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E_MCA\"/>
    </mc:Choice>
  </mc:AlternateContent>
  <xr:revisionPtr revIDLastSave="0" documentId="13_ncr:1_{A4F9AD62-9F88-417D-B0E2-A6DF5D75D13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<sst xmlns="http://schemas.openxmlformats.org/spreadsheetml/2006/main" count="2354" uniqueCount="530">
  <si>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</si>
  <si>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</si>
  <si>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</si>
  <si>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</si>
  <si>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</si>
  <si>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</si>
  <si>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</si>
  <si>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</si>
  <si>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</si>
  <si>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</si>
  <si>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</si>
  <si>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</si>
  <si>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</si>
  <si>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</si>
  <si>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</si>
  <si>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</si>
  <si>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</si>
  <si>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</si>
  <si>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</si>
  <si>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</si>
  <si>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</si>
  <si>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</si>
  <si>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</si>
  <si>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</si>
  <si>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</si>
  <si>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</si>
  <si>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</si>
  <si>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</si>
  <si>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</si>
  <si>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</si>
  <si>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</si>
  <si>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</si>
  <si>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</si>
  <si>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</si>
  <si>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</si>
  <si>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</si>
  <si>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</si>
  <si>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</si>
  <si>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</si>
  <si>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</si>
  <si>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</si>
  <si>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</si>
  <si>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</si>
  <si>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</si>
  <si>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</si>
  <si>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</si>
  <si>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</si>
  <si>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</si>
  <si>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</si>
  <si>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</si>
  <si>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</si>
  <si>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</si>
  <si>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</si>
  <si>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</si>
  <si>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</si>
  <si>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</si>
  <si>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</si>
  <si>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</si>
  <si>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</si>
  <si>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</si>
  <si>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</si>
  <si>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</si>
  <si>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</si>
  <si>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</si>
  <si>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</si>
  <si>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</si>
  <si>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</si>
  <si>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</si>
  <si>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</si>
  <si>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</si>
  <si>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</si>
  <si>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</si>
  <si>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</si>
  <si>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</si>
  <si>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</si>
  <si>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</si>
  <si>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</si>
  <si>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</si>
  <si>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</si>
  <si>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</si>
  <si>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</si>
  <si>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</si>
  <si>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</si>
  <si>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</si>
  <si>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</si>
  <si>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</si>
  <si>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</si>
  <si>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</si>
  <si>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</si>
  <si>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</si>
  <si>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</si>
  <si>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</si>
  <si>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</si>
  <si>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</si>
  <si>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</si>
  <si>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</si>
  <si>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</si>
  <si>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</si>
  <si>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</si>
  <si>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</si>
  <si>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</si>
  <si>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</si>
  <si>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</si>
  <si>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</si>
  <si>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</si>
  <si>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</si>
  <si>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</si>
  <si>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</si>
  <si>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</si>
  <si>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</si>
  <si>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</si>
  <si>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</si>
  <si>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</si>
  <si>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</si>
  <si>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</si>
  <si>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</si>
  <si>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</si>
  <si>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</si>
  <si>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</si>
  <si>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</si>
  <si>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</si>
  <si>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</si>
  <si>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</si>
  <si>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</si>
  <si>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</si>
  <si>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</si>
  <si>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</si>
  <si>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</si>
  <si>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</si>
  <si>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</si>
  <si>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</si>
  <si>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</si>
  <si>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</si>
  <si>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</si>
  <si>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</si>
  <si>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</si>
  <si>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</si>
  <si>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</si>
  <si>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</si>
  <si>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</si>
  <si>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</si>
  <si>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</si>
  <si>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</si>
  <si>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</si>
  <si>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</si>
  <si>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</si>
  <si>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</si>
  <si>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</si>
  <si>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</si>
  <si>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</si>
  <si>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</si>
  <si>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</si>
  <si>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</si>
  <si>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</si>
  <si>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</si>
  <si>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</si>
  <si>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</si>
  <si>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</si>
  <si>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</si>
  <si>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</si>
  <si>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</si>
  <si>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</si>
  <si>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</si>
  <si>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</si>
  <si>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</si>
  <si>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</si>
  <si>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</si>
  <si>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</si>
  <si>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</si>
  <si>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</si>
  <si>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</si>
  <si>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</si>
  <si>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</si>
  <si>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</si>
  <si>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</si>
  <si>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</si>
  <si>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</si>
  <si>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</si>
  <si>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</si>
  <si>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</si>
  <si>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</si>
  <si>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</si>
  <si>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</si>
  <si>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</si>
  <si>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</si>
  <si>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</si>
  <si>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</si>
  <si>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</si>
  <si>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</si>
  <si>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</si>
  <si>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</si>
  <si>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</si>
  <si>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</si>
  <si>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</si>
  <si>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</si>
  <si>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</si>
  <si>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</si>
  <si>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</si>
  <si>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</si>
  <si>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</si>
  <si>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</si>
  <si>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</si>
  <si>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</si>
  <si>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</si>
  <si>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</si>
  <si>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</si>
  <si>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</si>
  <si>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</si>
  <si>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</si>
  <si>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</si>
  <si>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</si>
  <si>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</si>
  <si>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</si>
  <si>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</si>
  <si>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</si>
  <si>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</si>
  <si>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</si>
  <si>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</si>
  <si>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</si>
  <si>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</si>
  <si>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</si>
  <si>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</si>
  <si>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</si>
  <si>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</si>
  <si>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</si>
  <si>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</si>
  <si>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</si>
  <si>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</si>
  <si>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</si>
  <si>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</si>
  <si>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</si>
  <si>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</si>
  <si>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</si>
  <si>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</si>
  <si>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</si>
  <si>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</si>
  <si>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</si>
  <si>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</si>
  <si>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</si>
  <si>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</si>
  <si>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</si>
  <si>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</si>
  <si>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</si>
  <si>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</si>
  <si>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</si>
  <si>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</si>
  <si>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</si>
  <si>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</si>
  <si>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</si>
  <si>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</si>
  <si>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</si>
  <si>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</si>
  <si>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</si>
  <si>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</si>
  <si>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</si>
  <si>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</si>
  <si>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</si>
  <si>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</si>
  <si>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</si>
  <si>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</si>
  <si>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</si>
  <si>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</si>
  <si>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</si>
  <si>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</si>
  <si>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</si>
  <si>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</si>
  <si>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</si>
  <si>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</si>
  <si>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</si>
  <si>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</si>
  <si>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</si>
  <si>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</si>
  <si>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</si>
  <si>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</si>
  <si>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</si>
  <si>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</si>
  <si>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</si>
  <si>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</si>
  <si>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</si>
  <si>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</si>
  <si>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</si>
  <si>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</si>
  <si>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</si>
  <si>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</si>
  <si>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</si>
  <si>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</si>
  <si>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</si>
  <si>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</si>
  <si>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</si>
  <si>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</si>
  <si>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</si>
  <si>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</si>
  <si>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</si>
  <si>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</si>
  <si>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</si>
  <si>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</si>
  <si>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</si>
  <si>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</si>
  <si>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</si>
  <si>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</si>
  <si>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</si>
  <si>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</si>
  <si>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</si>
  <si>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</si>
  <si>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</si>
  <si>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</si>
  <si>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</si>
  <si>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</si>
  <si>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</si>
  <si>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</si>
  <si>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</si>
  <si>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</si>
  <si>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</si>
  <si>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</si>
  <si>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</si>
  <si>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</si>
  <si>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</si>
  <si>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</si>
  <si>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</si>
  <si>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</si>
  <si>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</si>
  <si>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</si>
  <si>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</si>
  <si>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</si>
  <si>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</si>
  <si>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</si>
  <si>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</si>
  <si>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</si>
  <si>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</si>
  <si>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</si>
  <si>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</si>
  <si>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</si>
  <si>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</si>
  <si>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</si>
  <si>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</si>
  <si>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</si>
  <si>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</si>
  <si>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</si>
  <si>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</si>
  <si>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</si>
  <si>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</si>
  <si>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</si>
  <si>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</si>
  <si>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</si>
  <si>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</si>
  <si>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</si>
  <si>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</si>
  <si>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</si>
  <si>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</si>
  <si>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</si>
  <si>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</si>
  <si>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</si>
  <si>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</si>
  <si>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</si>
  <si>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</si>
  <si>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</si>
  <si>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</si>
  <si>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</si>
  <si>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</si>
  <si>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</si>
  <si>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</si>
  <si>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</si>
  <si>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</si>
  <si>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</si>
  <si>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</si>
  <si>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</si>
  <si>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</si>
  <si>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</si>
  <si>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</si>
  <si>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</si>
  <si>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</si>
  <si>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</si>
  <si>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</si>
  <si>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</si>
  <si>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</si>
  <si>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</si>
  <si>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</si>
  <si>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</si>
  <si>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</si>
  <si>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</si>
  <si>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</si>
  <si>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</si>
  <si>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</si>
  <si>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</si>
  <si>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</si>
  <si>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</si>
  <si>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</si>
  <si>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</si>
  <si>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</si>
  <si>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</si>
  <si>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</si>
  <si>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</si>
  <si>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</si>
  <si>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</si>
  <si>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</si>
  <si>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</si>
  <si>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</si>
  <si>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</si>
  <si>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</si>
  <si>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</si>
  <si>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</si>
  <si>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</si>
  <si>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</si>
  <si>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</si>
  <si>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</si>
  <si>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</si>
  <si>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</si>
  <si>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</si>
  <si>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</si>
  <si>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</si>
  <si>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</si>
  <si>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</si>
  <si>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</si>
  <si>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</si>
  <si>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</si>
  <si>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</si>
  <si>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</si>
  <si>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</si>
  <si>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</si>
  <si>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</si>
  <si>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</si>
  <si>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</si>
  <si>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</si>
  <si>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</si>
  <si>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</si>
  <si>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</si>
  <si>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</si>
  <si>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</si>
  <si>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</si>
  <si>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</si>
  <si>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</si>
  <si>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</si>
  <si>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</si>
  <si>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</si>
  <si>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</si>
  <si>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</si>
  <si>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</si>
  <si>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</si>
  <si>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</si>
  <si>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</si>
  <si>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</si>
  <si>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</si>
  <si>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</si>
  <si>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</si>
  <si>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</si>
  <si>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</si>
  <si>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</si>
  <si>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</si>
  <si>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</si>
  <si>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</si>
  <si>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</si>
  <si>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</si>
  <si>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</si>
  <si>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</si>
  <si>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</si>
  <si>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</si>
  <si>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</si>
  <si>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</si>
  <si>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</si>
  <si>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</si>
  <si>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</si>
  <si>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</si>
  <si>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</si>
  <si>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</si>
  <si>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</si>
  <si>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</si>
  <si>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</si>
  <si>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</si>
  <si>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</si>
  <si>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</si>
  <si>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</si>
  <si>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</si>
  <si>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</si>
  <si>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</si>
  <si>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</si>
  <si>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</si>
  <si>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</si>
  <si>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</si>
  <si>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</si>
  <si>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</si>
  <si>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</si>
  <si>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</si>
  <si>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</si>
  <si>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</si>
  <si>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</si>
  <si>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</si>
  <si>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</si>
  <si>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</si>
  <si>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</si>
  <si>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</si>
  <si>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</si>
  <si>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</si>
  <si>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</si>
  <si>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</si>
  <si>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</si>
  <si>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</si>
  <si>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</si>
  <si>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</si>
  <si>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</si>
  <si>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</si>
  <si>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</si>
  <si>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</si>
  <si>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</si>
  <si>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</si>
  <si>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</si>
  <si>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</si>
  <si>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</si>
  <si>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</si>
  <si>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</si>
  <si>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</si>
  <si>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</si>
  <si>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</si>
  <si>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</si>
  <si>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</si>
  <si>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</si>
  <si>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</si>
  <si>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</si>
  <si>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</si>
  <si>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</si>
  <si>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</si>
  <si>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</si>
  <si>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</si>
  <si>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</si>
  <si>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</si>
  <si>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automation/Data/Results/Workbooks/MCAs/WE_MCA/WE_MCA_Database.Main.xlsx</t>
  </si>
  <si>
    <t>MCA</t>
  </si>
  <si>
    <t>9. West of England</t>
  </si>
  <si>
    <t>MCA name</t>
  </si>
  <si>
    <t>West of England</t>
  </si>
  <si>
    <t>09 03 2023 10:38:30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</si>
</sst>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1.368443715474621</c:v>
                </c:pt>
                <c:pt idx="2">
                  <c:v>-0.3513209420625385</c:v>
                </c:pt>
                <c:pt idx="3">
                  <c:v>0.32143885182192022</c:v>
                </c:pt>
                <c:pt idx="4">
                  <c:v>4.5730896601142934</c:v>
                </c:pt>
                <c:pt idx="5">
                  <c:v>0.9993563018054763</c:v>
                </c:pt>
                <c:pt idx="7">
                  <c:v>0.39553509781655727</c:v>
                </c:pt>
                <c:pt idx="8">
                  <c:v>0.78577975001348221</c:v>
                </c:pt>
                <c:pt idx="9">
                  <c:v>-0.69008832747193827</c:v>
                </c:pt>
                <c:pt idx="10">
                  <c:v>3.1259239403488071</c:v>
                </c:pt>
                <c:pt idx="11">
                  <c:v>2.770970890512281</c:v>
                </c:pt>
                <c:pt idx="12">
                  <c:v>-1.1643260187208959</c:v>
                </c:pt>
                <c:pt idx="13">
                  <c:v>0.15787858699096713</c:v>
                </c:pt>
                <c:pt idx="14">
                  <c:v>8.039578876817032</c:v>
                </c:pt>
                <c:pt idx="15">
                  <c:v>1.0930550052880461</c:v>
                </c:pt>
                <c:pt idx="17">
                  <c:v>3.6394894446142967</c:v>
                </c:pt>
                <c:pt idx="18">
                  <c:v>0.5266563064070251</c:v>
                </c:pt>
                <c:pt idx="19">
                  <c:v>9.0133779292767002E-2</c:v>
                </c:pt>
                <c:pt idx="20">
                  <c:v>1.0873001567176743</c:v>
                </c:pt>
                <c:pt idx="22">
                  <c:v>4.1494953174581184</c:v>
                </c:pt>
                <c:pt idx="24">
                  <c:v>1.8421084649663966</c:v>
                </c:pt>
                <c:pt idx="25">
                  <c:v>-1.7223756751335029</c:v>
                </c:pt>
                <c:pt idx="26">
                  <c:v>-0.35568104808222367</c:v>
                </c:pt>
                <c:pt idx="27">
                  <c:v>1.1554927996919151</c:v>
                </c:pt>
                <c:pt idx="29">
                  <c:v>4.15573938581284</c:v>
                </c:pt>
                <c:pt idx="30">
                  <c:v>9.2730992975354809</c:v>
                </c:pt>
                <c:pt idx="31">
                  <c:v>-1.344575269453463</c:v>
                </c:pt>
                <c:pt idx="32">
                  <c:v>8.4399173006446837</c:v>
                </c:pt>
                <c:pt idx="33">
                  <c:v>6.5978063871426018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0.6572000164776659</c:v>
                </c:pt>
                <c:pt idx="2">
                  <c:v>1.6657911477484744</c:v>
                </c:pt>
                <c:pt idx="3">
                  <c:v>0.50750176366340938</c:v>
                </c:pt>
                <c:pt idx="4">
                  <c:v>7.1241916338116162E-2</c:v>
                </c:pt>
                <c:pt idx="5">
                  <c:v>0.93150136396022987</c:v>
                </c:pt>
                <c:pt idx="7">
                  <c:v>0.38757603456789358</c:v>
                </c:pt>
                <c:pt idx="8">
                  <c:v>2.0506831833613459</c:v>
                </c:pt>
                <c:pt idx="9">
                  <c:v>0.98498149667649582</c:v>
                </c:pt>
                <c:pt idx="10">
                  <c:v>0.75040499615368628</c:v>
                </c:pt>
                <c:pt idx="11">
                  <c:v>-0.78256060037356079</c:v>
                </c:pt>
                <c:pt idx="12">
                  <c:v>-0.20034283310363943</c:v>
                </c:pt>
                <c:pt idx="13">
                  <c:v>0.56339426020586281</c:v>
                </c:pt>
                <c:pt idx="14">
                  <c:v>-0.414568616299682</c:v>
                </c:pt>
                <c:pt idx="15">
                  <c:v>0.63844681697220462</c:v>
                </c:pt>
                <c:pt idx="17">
                  <c:v>1.3879600172030049</c:v>
                </c:pt>
                <c:pt idx="18">
                  <c:v>0.34717604459935103</c:v>
                </c:pt>
                <c:pt idx="19">
                  <c:v>7.224080330401339E-2</c:v>
                </c:pt>
                <c:pt idx="20">
                  <c:v>0.51019799960070333</c:v>
                </c:pt>
                <c:pt idx="22">
                  <c:v>1.3067424720927701</c:v>
                </c:pt>
                <c:pt idx="24">
                  <c:v>-0.70780414591834484</c:v>
                </c:pt>
                <c:pt idx="25">
                  <c:v>-1.2619910218119035</c:v>
                </c:pt>
                <c:pt idx="26">
                  <c:v>-2.4552815644752979</c:v>
                </c:pt>
                <c:pt idx="27">
                  <c:v>-0.92046756894249571</c:v>
                </c:pt>
                <c:pt idx="29">
                  <c:v>1.2129883467830949</c:v>
                </c:pt>
                <c:pt idx="30">
                  <c:v>-0.5556051831678066</c:v>
                </c:pt>
                <c:pt idx="31">
                  <c:v>-3.6620360675127639</c:v>
                </c:pt>
                <c:pt idx="32">
                  <c:v>0.52381637772425105</c:v>
                </c:pt>
                <c:pt idx="33">
                  <c:v>0.5274454406787088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5.4110000000000031</c:v>
                </c:pt>
                <c:pt idx="1">
                  <c:v>5.2310000000000016</c:v>
                </c:pt>
                <c:pt idx="2">
                  <c:v>5.165</c:v>
                </c:pt>
                <c:pt idx="3">
                  <c:v>4.5290000000000035</c:v>
                </c:pt>
                <c:pt idx="4">
                  <c:v>5.5030000000000188</c:v>
                </c:pt>
                <c:pt idx="5">
                  <c:v>3.984000000000004</c:v>
                </c:pt>
                <c:pt idx="6">
                  <c:v>5.7260000000000097</c:v>
                </c:pt>
                <c:pt idx="7">
                  <c:v>6.6060000000000079</c:v>
                </c:pt>
                <c:pt idx="8">
                  <c:v>5.4079999999999941</c:v>
                </c:pt>
                <c:pt idx="9">
                  <c:v>4.5920000000000059</c:v>
                </c:pt>
                <c:pt idx="10">
                  <c:v>5.9740000000000064</c:v>
                </c:pt>
                <c:pt idx="11">
                  <c:v>6.0329999999999995</c:v>
                </c:pt>
                <c:pt idx="12">
                  <c:v>6.0849999999999911</c:v>
                </c:pt>
                <c:pt idx="13">
                  <c:v>6.1700000000000026</c:v>
                </c:pt>
                <c:pt idx="14">
                  <c:v>6.2240000000000011</c:v>
                </c:pt>
                <c:pt idx="15">
                  <c:v>6.2409999999999872</c:v>
                </c:pt>
                <c:pt idx="16">
                  <c:v>6.2629999999999901</c:v>
                </c:pt>
                <c:pt idx="17">
                  <c:v>6.2830000000000021</c:v>
                </c:pt>
                <c:pt idx="18">
                  <c:v>6.3000000000000087</c:v>
                </c:pt>
                <c:pt idx="19">
                  <c:v>6.3170000000000019</c:v>
                </c:pt>
                <c:pt idx="20">
                  <c:v>6.3439999999999843</c:v>
                </c:pt>
                <c:pt idx="21">
                  <c:v>6.3689999999999998</c:v>
                </c:pt>
                <c:pt idx="22">
                  <c:v>6.3939999999999984</c:v>
                </c:pt>
                <c:pt idx="23">
                  <c:v>6.4170000000000122</c:v>
                </c:pt>
                <c:pt idx="24" formatCode="#,##0.00">
                  <c:v>6.4400000000000084</c:v>
                </c:pt>
                <c:pt idx="25">
                  <c:v>6.461000000000011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0.25600000000000045</c:v>
                </c:pt>
                <c:pt idx="1">
                  <c:v>0.19499999999999984</c:v>
                </c:pt>
                <c:pt idx="2">
                  <c:v>0.4969999999999995</c:v>
                </c:pt>
                <c:pt idx="3">
                  <c:v>0.32200000000000056</c:v>
                </c:pt>
                <c:pt idx="4">
                  <c:v>0.14400000000000016</c:v>
                </c:pt>
                <c:pt idx="5">
                  <c:v>0.38199999999999984</c:v>
                </c:pt>
                <c:pt idx="6">
                  <c:v>0.20399999999999965</c:v>
                </c:pt>
                <c:pt idx="7">
                  <c:v>0.18400000000000083</c:v>
                </c:pt>
                <c:pt idx="8">
                  <c:v>0.37800000000000145</c:v>
                </c:pt>
                <c:pt idx="9">
                  <c:v>0.35400000000000031</c:v>
                </c:pt>
                <c:pt idx="10">
                  <c:v>0.35699999999999943</c:v>
                </c:pt>
                <c:pt idx="11">
                  <c:v>0.33900000000000097</c:v>
                </c:pt>
                <c:pt idx="12">
                  <c:v>0.33100000000000007</c:v>
                </c:pt>
                <c:pt idx="13">
                  <c:v>0.31499999999999928</c:v>
                </c:pt>
                <c:pt idx="14">
                  <c:v>0.29999999999999966</c:v>
                </c:pt>
                <c:pt idx="15">
                  <c:v>0.28700000000000059</c:v>
                </c:pt>
                <c:pt idx="16">
                  <c:v>0.27599999999999958</c:v>
                </c:pt>
                <c:pt idx="17">
                  <c:v>0.26599999999999968</c:v>
                </c:pt>
                <c:pt idx="18">
                  <c:v>0.25599999999999984</c:v>
                </c:pt>
                <c:pt idx="19">
                  <c:v>0.24700000000000005</c:v>
                </c:pt>
                <c:pt idx="20">
                  <c:v>0.23900000000000052</c:v>
                </c:pt>
                <c:pt idx="21">
                  <c:v>0.23100000000000021</c:v>
                </c:pt>
                <c:pt idx="22">
                  <c:v>0.22299999999999939</c:v>
                </c:pt>
                <c:pt idx="23">
                  <c:v>0.21599999999999991</c:v>
                </c:pt>
                <c:pt idx="24" formatCode="#,##0.00">
                  <c:v>0.20999999999999991</c:v>
                </c:pt>
                <c:pt idx="25">
                  <c:v>0.2040000000000001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1.4779999999999964</c:v>
                </c:pt>
                <c:pt idx="1">
                  <c:v>1.3600000000000019</c:v>
                </c:pt>
                <c:pt idx="2">
                  <c:v>0.85699999999999954</c:v>
                </c:pt>
                <c:pt idx="3">
                  <c:v>1.121999999999997</c:v>
                </c:pt>
                <c:pt idx="4">
                  <c:v>1.0320000000000022</c:v>
                </c:pt>
                <c:pt idx="5">
                  <c:v>1.4570000000000021</c:v>
                </c:pt>
                <c:pt idx="6">
                  <c:v>1.238</c:v>
                </c:pt>
                <c:pt idx="7">
                  <c:v>1.9029999999999994</c:v>
                </c:pt>
                <c:pt idx="8">
                  <c:v>2.8259999999999916</c:v>
                </c:pt>
                <c:pt idx="9">
                  <c:v>1.8960000000000006</c:v>
                </c:pt>
                <c:pt idx="10">
                  <c:v>2.2700000000000053</c:v>
                </c:pt>
                <c:pt idx="11">
                  <c:v>2.2230000000000043</c:v>
                </c:pt>
                <c:pt idx="12">
                  <c:v>2.1660000000000039</c:v>
                </c:pt>
                <c:pt idx="13">
                  <c:v>2.1500000000000021</c:v>
                </c:pt>
                <c:pt idx="14">
                  <c:v>2.1429999999999976</c:v>
                </c:pt>
                <c:pt idx="15">
                  <c:v>2.1370000000000005</c:v>
                </c:pt>
                <c:pt idx="16">
                  <c:v>2.1289999999999996</c:v>
                </c:pt>
                <c:pt idx="17">
                  <c:v>2.1229999999999976</c:v>
                </c:pt>
                <c:pt idx="18">
                  <c:v>2.1159999999999988</c:v>
                </c:pt>
                <c:pt idx="19">
                  <c:v>2.1110000000000007</c:v>
                </c:pt>
                <c:pt idx="20">
                  <c:v>2.1059999999999968</c:v>
                </c:pt>
                <c:pt idx="21">
                  <c:v>2.1020000000000061</c:v>
                </c:pt>
                <c:pt idx="22">
                  <c:v>2.0979999999999981</c:v>
                </c:pt>
                <c:pt idx="23">
                  <c:v>2.0950000000000015</c:v>
                </c:pt>
                <c:pt idx="24" formatCode="#,##0.00">
                  <c:v>2.0909999999999975</c:v>
                </c:pt>
                <c:pt idx="25">
                  <c:v>2.0879999999999996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3.247999999999998</c:v>
                </c:pt>
                <c:pt idx="1">
                  <c:v>3.3440000000000016</c:v>
                </c:pt>
                <c:pt idx="2">
                  <c:v>3.2520000000000011</c:v>
                </c:pt>
                <c:pt idx="3">
                  <c:v>3.2679999999999993</c:v>
                </c:pt>
                <c:pt idx="4">
                  <c:v>3.9629999999999979</c:v>
                </c:pt>
                <c:pt idx="5">
                  <c:v>3.8930000000000087</c:v>
                </c:pt>
                <c:pt idx="6">
                  <c:v>4.322999999999996</c:v>
                </c:pt>
                <c:pt idx="7">
                  <c:v>4.5509999999999922</c:v>
                </c:pt>
                <c:pt idx="8">
                  <c:v>5.1099999999999977</c:v>
                </c:pt>
                <c:pt idx="9">
                  <c:v>5.2679999999999891</c:v>
                </c:pt>
                <c:pt idx="10">
                  <c:v>4.7719999999999949</c:v>
                </c:pt>
                <c:pt idx="11">
                  <c:v>4.6580000000000084</c:v>
                </c:pt>
                <c:pt idx="12">
                  <c:v>4.6239999999999899</c:v>
                </c:pt>
                <c:pt idx="13">
                  <c:v>4.7210000000000001</c:v>
                </c:pt>
                <c:pt idx="14">
                  <c:v>4.9809999999999892</c:v>
                </c:pt>
                <c:pt idx="15">
                  <c:v>5.1299999999999946</c:v>
                </c:pt>
                <c:pt idx="16">
                  <c:v>5.2400000000000064</c:v>
                </c:pt>
                <c:pt idx="17">
                  <c:v>5.3239999999999919</c:v>
                </c:pt>
                <c:pt idx="18">
                  <c:v>5.3899999999999988</c:v>
                </c:pt>
                <c:pt idx="19">
                  <c:v>5.4470000000000018</c:v>
                </c:pt>
                <c:pt idx="20">
                  <c:v>5.4990000000000041</c:v>
                </c:pt>
                <c:pt idx="21">
                  <c:v>5.54600000000001</c:v>
                </c:pt>
                <c:pt idx="22">
                  <c:v>5.5909999999999975</c:v>
                </c:pt>
                <c:pt idx="23">
                  <c:v>5.634000000000003</c:v>
                </c:pt>
                <c:pt idx="24" formatCode="#,##0.00">
                  <c:v>5.6760000000000046</c:v>
                </c:pt>
                <c:pt idx="25">
                  <c:v>5.7179999999999875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4.4960000000000013</c:v>
                </c:pt>
                <c:pt idx="1">
                  <c:v>2.8509999999999951</c:v>
                </c:pt>
                <c:pt idx="2">
                  <c:v>3.5709999999999917</c:v>
                </c:pt>
                <c:pt idx="3">
                  <c:v>3.2659999999999973</c:v>
                </c:pt>
                <c:pt idx="4">
                  <c:v>2.7100000000000013</c:v>
                </c:pt>
                <c:pt idx="5">
                  <c:v>3.2279999999999962</c:v>
                </c:pt>
                <c:pt idx="6">
                  <c:v>3.2620000000000013</c:v>
                </c:pt>
                <c:pt idx="7">
                  <c:v>2.8539999999999894</c:v>
                </c:pt>
                <c:pt idx="8">
                  <c:v>2.7809999999999935</c:v>
                </c:pt>
                <c:pt idx="9">
                  <c:v>3.0770000000000017</c:v>
                </c:pt>
                <c:pt idx="10">
                  <c:v>3.1709999999999998</c:v>
                </c:pt>
                <c:pt idx="11">
                  <c:v>3.107999999999997</c:v>
                </c:pt>
                <c:pt idx="12">
                  <c:v>3.049999999999998</c:v>
                </c:pt>
                <c:pt idx="13">
                  <c:v>3.0170000000000026</c:v>
                </c:pt>
                <c:pt idx="14">
                  <c:v>2.9509999999999983</c:v>
                </c:pt>
                <c:pt idx="15">
                  <c:v>2.8679999999999954</c:v>
                </c:pt>
                <c:pt idx="16">
                  <c:v>2.797000000000005</c:v>
                </c:pt>
                <c:pt idx="17">
                  <c:v>2.7240000000000015</c:v>
                </c:pt>
                <c:pt idx="18">
                  <c:v>2.6509999999999954</c:v>
                </c:pt>
                <c:pt idx="19">
                  <c:v>2.5799999999999992</c:v>
                </c:pt>
                <c:pt idx="20">
                  <c:v>2.5109999999999943</c:v>
                </c:pt>
                <c:pt idx="21">
                  <c:v>2.4429999999999978</c:v>
                </c:pt>
                <c:pt idx="22">
                  <c:v>2.3759999999999999</c:v>
                </c:pt>
                <c:pt idx="23">
                  <c:v>2.3109999999999919</c:v>
                </c:pt>
                <c:pt idx="24" formatCode="#,##0.00">
                  <c:v>2.2469999999999986</c:v>
                </c:pt>
                <c:pt idx="25">
                  <c:v>2.1840000000000015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3.628999999999996</c:v>
                </c:pt>
                <c:pt idx="1">
                  <c:v>4.7809999999999855</c:v>
                </c:pt>
                <c:pt idx="2">
                  <c:v>4.8750000000000036</c:v>
                </c:pt>
                <c:pt idx="3">
                  <c:v>5.7410000000000068</c:v>
                </c:pt>
                <c:pt idx="4">
                  <c:v>4.2069999999999945</c:v>
                </c:pt>
                <c:pt idx="5">
                  <c:v>4.471000000000009</c:v>
                </c:pt>
                <c:pt idx="6">
                  <c:v>4.1480000000000166</c:v>
                </c:pt>
                <c:pt idx="7">
                  <c:v>5.0409999999999959</c:v>
                </c:pt>
                <c:pt idx="8">
                  <c:v>4.1920000000000011</c:v>
                </c:pt>
                <c:pt idx="9">
                  <c:v>4.2849999999999842</c:v>
                </c:pt>
                <c:pt idx="10">
                  <c:v>4.099000000000002</c:v>
                </c:pt>
                <c:pt idx="11">
                  <c:v>4.1469999999999985</c:v>
                </c:pt>
                <c:pt idx="12">
                  <c:v>4.094999999999998</c:v>
                </c:pt>
                <c:pt idx="13">
                  <c:v>4.0609999999999937</c:v>
                </c:pt>
                <c:pt idx="14">
                  <c:v>4.0200000000000067</c:v>
                </c:pt>
                <c:pt idx="15">
                  <c:v>3.9840000000000004</c:v>
                </c:pt>
                <c:pt idx="16">
                  <c:v>3.9220000000000006</c:v>
                </c:pt>
                <c:pt idx="17">
                  <c:v>3.8600000000000017</c:v>
                </c:pt>
                <c:pt idx="18">
                  <c:v>3.7980000000000032</c:v>
                </c:pt>
                <c:pt idx="19">
                  <c:v>3.7370000000000161</c:v>
                </c:pt>
                <c:pt idx="20">
                  <c:v>3.6800000000000042</c:v>
                </c:pt>
                <c:pt idx="21">
                  <c:v>3.6210000000000071</c:v>
                </c:pt>
                <c:pt idx="22">
                  <c:v>3.5630000000000099</c:v>
                </c:pt>
                <c:pt idx="23">
                  <c:v>3.503999999999996</c:v>
                </c:pt>
                <c:pt idx="24" formatCode="#,##0.00">
                  <c:v>3.4460000000000002</c:v>
                </c:pt>
                <c:pt idx="25">
                  <c:v>3.3879999999999986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28.157000000000053</c:v>
                </c:pt>
                <c:pt idx="1">
                  <c:v>26.757999999999996</c:v>
                </c:pt>
                <c:pt idx="2">
                  <c:v>26.980000000000029</c:v>
                </c:pt>
                <c:pt idx="3">
                  <c:v>26.154999999999944</c:v>
                </c:pt>
                <c:pt idx="4">
                  <c:v>26.416000000000015</c:v>
                </c:pt>
                <c:pt idx="5">
                  <c:v>24.266999999999982</c:v>
                </c:pt>
                <c:pt idx="6">
                  <c:v>26.245999999999981</c:v>
                </c:pt>
                <c:pt idx="7">
                  <c:v>24.459999999999948</c:v>
                </c:pt>
                <c:pt idx="8">
                  <c:v>25.064999999999987</c:v>
                </c:pt>
                <c:pt idx="9">
                  <c:v>26.786000000000016</c:v>
                </c:pt>
                <c:pt idx="10">
                  <c:v>26.585999999999977</c:v>
                </c:pt>
                <c:pt idx="11">
                  <c:v>26.256999999999906</c:v>
                </c:pt>
                <c:pt idx="12">
                  <c:v>25.913999999999913</c:v>
                </c:pt>
                <c:pt idx="13">
                  <c:v>25.577000000000051</c:v>
                </c:pt>
                <c:pt idx="14">
                  <c:v>25.382000000000026</c:v>
                </c:pt>
                <c:pt idx="15">
                  <c:v>25.166000000000004</c:v>
                </c:pt>
                <c:pt idx="16">
                  <c:v>25.007999999999964</c:v>
                </c:pt>
                <c:pt idx="17">
                  <c:v>24.849999999999877</c:v>
                </c:pt>
                <c:pt idx="18">
                  <c:v>24.698999999999977</c:v>
                </c:pt>
                <c:pt idx="19">
                  <c:v>24.556000000000058</c:v>
                </c:pt>
                <c:pt idx="20">
                  <c:v>24.440999999999978</c:v>
                </c:pt>
                <c:pt idx="21">
                  <c:v>24.315999999999999</c:v>
                </c:pt>
                <c:pt idx="22">
                  <c:v>24.198000000000008</c:v>
                </c:pt>
                <c:pt idx="23">
                  <c:v>24.087999999999891</c:v>
                </c:pt>
                <c:pt idx="24" formatCode="#,##0.00">
                  <c:v>23.985000000000014</c:v>
                </c:pt>
                <c:pt idx="25">
                  <c:v>23.899000000000026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25.935999999999954</c:v>
                </c:pt>
                <c:pt idx="1">
                  <c:v>30.227000000000046</c:v>
                </c:pt>
                <c:pt idx="2">
                  <c:v>30.459000000000092</c:v>
                </c:pt>
                <c:pt idx="3">
                  <c:v>31.923000000000005</c:v>
                </c:pt>
                <c:pt idx="4">
                  <c:v>34.50100000000004</c:v>
                </c:pt>
                <c:pt idx="5">
                  <c:v>33.018000000000015</c:v>
                </c:pt>
                <c:pt idx="6">
                  <c:v>35.745999999999974</c:v>
                </c:pt>
                <c:pt idx="7">
                  <c:v>37.311999999999998</c:v>
                </c:pt>
                <c:pt idx="8">
                  <c:v>37.109000000000052</c:v>
                </c:pt>
                <c:pt idx="9">
                  <c:v>41.147000000000006</c:v>
                </c:pt>
                <c:pt idx="10">
                  <c:v>40.460999999999984</c:v>
                </c:pt>
                <c:pt idx="11">
                  <c:v>40.196999999999989</c:v>
                </c:pt>
                <c:pt idx="12">
                  <c:v>40.902000000000058</c:v>
                </c:pt>
                <c:pt idx="13">
                  <c:v>42.397000000000055</c:v>
                </c:pt>
                <c:pt idx="14">
                  <c:v>43.562999999999974</c:v>
                </c:pt>
                <c:pt idx="15">
                  <c:v>44.113999999999933</c:v>
                </c:pt>
                <c:pt idx="16">
                  <c:v>44.619999999999962</c:v>
                </c:pt>
                <c:pt idx="17">
                  <c:v>45.029999999999994</c:v>
                </c:pt>
                <c:pt idx="18">
                  <c:v>45.495000000000005</c:v>
                </c:pt>
                <c:pt idx="19">
                  <c:v>45.940999999999939</c:v>
                </c:pt>
                <c:pt idx="20">
                  <c:v>46.445000000000036</c:v>
                </c:pt>
                <c:pt idx="21">
                  <c:v>46.963000000000051</c:v>
                </c:pt>
                <c:pt idx="22">
                  <c:v>47.495999999999967</c:v>
                </c:pt>
                <c:pt idx="23">
                  <c:v>48.041000000000054</c:v>
                </c:pt>
                <c:pt idx="24" formatCode="#,##0.00">
                  <c:v>48.596000000000032</c:v>
                </c:pt>
                <c:pt idx="25">
                  <c:v>49.15999999999994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74.740000000000222</c:v>
                </c:pt>
                <c:pt idx="1">
                  <c:v>73.412000000000063</c:v>
                </c:pt>
                <c:pt idx="2">
                  <c:v>72.086999999999989</c:v>
                </c:pt>
                <c:pt idx="3">
                  <c:v>74.468000000000117</c:v>
                </c:pt>
                <c:pt idx="4">
                  <c:v>75.129000000000346</c:v>
                </c:pt>
                <c:pt idx="5">
                  <c:v>76.414999999999949</c:v>
                </c:pt>
                <c:pt idx="6">
                  <c:v>80.082000000000093</c:v>
                </c:pt>
                <c:pt idx="7">
                  <c:v>77.759999999999948</c:v>
                </c:pt>
                <c:pt idx="8">
                  <c:v>76.06600000000023</c:v>
                </c:pt>
                <c:pt idx="9">
                  <c:v>75.28000000000003</c:v>
                </c:pt>
                <c:pt idx="10">
                  <c:v>76.759999999999806</c:v>
                </c:pt>
                <c:pt idx="11">
                  <c:v>77.010999999999967</c:v>
                </c:pt>
                <c:pt idx="12">
                  <c:v>77.043000000000092</c:v>
                </c:pt>
                <c:pt idx="13">
                  <c:v>76.990000000000109</c:v>
                </c:pt>
                <c:pt idx="14">
                  <c:v>77.04599999999995</c:v>
                </c:pt>
                <c:pt idx="15">
                  <c:v>77.149000000000186</c:v>
                </c:pt>
                <c:pt idx="16">
                  <c:v>77.200000000000045</c:v>
                </c:pt>
                <c:pt idx="17">
                  <c:v>77.239000000000019</c:v>
                </c:pt>
                <c:pt idx="18">
                  <c:v>77.269999999999868</c:v>
                </c:pt>
                <c:pt idx="19">
                  <c:v>77.296000000000191</c:v>
                </c:pt>
                <c:pt idx="20">
                  <c:v>77.336999999999918</c:v>
                </c:pt>
                <c:pt idx="21">
                  <c:v>77.381999999999948</c:v>
                </c:pt>
                <c:pt idx="22">
                  <c:v>77.42299999999986</c:v>
                </c:pt>
                <c:pt idx="23">
                  <c:v>77.489000000000189</c:v>
                </c:pt>
                <c:pt idx="24" formatCode="#,##0.00">
                  <c:v>77.546000000000049</c:v>
                </c:pt>
                <c:pt idx="25">
                  <c:v>77.595999999999989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20.75800000000001</c:v>
                </c:pt>
                <c:pt idx="1">
                  <c:v>18.509999999999938</c:v>
                </c:pt>
                <c:pt idx="2">
                  <c:v>20.220999999999925</c:v>
                </c:pt>
                <c:pt idx="3">
                  <c:v>20.250000000000103</c:v>
                </c:pt>
                <c:pt idx="4">
                  <c:v>21.039999999999988</c:v>
                </c:pt>
                <c:pt idx="5">
                  <c:v>23.748999999999981</c:v>
                </c:pt>
                <c:pt idx="6">
                  <c:v>24.478000000000044</c:v>
                </c:pt>
                <c:pt idx="7">
                  <c:v>22.177999999999976</c:v>
                </c:pt>
                <c:pt idx="8">
                  <c:v>23.943999999999985</c:v>
                </c:pt>
                <c:pt idx="9">
                  <c:v>24.723999999999954</c:v>
                </c:pt>
                <c:pt idx="10">
                  <c:v>24.381000000000103</c:v>
                </c:pt>
                <c:pt idx="11">
                  <c:v>25.394000000000013</c:v>
                </c:pt>
                <c:pt idx="12">
                  <c:v>25.354999999999979</c:v>
                </c:pt>
                <c:pt idx="13">
                  <c:v>25.403000000000006</c:v>
                </c:pt>
                <c:pt idx="14">
                  <c:v>25.501000000000044</c:v>
                </c:pt>
                <c:pt idx="15">
                  <c:v>25.547000000000015</c:v>
                </c:pt>
                <c:pt idx="16">
                  <c:v>25.567000000000032</c:v>
                </c:pt>
                <c:pt idx="17">
                  <c:v>25.582999999999924</c:v>
                </c:pt>
                <c:pt idx="18">
                  <c:v>25.595999999999993</c:v>
                </c:pt>
                <c:pt idx="19">
                  <c:v>25.609999999999978</c:v>
                </c:pt>
                <c:pt idx="20">
                  <c:v>25.629000000000005</c:v>
                </c:pt>
                <c:pt idx="21">
                  <c:v>25.642000000000017</c:v>
                </c:pt>
                <c:pt idx="22">
                  <c:v>25.654000000000039</c:v>
                </c:pt>
                <c:pt idx="23">
                  <c:v>25.664999999999971</c:v>
                </c:pt>
                <c:pt idx="24" formatCode="#,##0.00">
                  <c:v>25.672999999999984</c:v>
                </c:pt>
                <c:pt idx="25">
                  <c:v>25.681999999999931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27.837999999999969</c:v>
                </c:pt>
                <c:pt idx="1">
                  <c:v>30.548999999999964</c:v>
                </c:pt>
                <c:pt idx="2">
                  <c:v>30.573000000000018</c:v>
                </c:pt>
                <c:pt idx="3">
                  <c:v>32.65100000000006</c:v>
                </c:pt>
                <c:pt idx="4">
                  <c:v>35.860999999999954</c:v>
                </c:pt>
                <c:pt idx="5">
                  <c:v>32.736999999999959</c:v>
                </c:pt>
                <c:pt idx="6">
                  <c:v>36.146000000000001</c:v>
                </c:pt>
                <c:pt idx="7">
                  <c:v>40.100999999999971</c:v>
                </c:pt>
                <c:pt idx="8">
                  <c:v>42.424000000000049</c:v>
                </c:pt>
                <c:pt idx="9">
                  <c:v>40.377000000000038</c:v>
                </c:pt>
                <c:pt idx="10">
                  <c:v>39.143999999999984</c:v>
                </c:pt>
                <c:pt idx="11">
                  <c:v>37.312999999999981</c:v>
                </c:pt>
                <c:pt idx="12">
                  <c:v>37.919000000000054</c:v>
                </c:pt>
                <c:pt idx="13">
                  <c:v>39.320999999999977</c:v>
                </c:pt>
                <c:pt idx="14">
                  <c:v>40.588999999999935</c:v>
                </c:pt>
                <c:pt idx="15">
                  <c:v>41.521000000000015</c:v>
                </c:pt>
                <c:pt idx="16">
                  <c:v>42.349000000000018</c:v>
                </c:pt>
                <c:pt idx="17">
                  <c:v>43.105999999999973</c:v>
                </c:pt>
                <c:pt idx="18">
                  <c:v>43.820999999999948</c:v>
                </c:pt>
                <c:pt idx="19">
                  <c:v>44.504999999999995</c:v>
                </c:pt>
                <c:pt idx="20">
                  <c:v>45.174999999999997</c:v>
                </c:pt>
                <c:pt idx="21">
                  <c:v>45.818999999999932</c:v>
                </c:pt>
                <c:pt idx="22">
                  <c:v>46.439999999999948</c:v>
                </c:pt>
                <c:pt idx="23">
                  <c:v>47.032999999999909</c:v>
                </c:pt>
                <c:pt idx="24" formatCode="#,##0.00">
                  <c:v>47.598000000000077</c:v>
                </c:pt>
                <c:pt idx="25">
                  <c:v>48.135000000000012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4.6090000000000071</c:v>
                </c:pt>
                <c:pt idx="1">
                  <c:v>6.9140000000000033</c:v>
                </c:pt>
                <c:pt idx="2">
                  <c:v>6.7400000000000029</c:v>
                </c:pt>
                <c:pt idx="3">
                  <c:v>4.442999999999997</c:v>
                </c:pt>
                <c:pt idx="4">
                  <c:v>6.4399999999999897</c:v>
                </c:pt>
                <c:pt idx="5">
                  <c:v>5.0039999999999978</c:v>
                </c:pt>
                <c:pt idx="6">
                  <c:v>5.7369999999999983</c:v>
                </c:pt>
                <c:pt idx="7">
                  <c:v>6.7839999999999874</c:v>
                </c:pt>
                <c:pt idx="8">
                  <c:v>6.6359999999999966</c:v>
                </c:pt>
                <c:pt idx="9">
                  <c:v>8.0529999999999866</c:v>
                </c:pt>
                <c:pt idx="10">
                  <c:v>7.3660000000000077</c:v>
                </c:pt>
                <c:pt idx="11">
                  <c:v>7.2659999999999902</c:v>
                </c:pt>
                <c:pt idx="12">
                  <c:v>7.2179999999999911</c:v>
                </c:pt>
                <c:pt idx="13">
                  <c:v>7.1650000000000107</c:v>
                </c:pt>
                <c:pt idx="14">
                  <c:v>7.1249999999999911</c:v>
                </c:pt>
                <c:pt idx="15">
                  <c:v>7.1149999999999913</c:v>
                </c:pt>
                <c:pt idx="16">
                  <c:v>7.0960000000000214</c:v>
                </c:pt>
                <c:pt idx="17">
                  <c:v>7.0780000000000083</c:v>
                </c:pt>
                <c:pt idx="18">
                  <c:v>7.0590000000000162</c:v>
                </c:pt>
                <c:pt idx="19">
                  <c:v>7.0409999999999959</c:v>
                </c:pt>
                <c:pt idx="20">
                  <c:v>7.0200000000000022</c:v>
                </c:pt>
                <c:pt idx="21">
                  <c:v>7.0000000000000009</c:v>
                </c:pt>
                <c:pt idx="22">
                  <c:v>6.98</c:v>
                </c:pt>
                <c:pt idx="23">
                  <c:v>6.9610000000000207</c:v>
                </c:pt>
                <c:pt idx="24" formatCode="#,##0.00">
                  <c:v>6.9409999999999954</c:v>
                </c:pt>
                <c:pt idx="25">
                  <c:v>6.9210000000000047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17.911999999999988</c:v>
                </c:pt>
                <c:pt idx="1">
                  <c:v>17.921000000000038</c:v>
                </c:pt>
                <c:pt idx="2">
                  <c:v>15.766999999999978</c:v>
                </c:pt>
                <c:pt idx="3">
                  <c:v>17.518000000000015</c:v>
                </c:pt>
                <c:pt idx="4">
                  <c:v>17.51199999999999</c:v>
                </c:pt>
                <c:pt idx="5">
                  <c:v>19.826000000000029</c:v>
                </c:pt>
                <c:pt idx="6">
                  <c:v>21.461000000000041</c:v>
                </c:pt>
                <c:pt idx="7">
                  <c:v>24.062000000000012</c:v>
                </c:pt>
                <c:pt idx="8">
                  <c:v>23.152999999999995</c:v>
                </c:pt>
                <c:pt idx="9">
                  <c:v>20.513999999999939</c:v>
                </c:pt>
                <c:pt idx="10">
                  <c:v>19.983000000000008</c:v>
                </c:pt>
                <c:pt idx="11">
                  <c:v>20.22799999999998</c:v>
                </c:pt>
                <c:pt idx="12">
                  <c:v>20.320000000000014</c:v>
                </c:pt>
                <c:pt idx="13">
                  <c:v>20.539000000000016</c:v>
                </c:pt>
                <c:pt idx="14">
                  <c:v>20.705000000000059</c:v>
                </c:pt>
                <c:pt idx="15">
                  <c:v>20.841999999999949</c:v>
                </c:pt>
                <c:pt idx="16">
                  <c:v>20.961999999999993</c:v>
                </c:pt>
                <c:pt idx="17">
                  <c:v>21.060000000000034</c:v>
                </c:pt>
                <c:pt idx="18">
                  <c:v>21.150000000000027</c:v>
                </c:pt>
                <c:pt idx="19">
                  <c:v>21.239000000000015</c:v>
                </c:pt>
                <c:pt idx="20">
                  <c:v>21.333999999999978</c:v>
                </c:pt>
                <c:pt idx="21">
                  <c:v>21.42599999999991</c:v>
                </c:pt>
                <c:pt idx="22">
                  <c:v>21.515000000000004</c:v>
                </c:pt>
                <c:pt idx="23">
                  <c:v>21.596999999999994</c:v>
                </c:pt>
                <c:pt idx="24" formatCode="#,##0.00">
                  <c:v>21.67200000000004</c:v>
                </c:pt>
                <c:pt idx="25">
                  <c:v>21.74000000000002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30.906999999999901</c:v>
                </c:pt>
                <c:pt idx="1">
                  <c:v>27.826999999999963</c:v>
                </c:pt>
                <c:pt idx="2">
                  <c:v>29.320999999999966</c:v>
                </c:pt>
                <c:pt idx="3">
                  <c:v>27.717999999999975</c:v>
                </c:pt>
                <c:pt idx="4">
                  <c:v>31.032000000000007</c:v>
                </c:pt>
                <c:pt idx="5">
                  <c:v>27.55100000000002</c:v>
                </c:pt>
                <c:pt idx="6">
                  <c:v>26.742000000000044</c:v>
                </c:pt>
                <c:pt idx="7">
                  <c:v>27.74400000000005</c:v>
                </c:pt>
                <c:pt idx="8">
                  <c:v>24.997</c:v>
                </c:pt>
                <c:pt idx="9">
                  <c:v>24.005000000000059</c:v>
                </c:pt>
                <c:pt idx="10">
                  <c:v>25.984000000000062</c:v>
                </c:pt>
                <c:pt idx="11">
                  <c:v>26.38500000000008</c:v>
                </c:pt>
                <c:pt idx="12">
                  <c:v>26.307999999999979</c:v>
                </c:pt>
                <c:pt idx="13">
                  <c:v>26.216999999999963</c:v>
                </c:pt>
                <c:pt idx="14">
                  <c:v>26.084999999999987</c:v>
                </c:pt>
                <c:pt idx="15">
                  <c:v>25.992999999999991</c:v>
                </c:pt>
                <c:pt idx="16">
                  <c:v>25.92499999999993</c:v>
                </c:pt>
                <c:pt idx="17">
                  <c:v>25.854000000000003</c:v>
                </c:pt>
                <c:pt idx="18">
                  <c:v>25.780999999999985</c:v>
                </c:pt>
                <c:pt idx="19">
                  <c:v>25.707000000000004</c:v>
                </c:pt>
                <c:pt idx="20">
                  <c:v>25.637000000000079</c:v>
                </c:pt>
                <c:pt idx="21">
                  <c:v>25.551999999999996</c:v>
                </c:pt>
                <c:pt idx="22">
                  <c:v>25.466999999999935</c:v>
                </c:pt>
                <c:pt idx="23">
                  <c:v>25.383000000000035</c:v>
                </c:pt>
                <c:pt idx="24" formatCode="#,##0.00">
                  <c:v>25.297999999999973</c:v>
                </c:pt>
                <c:pt idx="25">
                  <c:v>25.214000000000038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7.4840000000000027</c:v>
                </c:pt>
                <c:pt idx="1">
                  <c:v>6.9869999999999939</c:v>
                </c:pt>
                <c:pt idx="2">
                  <c:v>8.6510000000000069</c:v>
                </c:pt>
                <c:pt idx="3">
                  <c:v>8.8049999999999802</c:v>
                </c:pt>
                <c:pt idx="4">
                  <c:v>10.717999999999986</c:v>
                </c:pt>
                <c:pt idx="5">
                  <c:v>8.686000000000007</c:v>
                </c:pt>
                <c:pt idx="6">
                  <c:v>9.3159999999999883</c:v>
                </c:pt>
                <c:pt idx="7">
                  <c:v>8.8079999999999927</c:v>
                </c:pt>
                <c:pt idx="8">
                  <c:v>9.1099999999999905</c:v>
                </c:pt>
                <c:pt idx="9">
                  <c:v>9.5390000000000068</c:v>
                </c:pt>
                <c:pt idx="10">
                  <c:v>9.9579999999999931</c:v>
                </c:pt>
                <c:pt idx="11">
                  <c:v>9.6170000000000062</c:v>
                </c:pt>
                <c:pt idx="12">
                  <c:v>9.2729999999999819</c:v>
                </c:pt>
                <c:pt idx="13">
                  <c:v>9.0039999999999978</c:v>
                </c:pt>
                <c:pt idx="14">
                  <c:v>8.8180000000000049</c:v>
                </c:pt>
                <c:pt idx="15">
                  <c:v>8.783000000000003</c:v>
                </c:pt>
                <c:pt idx="16">
                  <c:v>8.7739999999999903</c:v>
                </c:pt>
                <c:pt idx="17">
                  <c:v>8.7780000000000218</c:v>
                </c:pt>
                <c:pt idx="18">
                  <c:v>8.7870000000000044</c:v>
                </c:pt>
                <c:pt idx="19">
                  <c:v>8.7980000000000054</c:v>
                </c:pt>
                <c:pt idx="20">
                  <c:v>8.8100000000000165</c:v>
                </c:pt>
                <c:pt idx="21">
                  <c:v>8.8209999999999731</c:v>
                </c:pt>
                <c:pt idx="22">
                  <c:v>8.8319999999999919</c:v>
                </c:pt>
                <c:pt idx="23">
                  <c:v>8.8400000000000176</c:v>
                </c:pt>
                <c:pt idx="24" formatCode="#,##0.00">
                  <c:v>8.847000000000028</c:v>
                </c:pt>
                <c:pt idx="25">
                  <c:v>8.8509999999999742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48.475999999999985</c:v>
                </c:pt>
                <c:pt idx="1">
                  <c:v>47.883000000000081</c:v>
                </c:pt>
                <c:pt idx="2">
                  <c:v>43.689999999999948</c:v>
                </c:pt>
                <c:pt idx="3">
                  <c:v>45.054000000000009</c:v>
                </c:pt>
                <c:pt idx="4">
                  <c:v>52.765000000000057</c:v>
                </c:pt>
                <c:pt idx="5">
                  <c:v>54.821000000000033</c:v>
                </c:pt>
                <c:pt idx="6">
                  <c:v>52.453000000000081</c:v>
                </c:pt>
                <c:pt idx="7">
                  <c:v>54.248000000000019</c:v>
                </c:pt>
                <c:pt idx="8">
                  <c:v>56.484999999999999</c:v>
                </c:pt>
                <c:pt idx="9">
                  <c:v>65.582000000000079</c:v>
                </c:pt>
                <c:pt idx="10">
                  <c:v>63.941999999999894</c:v>
                </c:pt>
                <c:pt idx="11">
                  <c:v>65.185000000000059</c:v>
                </c:pt>
                <c:pt idx="12">
                  <c:v>65.519999999999968</c:v>
                </c:pt>
                <c:pt idx="13">
                  <c:v>65.992999999999967</c:v>
                </c:pt>
                <c:pt idx="14">
                  <c:v>66.512000000000043</c:v>
                </c:pt>
                <c:pt idx="15">
                  <c:v>66.926000000000002</c:v>
                </c:pt>
                <c:pt idx="16">
                  <c:v>67.303999999999931</c:v>
                </c:pt>
                <c:pt idx="17">
                  <c:v>67.705999999999861</c:v>
                </c:pt>
                <c:pt idx="18">
                  <c:v>68.130000000000052</c:v>
                </c:pt>
                <c:pt idx="19">
                  <c:v>68.58200000000005</c:v>
                </c:pt>
                <c:pt idx="20">
                  <c:v>69.067999999999998</c:v>
                </c:pt>
                <c:pt idx="21">
                  <c:v>69.552000000000078</c:v>
                </c:pt>
                <c:pt idx="22">
                  <c:v>70.040999999999912</c:v>
                </c:pt>
                <c:pt idx="23">
                  <c:v>70.533999999999992</c:v>
                </c:pt>
                <c:pt idx="24" formatCode="#,##0.00">
                  <c:v>71.030000000000044</c:v>
                </c:pt>
                <c:pt idx="25">
                  <c:v>71.530000000000044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42.333000000000133</c:v>
                </c:pt>
                <c:pt idx="1">
                  <c:v>43.914999999999878</c:v>
                </c:pt>
                <c:pt idx="2">
                  <c:v>41.772999999999904</c:v>
                </c:pt>
                <c:pt idx="3">
                  <c:v>40.496999999999943</c:v>
                </c:pt>
                <c:pt idx="4">
                  <c:v>47.184999999999995</c:v>
                </c:pt>
                <c:pt idx="5">
                  <c:v>46.839000000000134</c:v>
                </c:pt>
                <c:pt idx="6">
                  <c:v>45.305999999999891</c:v>
                </c:pt>
                <c:pt idx="7">
                  <c:v>46.746000000000038</c:v>
                </c:pt>
                <c:pt idx="8">
                  <c:v>43.812999999999889</c:v>
                </c:pt>
                <c:pt idx="9">
                  <c:v>46.394000000000027</c:v>
                </c:pt>
                <c:pt idx="10">
                  <c:v>45.245000000000076</c:v>
                </c:pt>
                <c:pt idx="11">
                  <c:v>46.113999999999905</c:v>
                </c:pt>
                <c:pt idx="12">
                  <c:v>47.191999999999965</c:v>
                </c:pt>
                <c:pt idx="13">
                  <c:v>48.15600000000007</c:v>
                </c:pt>
                <c:pt idx="14">
                  <c:v>48.573000000000057</c:v>
                </c:pt>
                <c:pt idx="15">
                  <c:v>48.893999999999942</c:v>
                </c:pt>
                <c:pt idx="16">
                  <c:v>49.250000000000007</c:v>
                </c:pt>
                <c:pt idx="17">
                  <c:v>49.602999999999902</c:v>
                </c:pt>
                <c:pt idx="18">
                  <c:v>49.954000000000015</c:v>
                </c:pt>
                <c:pt idx="19">
                  <c:v>50.30400000000003</c:v>
                </c:pt>
                <c:pt idx="20">
                  <c:v>50.664999999999921</c:v>
                </c:pt>
                <c:pt idx="21">
                  <c:v>51.013000000000112</c:v>
                </c:pt>
                <c:pt idx="22">
                  <c:v>51.362000000000009</c:v>
                </c:pt>
                <c:pt idx="23">
                  <c:v>51.710999999999899</c:v>
                </c:pt>
                <c:pt idx="24" formatCode="#,##0.00">
                  <c:v>52.060999999999943</c:v>
                </c:pt>
                <c:pt idx="25">
                  <c:v>52.410999999999866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12.624000000000017</c:v>
                </c:pt>
                <c:pt idx="1">
                  <c:v>12.685999999999986</c:v>
                </c:pt>
                <c:pt idx="2">
                  <c:v>11.25499999999999</c:v>
                </c:pt>
                <c:pt idx="3">
                  <c:v>12.16100000000001</c:v>
                </c:pt>
                <c:pt idx="4">
                  <c:v>12.46300000000001</c:v>
                </c:pt>
                <c:pt idx="5">
                  <c:v>13.529999999999982</c:v>
                </c:pt>
                <c:pt idx="6">
                  <c:v>13.120000000000029</c:v>
                </c:pt>
                <c:pt idx="7">
                  <c:v>12.039000000000001</c:v>
                </c:pt>
                <c:pt idx="8">
                  <c:v>14.877000000000029</c:v>
                </c:pt>
                <c:pt idx="9">
                  <c:v>15.595000000000047</c:v>
                </c:pt>
                <c:pt idx="10">
                  <c:v>14.070000000000006</c:v>
                </c:pt>
                <c:pt idx="11">
                  <c:v>14.745999999999992</c:v>
                </c:pt>
                <c:pt idx="12">
                  <c:v>15.432000000000009</c:v>
                </c:pt>
                <c:pt idx="13">
                  <c:v>15.97900000000001</c:v>
                </c:pt>
                <c:pt idx="14">
                  <c:v>16.303999999999998</c:v>
                </c:pt>
                <c:pt idx="15">
                  <c:v>16.500999999999973</c:v>
                </c:pt>
                <c:pt idx="16">
                  <c:v>16.76100000000001</c:v>
                </c:pt>
                <c:pt idx="17">
                  <c:v>17.012000000000018</c:v>
                </c:pt>
                <c:pt idx="18">
                  <c:v>17.250999999999998</c:v>
                </c:pt>
                <c:pt idx="19">
                  <c:v>17.482999999999993</c:v>
                </c:pt>
                <c:pt idx="20">
                  <c:v>17.733000000000011</c:v>
                </c:pt>
                <c:pt idx="21">
                  <c:v>17.994000000000007</c:v>
                </c:pt>
                <c:pt idx="22">
                  <c:v>18.263000000000002</c:v>
                </c:pt>
                <c:pt idx="23">
                  <c:v>18.53400000000002</c:v>
                </c:pt>
                <c:pt idx="24" formatCode="#,##0.00">
                  <c:v>18.805999999999997</c:v>
                </c:pt>
                <c:pt idx="25">
                  <c:v>19.078000000000031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12.803000000000013</c:v>
                </c:pt>
                <c:pt idx="1">
                  <c:v>11.452000000000011</c:v>
                </c:pt>
                <c:pt idx="2">
                  <c:v>11.727999999999982</c:v>
                </c:pt>
                <c:pt idx="3">
                  <c:v>14.105999999999989</c:v>
                </c:pt>
                <c:pt idx="4">
                  <c:v>14.533999999999986</c:v>
                </c:pt>
                <c:pt idx="5">
                  <c:v>12.390999999999989</c:v>
                </c:pt>
                <c:pt idx="6">
                  <c:v>13.679000000000016</c:v>
                </c:pt>
                <c:pt idx="7">
                  <c:v>12.048000000000009</c:v>
                </c:pt>
                <c:pt idx="8">
                  <c:v>12.328000000000017</c:v>
                </c:pt>
                <c:pt idx="9">
                  <c:v>13.618000000000009</c:v>
                </c:pt>
                <c:pt idx="10">
                  <c:v>12.638000000000011</c:v>
                </c:pt>
                <c:pt idx="11">
                  <c:v>12.846000000000007</c:v>
                </c:pt>
                <c:pt idx="12">
                  <c:v>12.944999999999999</c:v>
                </c:pt>
                <c:pt idx="13">
                  <c:v>13.005000000000013</c:v>
                </c:pt>
                <c:pt idx="14">
                  <c:v>13.067000000000007</c:v>
                </c:pt>
                <c:pt idx="15">
                  <c:v>13.082999999999988</c:v>
                </c:pt>
                <c:pt idx="16">
                  <c:v>13.091999999999993</c:v>
                </c:pt>
                <c:pt idx="17">
                  <c:v>13.103000000000003</c:v>
                </c:pt>
                <c:pt idx="18">
                  <c:v>13.118999999999987</c:v>
                </c:pt>
                <c:pt idx="19">
                  <c:v>13.140999999999998</c:v>
                </c:pt>
                <c:pt idx="20">
                  <c:v>13.170999999999998</c:v>
                </c:pt>
                <c:pt idx="21">
                  <c:v>13.208000000000009</c:v>
                </c:pt>
                <c:pt idx="22">
                  <c:v>13.249000000000002</c:v>
                </c:pt>
                <c:pt idx="23">
                  <c:v>13.292999999999997</c:v>
                </c:pt>
                <c:pt idx="24" formatCode="#,##0.00">
                  <c:v>13.341000000000001</c:v>
                </c:pt>
                <c:pt idx="25">
                  <c:v>13.39300000000001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39.065999999999946</c:v>
                </c:pt>
                <c:pt idx="1">
                  <c:v>40.326999999999927</c:v>
                </c:pt>
                <c:pt idx="2">
                  <c:v>35.552000000000113</c:v>
                </c:pt>
                <c:pt idx="3">
                  <c:v>35.007999999999967</c:v>
                </c:pt>
                <c:pt idx="4">
                  <c:v>34.796000000000063</c:v>
                </c:pt>
                <c:pt idx="5">
                  <c:v>33.877999999999943</c:v>
                </c:pt>
                <c:pt idx="6">
                  <c:v>34.48899999999999</c:v>
                </c:pt>
                <c:pt idx="7">
                  <c:v>35.936999999999969</c:v>
                </c:pt>
                <c:pt idx="8">
                  <c:v>37.758000000000081</c:v>
                </c:pt>
                <c:pt idx="9">
                  <c:v>40.34500000000002</c:v>
                </c:pt>
                <c:pt idx="10">
                  <c:v>42.365999999999907</c:v>
                </c:pt>
                <c:pt idx="11">
                  <c:v>41.848000000000013</c:v>
                </c:pt>
                <c:pt idx="12">
                  <c:v>42.295000000000108</c:v>
                </c:pt>
                <c:pt idx="13">
                  <c:v>42.428999999999952</c:v>
                </c:pt>
                <c:pt idx="14">
                  <c:v>42.623000000000026</c:v>
                </c:pt>
                <c:pt idx="15">
                  <c:v>42.666999999999859</c:v>
                </c:pt>
                <c:pt idx="16">
                  <c:v>42.691999999999922</c:v>
                </c:pt>
                <c:pt idx="17">
                  <c:v>42.718000000000082</c:v>
                </c:pt>
                <c:pt idx="18">
                  <c:v>42.742000000000075</c:v>
                </c:pt>
                <c:pt idx="19">
                  <c:v>42.763999999999967</c:v>
                </c:pt>
                <c:pt idx="20">
                  <c:v>42.78400000000002</c:v>
                </c:pt>
                <c:pt idx="21">
                  <c:v>42.796000000000106</c:v>
                </c:pt>
                <c:pt idx="22">
                  <c:v>42.807000000000016</c:v>
                </c:pt>
                <c:pt idx="23">
                  <c:v>42.813999999999936</c:v>
                </c:pt>
                <c:pt idx="24" formatCode="#,##0.00">
                  <c:v>42.818999999999974</c:v>
                </c:pt>
                <c:pt idx="25">
                  <c:v>42.820999999999991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48.43199999999996</c:v>
                </c:pt>
                <c:pt idx="1">
                  <c:v>48.695000000000022</c:v>
                </c:pt>
                <c:pt idx="2">
                  <c:v>49.984000000000073</c:v>
                </c:pt>
                <c:pt idx="3">
                  <c:v>48.127000000000081</c:v>
                </c:pt>
                <c:pt idx="4">
                  <c:v>47.108000000000075</c:v>
                </c:pt>
                <c:pt idx="5">
                  <c:v>50.569999999999979</c:v>
                </c:pt>
                <c:pt idx="6">
                  <c:v>54.881000000000029</c:v>
                </c:pt>
                <c:pt idx="7">
                  <c:v>53.279000000000067</c:v>
                </c:pt>
                <c:pt idx="8">
                  <c:v>52.963000000000008</c:v>
                </c:pt>
                <c:pt idx="9">
                  <c:v>53.492000000000083</c:v>
                </c:pt>
                <c:pt idx="10">
                  <c:v>51.387999999999927</c:v>
                </c:pt>
                <c:pt idx="11">
                  <c:v>51.46899999999993</c:v>
                </c:pt>
                <c:pt idx="12">
                  <c:v>51.59500000000002</c:v>
                </c:pt>
                <c:pt idx="13">
                  <c:v>51.831000000000067</c:v>
                </c:pt>
                <c:pt idx="14">
                  <c:v>52.126000000000083</c:v>
                </c:pt>
                <c:pt idx="15">
                  <c:v>52.460999999999942</c:v>
                </c:pt>
                <c:pt idx="16">
                  <c:v>52.718000000000011</c:v>
                </c:pt>
                <c:pt idx="17">
                  <c:v>52.983000000000033</c:v>
                </c:pt>
                <c:pt idx="18">
                  <c:v>53.255000000000017</c:v>
                </c:pt>
                <c:pt idx="19">
                  <c:v>53.537999999999997</c:v>
                </c:pt>
                <c:pt idx="20">
                  <c:v>53.865000000000052</c:v>
                </c:pt>
                <c:pt idx="21">
                  <c:v>54.188000000000031</c:v>
                </c:pt>
                <c:pt idx="22">
                  <c:v>54.508000000000052</c:v>
                </c:pt>
                <c:pt idx="23">
                  <c:v>54.823000000000029</c:v>
                </c:pt>
                <c:pt idx="24" formatCode="#,##0.00">
                  <c:v>55.135999999999946</c:v>
                </c:pt>
                <c:pt idx="25">
                  <c:v>55.441999999999958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63.308999999999955</c:v>
                </c:pt>
                <c:pt idx="1">
                  <c:v>64.382999999999896</c:v>
                </c:pt>
                <c:pt idx="2">
                  <c:v>66.883000000000052</c:v>
                </c:pt>
                <c:pt idx="3">
                  <c:v>72.216000000000037</c:v>
                </c:pt>
                <c:pt idx="4">
                  <c:v>72.331000000000046</c:v>
                </c:pt>
                <c:pt idx="5">
                  <c:v>73.09499999999997</c:v>
                </c:pt>
                <c:pt idx="6">
                  <c:v>70.066000000000031</c:v>
                </c:pt>
                <c:pt idx="7">
                  <c:v>74.733999999999909</c:v>
                </c:pt>
                <c:pt idx="8">
                  <c:v>72.493000000000166</c:v>
                </c:pt>
                <c:pt idx="9">
                  <c:v>74.42499999999994</c:v>
                </c:pt>
                <c:pt idx="10">
                  <c:v>71.820000000000107</c:v>
                </c:pt>
                <c:pt idx="11">
                  <c:v>73.863999999999891</c:v>
                </c:pt>
                <c:pt idx="12">
                  <c:v>75.390999999999977</c:v>
                </c:pt>
                <c:pt idx="13">
                  <c:v>76.730999999999938</c:v>
                </c:pt>
                <c:pt idx="14">
                  <c:v>78.356000000000137</c:v>
                </c:pt>
                <c:pt idx="15">
                  <c:v>79.685000000000002</c:v>
                </c:pt>
                <c:pt idx="16">
                  <c:v>80.906999999999812</c:v>
                </c:pt>
                <c:pt idx="17">
                  <c:v>82.114000000000047</c:v>
                </c:pt>
                <c:pt idx="18">
                  <c:v>83.323000000000008</c:v>
                </c:pt>
                <c:pt idx="19">
                  <c:v>84.539000000000073</c:v>
                </c:pt>
                <c:pt idx="20">
                  <c:v>85.765000000000001</c:v>
                </c:pt>
                <c:pt idx="21">
                  <c:v>86.995999999999952</c:v>
                </c:pt>
                <c:pt idx="22">
                  <c:v>88.234999999999872</c:v>
                </c:pt>
                <c:pt idx="23">
                  <c:v>89.48399999999998</c:v>
                </c:pt>
                <c:pt idx="24" formatCode="#,##0.00">
                  <c:v>90.74499999999999</c:v>
                </c:pt>
                <c:pt idx="25">
                  <c:v>92.017000000000039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10.392999999999997</c:v>
                </c:pt>
                <c:pt idx="1">
                  <c:v>10.130000000000006</c:v>
                </c:pt>
                <c:pt idx="2">
                  <c:v>9.7710000000000008</c:v>
                </c:pt>
                <c:pt idx="3">
                  <c:v>9.2410000000000014</c:v>
                </c:pt>
                <c:pt idx="4">
                  <c:v>10.642000000000019</c:v>
                </c:pt>
                <c:pt idx="5">
                  <c:v>9.7160000000000153</c:v>
                </c:pt>
                <c:pt idx="6">
                  <c:v>11.491000000000007</c:v>
                </c:pt>
                <c:pt idx="7">
                  <c:v>13.244</c:v>
                </c:pt>
                <c:pt idx="8">
                  <c:v>13.721999999999985</c:v>
                </c:pt>
                <c:pt idx="9">
                  <c:v>12.109999999999996</c:v>
                </c:pt>
                <c:pt idx="10">
                  <c:v>13.373000000000006</c:v>
                </c:pt>
                <c:pt idx="11">
                  <c:v>13.253000000000014</c:v>
                </c:pt>
                <c:pt idx="12">
                  <c:v>13.205999999999985</c:v>
                </c:pt>
                <c:pt idx="13">
                  <c:v>13.356000000000005</c:v>
                </c:pt>
                <c:pt idx="14">
                  <c:v>13.647999999999987</c:v>
                </c:pt>
                <c:pt idx="15">
                  <c:v>13.794999999999984</c:v>
                </c:pt>
                <c:pt idx="16">
                  <c:v>13.907999999999994</c:v>
                </c:pt>
                <c:pt idx="17">
                  <c:v>13.995999999999992</c:v>
                </c:pt>
                <c:pt idx="18">
                  <c:v>14.062000000000006</c:v>
                </c:pt>
                <c:pt idx="19">
                  <c:v>14.122000000000003</c:v>
                </c:pt>
                <c:pt idx="20">
                  <c:v>14.187999999999986</c:v>
                </c:pt>
                <c:pt idx="21">
                  <c:v>14.248000000000015</c:v>
                </c:pt>
                <c:pt idx="22">
                  <c:v>14.305999999999994</c:v>
                </c:pt>
                <c:pt idx="23">
                  <c:v>14.362000000000016</c:v>
                </c:pt>
                <c:pt idx="24">
                  <c:v>14.417000000000012</c:v>
                </c:pt>
                <c:pt idx="25">
                  <c:v>14.470999999999998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36.282000000000053</c:v>
                </c:pt>
                <c:pt idx="1">
                  <c:v>34.389999999999972</c:v>
                </c:pt>
                <c:pt idx="2">
                  <c:v>35.426000000000023</c:v>
                </c:pt>
                <c:pt idx="3">
                  <c:v>35.161999999999949</c:v>
                </c:pt>
                <c:pt idx="4">
                  <c:v>33.333000000000013</c:v>
                </c:pt>
                <c:pt idx="5">
                  <c:v>31.965999999999987</c:v>
                </c:pt>
                <c:pt idx="6">
                  <c:v>33.655999999999999</c:v>
                </c:pt>
                <c:pt idx="7">
                  <c:v>32.354999999999933</c:v>
                </c:pt>
                <c:pt idx="8">
                  <c:v>32.037999999999982</c:v>
                </c:pt>
                <c:pt idx="9">
                  <c:v>34.148000000000003</c:v>
                </c:pt>
                <c:pt idx="10">
                  <c:v>33.85599999999998</c:v>
                </c:pt>
                <c:pt idx="11">
                  <c:v>33.511999999999901</c:v>
                </c:pt>
                <c:pt idx="12">
                  <c:v>33.058999999999912</c:v>
                </c:pt>
                <c:pt idx="13">
                  <c:v>32.655000000000044</c:v>
                </c:pt>
                <c:pt idx="14">
                  <c:v>32.35300000000003</c:v>
                </c:pt>
                <c:pt idx="15">
                  <c:v>32.018000000000001</c:v>
                </c:pt>
                <c:pt idx="16">
                  <c:v>31.726999999999968</c:v>
                </c:pt>
                <c:pt idx="17">
                  <c:v>31.43399999999988</c:v>
                </c:pt>
                <c:pt idx="18">
                  <c:v>31.147999999999975</c:v>
                </c:pt>
                <c:pt idx="19">
                  <c:v>30.873000000000072</c:v>
                </c:pt>
                <c:pt idx="20">
                  <c:v>30.631999999999977</c:v>
                </c:pt>
                <c:pt idx="21">
                  <c:v>30.380000000000003</c:v>
                </c:pt>
                <c:pt idx="22">
                  <c:v>30.137000000000018</c:v>
                </c:pt>
                <c:pt idx="23">
                  <c:v>29.902999999999878</c:v>
                </c:pt>
                <c:pt idx="24">
                  <c:v>29.678000000000011</c:v>
                </c:pt>
                <c:pt idx="25">
                  <c:v>29.471000000000025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25.935999999999954</c:v>
                </c:pt>
                <c:pt idx="1">
                  <c:v>30.227000000000046</c:v>
                </c:pt>
                <c:pt idx="2">
                  <c:v>30.459000000000092</c:v>
                </c:pt>
                <c:pt idx="3">
                  <c:v>31.923000000000005</c:v>
                </c:pt>
                <c:pt idx="4">
                  <c:v>34.50100000000004</c:v>
                </c:pt>
                <c:pt idx="5">
                  <c:v>33.018000000000015</c:v>
                </c:pt>
                <c:pt idx="6">
                  <c:v>35.745999999999974</c:v>
                </c:pt>
                <c:pt idx="7">
                  <c:v>37.311999999999998</c:v>
                </c:pt>
                <c:pt idx="8">
                  <c:v>37.109000000000052</c:v>
                </c:pt>
                <c:pt idx="9">
                  <c:v>41.147000000000006</c:v>
                </c:pt>
                <c:pt idx="10">
                  <c:v>40.460999999999984</c:v>
                </c:pt>
                <c:pt idx="11">
                  <c:v>40.196999999999989</c:v>
                </c:pt>
                <c:pt idx="12">
                  <c:v>40.902000000000058</c:v>
                </c:pt>
                <c:pt idx="13">
                  <c:v>42.397000000000055</c:v>
                </c:pt>
                <c:pt idx="14">
                  <c:v>43.562999999999974</c:v>
                </c:pt>
                <c:pt idx="15">
                  <c:v>44.113999999999933</c:v>
                </c:pt>
                <c:pt idx="16">
                  <c:v>44.619999999999962</c:v>
                </c:pt>
                <c:pt idx="17">
                  <c:v>45.029999999999994</c:v>
                </c:pt>
                <c:pt idx="18">
                  <c:v>45.495000000000005</c:v>
                </c:pt>
                <c:pt idx="19">
                  <c:v>45.940999999999939</c:v>
                </c:pt>
                <c:pt idx="20">
                  <c:v>46.445000000000036</c:v>
                </c:pt>
                <c:pt idx="21">
                  <c:v>46.963000000000051</c:v>
                </c:pt>
                <c:pt idx="22">
                  <c:v>47.495999999999967</c:v>
                </c:pt>
                <c:pt idx="23">
                  <c:v>48.041000000000054</c:v>
                </c:pt>
                <c:pt idx="24" formatCode="#,##0.00">
                  <c:v>48.596000000000032</c:v>
                </c:pt>
                <c:pt idx="25">
                  <c:v>49.15999999999994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123.3360000000002</c:v>
                </c:pt>
                <c:pt idx="1">
                  <c:v>122.47099999999996</c:v>
                </c:pt>
                <c:pt idx="2">
                  <c:v>122.88099999999993</c:v>
                </c:pt>
                <c:pt idx="3">
                  <c:v>127.36900000000028</c:v>
                </c:pt>
                <c:pt idx="4">
                  <c:v>132.03000000000029</c:v>
                </c:pt>
                <c:pt idx="5">
                  <c:v>132.9009999999999</c:v>
                </c:pt>
                <c:pt idx="6">
                  <c:v>140.70600000000013</c:v>
                </c:pt>
                <c:pt idx="7">
                  <c:v>140.0389999999999</c:v>
                </c:pt>
                <c:pt idx="8">
                  <c:v>142.43400000000025</c:v>
                </c:pt>
                <c:pt idx="9">
                  <c:v>140.38100000000003</c:v>
                </c:pt>
                <c:pt idx="10">
                  <c:v>140.28499999999988</c:v>
                </c:pt>
                <c:pt idx="11">
                  <c:v>139.71799999999996</c:v>
                </c:pt>
                <c:pt idx="12">
                  <c:v>140.31700000000012</c:v>
                </c:pt>
                <c:pt idx="13">
                  <c:v>141.71400000000008</c:v>
                </c:pt>
                <c:pt idx="14">
                  <c:v>143.13599999999994</c:v>
                </c:pt>
                <c:pt idx="15">
                  <c:v>144.21700000000021</c:v>
                </c:pt>
                <c:pt idx="16">
                  <c:v>145.1160000000001</c:v>
                </c:pt>
                <c:pt idx="17">
                  <c:v>145.92799999999991</c:v>
                </c:pt>
                <c:pt idx="18">
                  <c:v>146.68699999999981</c:v>
                </c:pt>
                <c:pt idx="19">
                  <c:v>147.41100000000017</c:v>
                </c:pt>
                <c:pt idx="20">
                  <c:v>148.14099999999991</c:v>
                </c:pt>
                <c:pt idx="21">
                  <c:v>148.8429999999999</c:v>
                </c:pt>
                <c:pt idx="22">
                  <c:v>149.51699999999985</c:v>
                </c:pt>
                <c:pt idx="23">
                  <c:v>150.18700000000007</c:v>
                </c:pt>
                <c:pt idx="24">
                  <c:v>150.81700000000012</c:v>
                </c:pt>
                <c:pt idx="25">
                  <c:v>151.41299999999993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177.14800000000008</c:v>
                </c:pt>
                <c:pt idx="1">
                  <c:v>175.58499999999992</c:v>
                </c:pt>
                <c:pt idx="2">
                  <c:v>168.92499999999978</c:v>
                </c:pt>
                <c:pt idx="3">
                  <c:v>170.30199999999991</c:v>
                </c:pt>
                <c:pt idx="4">
                  <c:v>192.64900000000003</c:v>
                </c:pt>
                <c:pt idx="5">
                  <c:v>188.6480000000002</c:v>
                </c:pt>
                <c:pt idx="6">
                  <c:v>187.81400000000008</c:v>
                </c:pt>
                <c:pt idx="7">
                  <c:v>192.4790000000001</c:v>
                </c:pt>
                <c:pt idx="8">
                  <c:v>191.39899999999989</c:v>
                </c:pt>
                <c:pt idx="9">
                  <c:v>203.30000000000018</c:v>
                </c:pt>
                <c:pt idx="10">
                  <c:v>199.18600000000004</c:v>
                </c:pt>
                <c:pt idx="11">
                  <c:v>202.387</c:v>
                </c:pt>
                <c:pt idx="12">
                  <c:v>204.20799999999991</c:v>
                </c:pt>
                <c:pt idx="13">
                  <c:v>206.05800000000005</c:v>
                </c:pt>
                <c:pt idx="14">
                  <c:v>207.18900000000016</c:v>
                </c:pt>
                <c:pt idx="15">
                  <c:v>208.13699999999986</c:v>
                </c:pt>
                <c:pt idx="16">
                  <c:v>209.16399999999987</c:v>
                </c:pt>
                <c:pt idx="17">
                  <c:v>210.19399999999987</c:v>
                </c:pt>
                <c:pt idx="18">
                  <c:v>211.23100000000011</c:v>
                </c:pt>
                <c:pt idx="19">
                  <c:v>212.2950000000001</c:v>
                </c:pt>
                <c:pt idx="20">
                  <c:v>213.43799999999999</c:v>
                </c:pt>
                <c:pt idx="21">
                  <c:v>214.56600000000006</c:v>
                </c:pt>
                <c:pt idx="22">
                  <c:v>215.70899999999983</c:v>
                </c:pt>
                <c:pt idx="23">
                  <c:v>216.85299999999998</c:v>
                </c:pt>
                <c:pt idx="24">
                  <c:v>217.99600000000004</c:v>
                </c:pt>
                <c:pt idx="25">
                  <c:v>219.13799999999998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150.80699999999985</c:v>
                </c:pt>
                <c:pt idx="1">
                  <c:v>153.40499999999986</c:v>
                </c:pt>
                <c:pt idx="2">
                  <c:v>152.41900000000024</c:v>
                </c:pt>
                <c:pt idx="3">
                  <c:v>155.35100000000008</c:v>
                </c:pt>
                <c:pt idx="4">
                  <c:v>154.23500000000018</c:v>
                </c:pt>
                <c:pt idx="5">
                  <c:v>157.54299999999989</c:v>
                </c:pt>
                <c:pt idx="6">
                  <c:v>159.43600000000004</c:v>
                </c:pt>
                <c:pt idx="7">
                  <c:v>163.94999999999993</c:v>
                </c:pt>
                <c:pt idx="8">
                  <c:v>163.21400000000025</c:v>
                </c:pt>
                <c:pt idx="9">
                  <c:v>168.26200000000006</c:v>
                </c:pt>
                <c:pt idx="10">
                  <c:v>165.57399999999996</c:v>
                </c:pt>
                <c:pt idx="11">
                  <c:v>167.18099999999984</c:v>
                </c:pt>
                <c:pt idx="12">
                  <c:v>169.28100000000012</c:v>
                </c:pt>
                <c:pt idx="13">
                  <c:v>170.99099999999996</c:v>
                </c:pt>
                <c:pt idx="14">
                  <c:v>173.10500000000025</c:v>
                </c:pt>
                <c:pt idx="15">
                  <c:v>174.81299999999982</c:v>
                </c:pt>
                <c:pt idx="16">
                  <c:v>176.31699999999975</c:v>
                </c:pt>
                <c:pt idx="17">
                  <c:v>177.81500000000017</c:v>
                </c:pt>
                <c:pt idx="18">
                  <c:v>179.32000000000011</c:v>
                </c:pt>
                <c:pt idx="19">
                  <c:v>180.84100000000004</c:v>
                </c:pt>
                <c:pt idx="20">
                  <c:v>182.41400000000007</c:v>
                </c:pt>
                <c:pt idx="21">
                  <c:v>183.98000000000008</c:v>
                </c:pt>
                <c:pt idx="22">
                  <c:v>185.54999999999995</c:v>
                </c:pt>
                <c:pt idx="23">
                  <c:v>187.12099999999995</c:v>
                </c:pt>
                <c:pt idx="24">
                  <c:v>188.69999999999993</c:v>
                </c:pt>
                <c:pt idx="25">
                  <c:v>190.27999999999997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28.448045475557588</c:v>
                </c:pt>
                <c:pt idx="1">
                  <c:v>27.933899634744026</c:v>
                </c:pt>
                <c:pt idx="2">
                  <c:v>29.097782188695177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34.064775222466231</c:v>
                </c:pt>
                <c:pt idx="1">
                  <c:v>33.604561903717524</c:v>
                </c:pt>
                <c:pt idx="2">
                  <c:v>33.510772510333638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23.998360395238624</c:v>
                </c:pt>
                <c:pt idx="1">
                  <c:v>23.667406176453206</c:v>
                </c:pt>
                <c:pt idx="2">
                  <c:v>23.154206929456073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5.9621663007049603</c:v>
                </c:pt>
                <c:pt idx="1">
                  <c:v>6.8261533400254732</c:v>
                </c:pt>
                <c:pt idx="2">
                  <c:v>7.5175897224944999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5.7722032820986913</c:v>
                </c:pt>
                <c:pt idx="1">
                  <c:v>5.711827376483587</c:v>
                </c:pt>
                <c:pt idx="2">
                  <c:v>4.5067308118721696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1.7544493239338983</c:v>
                </c:pt>
                <c:pt idx="1">
                  <c:v>2.2561515685761782</c:v>
                </c:pt>
                <c:pt idx="2">
                  <c:v>2.2129178371484546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8.0310000000000628</c:v>
                </c:pt>
                <c:pt idx="1">
                  <c:v>10.53799999999984</c:v>
                </c:pt>
                <c:pt idx="2">
                  <c:v>7.3839999999999861</c:v>
                </c:pt>
                <c:pt idx="3">
                  <c:v>7.4429999999999694</c:v>
                </c:pt>
                <c:pt idx="4">
                  <c:v>1.8899999999999935</c:v>
                </c:pt>
                <c:pt idx="5">
                  <c:v>3.6569999999999911</c:v>
                </c:pt>
                <c:pt idx="7">
                  <c:v>38.94299999999987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24.706000000000017</c:v>
                </c:pt>
                <c:pt idx="1">
                  <c:v>19.951999999999941</c:v>
                </c:pt>
                <c:pt idx="2">
                  <c:v>11.128000000000043</c:v>
                </c:pt>
                <c:pt idx="3">
                  <c:v>8.6989999999999554</c:v>
                </c:pt>
                <c:pt idx="4">
                  <c:v>-4.3849999999999554</c:v>
                </c:pt>
                <c:pt idx="5">
                  <c:v>1.0979999999999919</c:v>
                </c:pt>
                <c:pt idx="7">
                  <c:v>61.197999999999993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0.6572000164776659</c:v>
                </c:pt>
                <c:pt idx="2">
                  <c:v>-1.047238813494511</c:v>
                </c:pt>
                <c:pt idx="3">
                  <c:v>5.8049951502396446</c:v>
                </c:pt>
                <c:pt idx="4">
                  <c:v>0.2888658858795079</c:v>
                </c:pt>
                <c:pt idx="6">
                  <c:v>0.22052372473404525</c:v>
                </c:pt>
                <c:pt idx="7">
                  <c:v>0.14315381251683856</c:v>
                </c:pt>
                <c:pt idx="8">
                  <c:v>0.19067588674375191</c:v>
                </c:pt>
                <c:pt idx="10">
                  <c:v>1.3284552617299994</c:v>
                </c:pt>
                <c:pt idx="11">
                  <c:v>-0.26881669328273627</c:v>
                </c:pt>
                <c:pt idx="12">
                  <c:v>0.10160517352204579</c:v>
                </c:pt>
                <c:pt idx="14">
                  <c:v>-1.8172991809845107</c:v>
                </c:pt>
                <c:pt idx="15">
                  <c:v>0.60845588443014798</c:v>
                </c:pt>
                <c:pt idx="16">
                  <c:v>1.058354319497834</c:v>
                </c:pt>
                <c:pt idx="17">
                  <c:v>0.94221988704168425</c:v>
                </c:pt>
                <c:pt idx="19">
                  <c:v>0.47507005013971426</c:v>
                </c:pt>
                <c:pt idx="20">
                  <c:v>0.30909340399711827</c:v>
                </c:pt>
                <c:pt idx="21">
                  <c:v>-0.26066344793659324</c:v>
                </c:pt>
                <c:pt idx="22">
                  <c:v>0.70599771606112416</c:v>
                </c:pt>
                <c:pt idx="23">
                  <c:v>0.18514144763335239</c:v>
                </c:pt>
                <c:pt idx="25">
                  <c:v>-1.9437296780775548</c:v>
                </c:pt>
                <c:pt idx="26">
                  <c:v>-0.13592051491700952</c:v>
                </c:pt>
                <c:pt idx="27">
                  <c:v>-0.4221033927669593</c:v>
                </c:pt>
                <c:pt idx="29">
                  <c:v>0.48045135363723457</c:v>
                </c:pt>
                <c:pt idx="30">
                  <c:v>0.56561370786669674</c:v>
                </c:pt>
                <c:pt idx="31">
                  <c:v>-1.1264285337817648</c:v>
                </c:pt>
                <c:pt idx="32">
                  <c:v>4.7247848385858715</c:v>
                </c:pt>
                <c:pt idx="33">
                  <c:v>0.20021084339389983</c:v>
                </c:pt>
                <c:pt idx="34">
                  <c:v>1.1396633785130117</c:v>
                </c:pt>
                <c:pt idx="36">
                  <c:v>1.107883675763599</c:v>
                </c:pt>
                <c:pt idx="37">
                  <c:v>0.54485535247672523</c:v>
                </c:pt>
                <c:pt idx="38">
                  <c:v>1.1612793890429796</c:v>
                </c:pt>
                <c:pt idx="39">
                  <c:v>2.3736350931720329</c:v>
                </c:pt>
                <c:pt idx="40">
                  <c:v>1.3704655822187606</c:v>
                </c:pt>
                <c:pt idx="42">
                  <c:v>1.1188833376407414</c:v>
                </c:pt>
                <c:pt idx="43">
                  <c:v>7.5385147354278814E-3</c:v>
                </c:pt>
                <c:pt idx="44">
                  <c:v>0.3809245710207021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1.368443715474621</c:v>
                </c:pt>
                <c:pt idx="2">
                  <c:v>-1.198527531732696</c:v>
                </c:pt>
                <c:pt idx="3">
                  <c:v>-4.0693033033556869</c:v>
                </c:pt>
                <c:pt idx="4">
                  <c:v>-1.5979676744172999</c:v>
                </c:pt>
                <c:pt idx="6">
                  <c:v>-0.37438541771523948</c:v>
                </c:pt>
                <c:pt idx="7">
                  <c:v>-2.62914367754703</c:v>
                </c:pt>
                <c:pt idx="8">
                  <c:v>-1.2841840214042111</c:v>
                </c:pt>
                <c:pt idx="10">
                  <c:v>2.5637442573694713</c:v>
                </c:pt>
                <c:pt idx="11">
                  <c:v>-1.0493242060127694</c:v>
                </c:pt>
                <c:pt idx="12">
                  <c:v>-0.34421460266450543</c:v>
                </c:pt>
                <c:pt idx="14">
                  <c:v>2.2455760061076191</c:v>
                </c:pt>
                <c:pt idx="15">
                  <c:v>-5.6379580182275291E-2</c:v>
                </c:pt>
                <c:pt idx="16">
                  <c:v>-0.67095855755001654</c:v>
                </c:pt>
                <c:pt idx="17">
                  <c:v>-0.51735431340381721</c:v>
                </c:pt>
                <c:pt idx="19">
                  <c:v>-1.0793071108757046</c:v>
                </c:pt>
                <c:pt idx="20">
                  <c:v>-2.3958285660673262</c:v>
                </c:pt>
                <c:pt idx="21">
                  <c:v>-2.2168379695469143</c:v>
                </c:pt>
                <c:pt idx="22">
                  <c:v>2.4267739366329311</c:v>
                </c:pt>
                <c:pt idx="23">
                  <c:v>-1.5892634046871912</c:v>
                </c:pt>
                <c:pt idx="25">
                  <c:v>-1.2860824876083754</c:v>
                </c:pt>
                <c:pt idx="26">
                  <c:v>1.1730765504735174</c:v>
                </c:pt>
                <c:pt idx="27">
                  <c:v>0.71371275771092701</c:v>
                </c:pt>
                <c:pt idx="29">
                  <c:v>2.6495173296395169</c:v>
                </c:pt>
                <c:pt idx="30">
                  <c:v>2.5619869853390709</c:v>
                </c:pt>
                <c:pt idx="31">
                  <c:v>4.2141832739311269</c:v>
                </c:pt>
                <c:pt idx="32">
                  <c:v>2.1549258598665411</c:v>
                </c:pt>
                <c:pt idx="33">
                  <c:v>5.9505929267220425</c:v>
                </c:pt>
                <c:pt idx="34">
                  <c:v>3.1438098992187413</c:v>
                </c:pt>
                <c:pt idx="36">
                  <c:v>5.7523094716350531</c:v>
                </c:pt>
                <c:pt idx="37">
                  <c:v>2.683939535518709</c:v>
                </c:pt>
                <c:pt idx="38">
                  <c:v>2.7979167811059913</c:v>
                </c:pt>
                <c:pt idx="39">
                  <c:v>4.1559981828573012</c:v>
                </c:pt>
                <c:pt idx="40">
                  <c:v>4.0127919168694959</c:v>
                </c:pt>
                <c:pt idx="42">
                  <c:v>2.7870904776048366</c:v>
                </c:pt>
                <c:pt idx="43">
                  <c:v>4.72981308829028</c:v>
                </c:pt>
                <c:pt idx="44">
                  <c:v>4.0863621706442643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9.5671940952203229</c:v>
                </c:pt>
                <c:pt idx="1">
                  <c:v>2.7877648160623494</c:v>
                </c:pt>
                <c:pt idx="2">
                  <c:v>7.1711899436517754</c:v>
                </c:pt>
                <c:pt idx="3">
                  <c:v>3.5259782203679002</c:v>
                </c:pt>
                <c:pt idx="4">
                  <c:v>3.9550266387050712</c:v>
                </c:pt>
                <c:pt idx="5">
                  <c:v>10.746383441947366</c:v>
                </c:pt>
                <c:pt idx="6">
                  <c:v>3.151806474441404</c:v>
                </c:pt>
                <c:pt idx="7">
                  <c:v>1.205523722561761</c:v>
                </c:pt>
                <c:pt idx="8">
                  <c:v>1.2045367796493469</c:v>
                </c:pt>
                <c:pt idx="9">
                  <c:v>1.5493735148451311</c:v>
                </c:pt>
                <c:pt idx="10">
                  <c:v>4.739218800925336</c:v>
                </c:pt>
                <c:pt idx="11">
                  <c:v>3.0325120372567795</c:v>
                </c:pt>
                <c:pt idx="12">
                  <c:v>-0.76342125492594093</c:v>
                </c:pt>
                <c:pt idx="13">
                  <c:v>0.67855697136888171</c:v>
                </c:pt>
                <c:pt idx="14">
                  <c:v>-2.2486253547803088</c:v>
                </c:pt>
                <c:pt idx="15">
                  <c:v>-2.1956259990646174</c:v>
                </c:pt>
                <c:pt idx="16">
                  <c:v>-0.53122956523370313</c:v>
                </c:pt>
                <c:pt idx="17">
                  <c:v>-1.4750516089991592</c:v>
                </c:pt>
                <c:pt idx="18">
                  <c:v>-3.1904417062953883E-2</c:v>
                </c:pt>
                <c:pt idx="19">
                  <c:v>6.2409892423671787E-2</c:v>
                </c:pt>
                <c:pt idx="20">
                  <c:v>-1.9985239095584291</c:v>
                </c:pt>
                <c:pt idx="21">
                  <c:v>1.1836828281283474</c:v>
                </c:pt>
                <c:pt idx="22">
                  <c:v>-1.4804269666136172</c:v>
                </c:pt>
                <c:pt idx="23">
                  <c:v>-0.31145738035030845</c:v>
                </c:pt>
                <c:pt idx="24">
                  <c:v>-1.6244842903460439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5.2463919148721061E-2</c:v>
                </c:pt>
                <c:pt idx="1">
                  <c:v>3.9429954655405126</c:v>
                </c:pt>
                <c:pt idx="2">
                  <c:v>16.418344610484134</c:v>
                </c:pt>
                <c:pt idx="3">
                  <c:v>5.1732742486530228</c:v>
                </c:pt>
                <c:pt idx="4">
                  <c:v>2.7078261225822331</c:v>
                </c:pt>
                <c:pt idx="5">
                  <c:v>7.9165248670488069</c:v>
                </c:pt>
                <c:pt idx="6">
                  <c:v>0.38244148353938101</c:v>
                </c:pt>
                <c:pt idx="7">
                  <c:v>11.906334803433731</c:v>
                </c:pt>
                <c:pt idx="8">
                  <c:v>-1.00937818773322</c:v>
                </c:pt>
                <c:pt idx="9">
                  <c:v>1.1512702373124792</c:v>
                </c:pt>
                <c:pt idx="10">
                  <c:v>2.8823626360038759</c:v>
                </c:pt>
                <c:pt idx="11">
                  <c:v>-1.0811622367206439</c:v>
                </c:pt>
                <c:pt idx="12">
                  <c:v>-2.912078800413628</c:v>
                </c:pt>
                <c:pt idx="13">
                  <c:v>0.66843675155391136</c:v>
                </c:pt>
                <c:pt idx="14">
                  <c:v>-0.72786607388741231</c:v>
                </c:pt>
                <c:pt idx="15">
                  <c:v>0.80701970508177467</c:v>
                </c:pt>
                <c:pt idx="16">
                  <c:v>0.7019815256313624</c:v>
                </c:pt>
                <c:pt idx="17">
                  <c:v>7.3710208318828379</c:v>
                </c:pt>
                <c:pt idx="18">
                  <c:v>1.0763039962636984</c:v>
                </c:pt>
                <c:pt idx="19">
                  <c:v>-0.14282365791705709</c:v>
                </c:pt>
                <c:pt idx="20">
                  <c:v>-1.4602636966652227</c:v>
                </c:pt>
                <c:pt idx="21">
                  <c:v>2.179504901011148</c:v>
                </c:pt>
                <c:pt idx="22">
                  <c:v>0.2253371066732921</c:v>
                </c:pt>
                <c:pt idx="23">
                  <c:v>0.5526873827029668</c:v>
                </c:pt>
                <c:pt idx="24">
                  <c:v>9.3673147672974224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12.354958911282665</c:v>
                </c:pt>
                <c:pt idx="1">
                  <c:v>25.398578244672109</c:v>
                </c:pt>
                <c:pt idx="2">
                  <c:v>11.850459292422983</c:v>
                </c:pt>
                <c:pt idx="3">
                  <c:v>2.2690907823308351</c:v>
                </c:pt>
                <c:pt idx="4">
                  <c:v>-4.2969239477097432</c:v>
                </c:pt>
                <c:pt idx="5">
                  <c:v>-1.4445461336384398</c:v>
                </c:pt>
                <c:pt idx="6">
                  <c:v>-0.81484108143007461</c:v>
                </c:pt>
                <c:pt idx="7">
                  <c:v>-1.7918843469639256</c:v>
                </c:pt>
                <c:pt idx="8">
                  <c:v>-4.5818917209664036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3.9954593846892408</c:v>
                </c:pt>
                <c:pt idx="1">
                  <c:v>32.215969848768196</c:v>
                </c:pt>
                <c:pt idx="2">
                  <c:v>15.313030972556248</c:v>
                </c:pt>
                <c:pt idx="3">
                  <c:v>-3.9932410371342684</c:v>
                </c:pt>
                <c:pt idx="4">
                  <c:v>1.4495719083796317</c:v>
                </c:pt>
                <c:pt idx="5">
                  <c:v>8.3045011702294858</c:v>
                </c:pt>
                <c:pt idx="6">
                  <c:v>0.71924120434591998</c:v>
                </c:pt>
                <c:pt idx="7">
                  <c:v>0.77802448937625712</c:v>
                </c:pt>
                <c:pt idx="8">
                  <c:v>2.4154420587893313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30.818130259274287</c:v>
                </c:pt>
                <c:pt idx="1">
                  <c:v>33.947947733443968</c:v>
                </c:pt>
                <c:pt idx="2">
                  <c:v>33.705385401017573</c:v>
                </c:pt>
                <c:pt idx="3">
                  <c:v>34.843940147348164</c:v>
                </c:pt>
                <c:pt idx="4">
                  <c:v>35.266019615517877</c:v>
                </c:pt>
                <c:pt idx="5">
                  <c:v>36.804663449928533</c:v>
                </c:pt>
                <c:pt idx="6">
                  <c:v>39.378350283512916</c:v>
                </c:pt>
                <c:pt idx="7">
                  <c:v>41.681281582445962</c:v>
                </c:pt>
                <c:pt idx="8">
                  <c:v>42.113407209134209</c:v>
                </c:pt>
                <c:pt idx="9">
                  <c:v>45.199508120932052</c:v>
                </c:pt>
                <c:pt idx="10">
                  <c:v>46.371857545148856</c:v>
                </c:pt>
                <c:pt idx="11">
                  <c:v>40.533891611143282</c:v>
                </c:pt>
                <c:pt idx="12">
                  <c:v>40.982212669986097</c:v>
                </c:pt>
                <c:pt idx="13">
                  <c:v>41.519329406475023</c:v>
                </c:pt>
                <c:pt idx="14">
                  <c:v>42.056679877953627</c:v>
                </c:pt>
                <c:pt idx="15">
                  <c:v>42.489900886310956</c:v>
                </c:pt>
                <c:pt idx="16">
                  <c:v>42.882901091228959</c:v>
                </c:pt>
                <c:pt idx="17">
                  <c:v>43.26012498806368</c:v>
                </c:pt>
                <c:pt idx="18">
                  <c:v>43.635483030450288</c:v>
                </c:pt>
                <c:pt idx="19">
                  <c:v>44.018459622922236</c:v>
                </c:pt>
                <c:pt idx="20">
                  <c:v>44.421998098423657</c:v>
                </c:pt>
                <c:pt idx="21">
                  <c:v>44.828405391171401</c:v>
                </c:pt>
                <c:pt idx="22">
                  <c:v>45.241723863820646</c:v>
                </c:pt>
                <c:pt idx="23">
                  <c:v>45.679737262380542</c:v>
                </c:pt>
                <c:pt idx="24">
                  <c:v>46.06337486859919</c:v>
                </c:pt>
                <c:pt idx="25">
                  <c:v>46.424321464297577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14.703683707737788</c:v>
                </c:pt>
                <c:pt idx="1">
                  <c:v>17.248657953866466</c:v>
                </c:pt>
                <c:pt idx="2">
                  <c:v>16.459083261234102</c:v>
                </c:pt>
                <c:pt idx="3">
                  <c:v>17.620156965449446</c:v>
                </c:pt>
                <c:pt idx="4">
                  <c:v>21.04479866408521</c:v>
                </c:pt>
                <c:pt idx="5">
                  <c:v>18.920376847678984</c:v>
                </c:pt>
                <c:pt idx="6">
                  <c:v>18.027306926964364</c:v>
                </c:pt>
                <c:pt idx="7">
                  <c:v>20.472402954654683</c:v>
                </c:pt>
                <c:pt idx="8">
                  <c:v>20.399502613037505</c:v>
                </c:pt>
                <c:pt idx="9">
                  <c:v>21.349680513880369</c:v>
                </c:pt>
                <c:pt idx="10">
                  <c:v>21.708141663741333</c:v>
                </c:pt>
                <c:pt idx="11">
                  <c:v>21.3501188790786</c:v>
                </c:pt>
                <c:pt idx="12">
                  <c:v>21.686943915179647</c:v>
                </c:pt>
                <c:pt idx="13">
                  <c:v>22.130914518017953</c:v>
                </c:pt>
                <c:pt idx="14">
                  <c:v>22.534029167844523</c:v>
                </c:pt>
                <c:pt idx="15">
                  <c:v>22.866250470632156</c:v>
                </c:pt>
                <c:pt idx="16">
                  <c:v>23.181562039802966</c:v>
                </c:pt>
                <c:pt idx="17">
                  <c:v>23.479457372244081</c:v>
                </c:pt>
                <c:pt idx="18">
                  <c:v>23.785579774618533</c:v>
                </c:pt>
                <c:pt idx="19">
                  <c:v>24.088925271452592</c:v>
                </c:pt>
                <c:pt idx="20">
                  <c:v>24.402971182984341</c:v>
                </c:pt>
                <c:pt idx="21">
                  <c:v>24.715377758809652</c:v>
                </c:pt>
                <c:pt idx="22">
                  <c:v>25.011710815815714</c:v>
                </c:pt>
                <c:pt idx="23">
                  <c:v>25.304154016886176</c:v>
                </c:pt>
                <c:pt idx="24">
                  <c:v>25.576953744163536</c:v>
                </c:pt>
                <c:pt idx="25">
                  <c:v>25.651137129281846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29.355267577483477</c:v>
                </c:pt>
                <c:pt idx="1">
                  <c:v>29.004189250384712</c:v>
                </c:pt>
                <c:pt idx="2">
                  <c:v>28.0547660293036</c:v>
                </c:pt>
                <c:pt idx="3">
                  <c:v>28.153948921731143</c:v>
                </c:pt>
                <c:pt idx="4">
                  <c:v>30.403574316100521</c:v>
                </c:pt>
                <c:pt idx="5">
                  <c:v>31.758315861277453</c:v>
                </c:pt>
                <c:pt idx="6">
                  <c:v>33.716758814505681</c:v>
                </c:pt>
                <c:pt idx="7">
                  <c:v>33.919869800449717</c:v>
                </c:pt>
                <c:pt idx="8">
                  <c:v>36.281072886913279</c:v>
                </c:pt>
                <c:pt idx="9">
                  <c:v>38.246048873211173</c:v>
                </c:pt>
                <c:pt idx="10">
                  <c:v>38.929505804929228</c:v>
                </c:pt>
                <c:pt idx="11">
                  <c:v>45.100241593819575</c:v>
                </c:pt>
                <c:pt idx="12">
                  <c:v>45.822737683714806</c:v>
                </c:pt>
                <c:pt idx="13">
                  <c:v>46.639576922403712</c:v>
                </c:pt>
                <c:pt idx="14">
                  <c:v>47.4555027936171</c:v>
                </c:pt>
                <c:pt idx="15">
                  <c:v>48.164233187487838</c:v>
                </c:pt>
                <c:pt idx="16">
                  <c:v>48.8508163763113</c:v>
                </c:pt>
                <c:pt idx="17">
                  <c:v>49.52689227328699</c:v>
                </c:pt>
                <c:pt idx="18">
                  <c:v>50.225401740081644</c:v>
                </c:pt>
                <c:pt idx="19">
                  <c:v>50.930717610746996</c:v>
                </c:pt>
                <c:pt idx="20">
                  <c:v>51.664696401681375</c:v>
                </c:pt>
                <c:pt idx="21">
                  <c:v>52.389760236469833</c:v>
                </c:pt>
                <c:pt idx="22">
                  <c:v>53.129929912797209</c:v>
                </c:pt>
                <c:pt idx="23">
                  <c:v>53.876520261167862</c:v>
                </c:pt>
                <c:pt idx="24">
                  <c:v>54.607474210849503</c:v>
                </c:pt>
                <c:pt idx="25">
                  <c:v>55.347850415413362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19.357707512834619</c:v>
                </c:pt>
                <c:pt idx="1">
                  <c:v>20.841774798811379</c:v>
                </c:pt>
                <c:pt idx="2">
                  <c:v>21.85700161932925</c:v>
                </c:pt>
                <c:pt idx="3">
                  <c:v>23.070627168502419</c:v>
                </c:pt>
                <c:pt idx="4">
                  <c:v>23.616108539403704</c:v>
                </c:pt>
                <c:pt idx="5">
                  <c:v>23.832826378964224</c:v>
                </c:pt>
                <c:pt idx="6">
                  <c:v>24.0693822401741</c:v>
                </c:pt>
                <c:pt idx="7">
                  <c:v>26.554648170425544</c:v>
                </c:pt>
                <c:pt idx="8">
                  <c:v>26.042254782457508</c:v>
                </c:pt>
                <c:pt idx="9">
                  <c:v>27.431398953866179</c:v>
                </c:pt>
                <c:pt idx="10">
                  <c:v>27.358804599332124</c:v>
                </c:pt>
                <c:pt idx="11">
                  <c:v>26.436224184823693</c:v>
                </c:pt>
                <c:pt idx="12">
                  <c:v>26.873904941357299</c:v>
                </c:pt>
                <c:pt idx="13">
                  <c:v>27.32279910363556</c:v>
                </c:pt>
                <c:pt idx="14">
                  <c:v>27.812562103951244</c:v>
                </c:pt>
                <c:pt idx="15">
                  <c:v>28.236679309346226</c:v>
                </c:pt>
                <c:pt idx="16">
                  <c:v>28.648588079540421</c:v>
                </c:pt>
                <c:pt idx="17">
                  <c:v>29.052034868569887</c:v>
                </c:pt>
                <c:pt idx="18">
                  <c:v>29.487972783742968</c:v>
                </c:pt>
                <c:pt idx="19">
                  <c:v>29.909656842558366</c:v>
                </c:pt>
                <c:pt idx="20">
                  <c:v>30.342601832830621</c:v>
                </c:pt>
                <c:pt idx="21">
                  <c:v>30.770747416153341</c:v>
                </c:pt>
                <c:pt idx="22">
                  <c:v>31.202231016867216</c:v>
                </c:pt>
                <c:pt idx="23">
                  <c:v>31.65577475071834</c:v>
                </c:pt>
                <c:pt idx="24">
                  <c:v>32.10413503107258</c:v>
                </c:pt>
                <c:pt idx="25">
                  <c:v>32.532078847985147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27.578227795938925</c:v>
                </c:pt>
                <c:pt idx="1">
                  <c:v>27.906191354975515</c:v>
                </c:pt>
                <c:pt idx="2">
                  <c:v>28.361774699084517</c:v>
                </c:pt>
                <c:pt idx="3">
                  <c:v>27.72651690072648</c:v>
                </c:pt>
                <c:pt idx="4">
                  <c:v>26.836800073797434</c:v>
                </c:pt>
                <c:pt idx="5">
                  <c:v>27.931678344491004</c:v>
                </c:pt>
                <c:pt idx="6">
                  <c:v>31.300215020486505</c:v>
                </c:pt>
                <c:pt idx="7">
                  <c:v>29.610779772155372</c:v>
                </c:pt>
                <c:pt idx="8">
                  <c:v>29.663603089399338</c:v>
                </c:pt>
                <c:pt idx="9">
                  <c:v>31.487442898795191</c:v>
                </c:pt>
                <c:pt idx="10">
                  <c:v>31.886704983196076</c:v>
                </c:pt>
                <c:pt idx="11">
                  <c:v>30.362892543153887</c:v>
                </c:pt>
                <c:pt idx="12">
                  <c:v>30.661471481755157</c:v>
                </c:pt>
                <c:pt idx="13">
                  <c:v>31.001117194379326</c:v>
                </c:pt>
                <c:pt idx="14">
                  <c:v>31.369697685456202</c:v>
                </c:pt>
                <c:pt idx="15">
                  <c:v>31.673409736250186</c:v>
                </c:pt>
                <c:pt idx="16">
                  <c:v>31.965630360553057</c:v>
                </c:pt>
                <c:pt idx="17">
                  <c:v>32.251271331411687</c:v>
                </c:pt>
                <c:pt idx="18">
                  <c:v>32.531754513443857</c:v>
                </c:pt>
                <c:pt idx="19">
                  <c:v>32.82713392438221</c:v>
                </c:pt>
                <c:pt idx="20">
                  <c:v>33.114515446830836</c:v>
                </c:pt>
                <c:pt idx="21">
                  <c:v>33.401186127607495</c:v>
                </c:pt>
                <c:pt idx="22">
                  <c:v>33.688500766041443</c:v>
                </c:pt>
                <c:pt idx="23">
                  <c:v>33.982723921248891</c:v>
                </c:pt>
                <c:pt idx="24">
                  <c:v>34.291848395513256</c:v>
                </c:pt>
                <c:pt idx="25">
                  <c:v>34.594531105778309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33.642700017233146</c:v>
                </c:pt>
                <c:pt idx="1">
                  <c:v>32.277024840142047</c:v>
                </c:pt>
                <c:pt idx="2">
                  <c:v>29.981862522259306</c:v>
                </c:pt>
                <c:pt idx="3">
                  <c:v>32.094313650563009</c:v>
                </c:pt>
                <c:pt idx="4">
                  <c:v>33.808951988379093</c:v>
                </c:pt>
                <c:pt idx="5">
                  <c:v>33.305255139389736</c:v>
                </c:pt>
                <c:pt idx="6">
                  <c:v>34.544762128355153</c:v>
                </c:pt>
                <c:pt idx="7">
                  <c:v>34.990809415094226</c:v>
                </c:pt>
                <c:pt idx="8">
                  <c:v>37.071908039354632</c:v>
                </c:pt>
                <c:pt idx="9">
                  <c:v>40.613863058965926</c:v>
                </c:pt>
                <c:pt idx="10">
                  <c:v>44.051638581337102</c:v>
                </c:pt>
                <c:pt idx="11">
                  <c:v>44.248446190604142</c:v>
                </c:pt>
                <c:pt idx="12">
                  <c:v>44.843050426234051</c:v>
                </c:pt>
                <c:pt idx="13">
                  <c:v>45.493468054001767</c:v>
                </c:pt>
                <c:pt idx="14">
                  <c:v>46.142099856769953</c:v>
                </c:pt>
                <c:pt idx="15">
                  <c:v>46.6775039590988</c:v>
                </c:pt>
                <c:pt idx="16">
                  <c:v>47.203932852687025</c:v>
                </c:pt>
                <c:pt idx="17">
                  <c:v>47.71809420854116</c:v>
                </c:pt>
                <c:pt idx="18">
                  <c:v>48.217954365665584</c:v>
                </c:pt>
                <c:pt idx="19">
                  <c:v>48.734651821156447</c:v>
                </c:pt>
                <c:pt idx="20">
                  <c:v>49.267563659839851</c:v>
                </c:pt>
                <c:pt idx="21">
                  <c:v>49.776954833225133</c:v>
                </c:pt>
                <c:pt idx="22">
                  <c:v>50.319838265692212</c:v>
                </c:pt>
                <c:pt idx="23">
                  <c:v>50.889705138495124</c:v>
                </c:pt>
                <c:pt idx="24">
                  <c:v>51.432143271015583</c:v>
                </c:pt>
                <c:pt idx="25">
                  <c:v>51.968163448385909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9.8424819213862182</c:v>
                </c:pt>
                <c:pt idx="1">
                  <c:v>9.7001144057476001</c:v>
                </c:pt>
                <c:pt idx="2">
                  <c:v>9.3901632780456694</c:v>
                </c:pt>
                <c:pt idx="3">
                  <c:v>9.6583844751151009</c:v>
                </c:pt>
                <c:pt idx="4">
                  <c:v>9.2361094551124552</c:v>
                </c:pt>
                <c:pt idx="5">
                  <c:v>9.4052971183021921</c:v>
                </c:pt>
                <c:pt idx="6">
                  <c:v>9.8732586516598264</c:v>
                </c:pt>
                <c:pt idx="7">
                  <c:v>11.327463037393933</c:v>
                </c:pt>
                <c:pt idx="8">
                  <c:v>11.538857389815783</c:v>
                </c:pt>
                <c:pt idx="9">
                  <c:v>11.724806042259749</c:v>
                </c:pt>
                <c:pt idx="10">
                  <c:v>12.557103592743596</c:v>
                </c:pt>
                <c:pt idx="11">
                  <c:v>11.397686147401995</c:v>
                </c:pt>
                <c:pt idx="12">
                  <c:v>11.517611680836639</c:v>
                </c:pt>
                <c:pt idx="13">
                  <c:v>11.663368253304744</c:v>
                </c:pt>
                <c:pt idx="14">
                  <c:v>11.810376987243847</c:v>
                </c:pt>
                <c:pt idx="15">
                  <c:v>11.924794949282774</c:v>
                </c:pt>
                <c:pt idx="16">
                  <c:v>12.029164225365657</c:v>
                </c:pt>
                <c:pt idx="17">
                  <c:v>12.133398295193139</c:v>
                </c:pt>
                <c:pt idx="18">
                  <c:v>12.224094250469706</c:v>
                </c:pt>
                <c:pt idx="19">
                  <c:v>12.305848505993229</c:v>
                </c:pt>
                <c:pt idx="20">
                  <c:v>12.392567940716484</c:v>
                </c:pt>
                <c:pt idx="21">
                  <c:v>12.495945258300164</c:v>
                </c:pt>
                <c:pt idx="22">
                  <c:v>12.609111422460776</c:v>
                </c:pt>
                <c:pt idx="23">
                  <c:v>12.720017695519896</c:v>
                </c:pt>
                <c:pt idx="24">
                  <c:v>12.832079810215111</c:v>
                </c:pt>
                <c:pt idx="25">
                  <c:v>12.939545076282977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8.0023092502432682</c:v>
                </c:pt>
                <c:pt idx="1">
                  <c:v>9.7862542320768586</c:v>
                </c:pt>
                <c:pt idx="2">
                  <c:v>10.079809001740124</c:v>
                </c:pt>
                <c:pt idx="3">
                  <c:v>10.171069036874908</c:v>
                </c:pt>
                <c:pt idx="4">
                  <c:v>10.392422964740714</c:v>
                </c:pt>
                <c:pt idx="5">
                  <c:v>10.716609490190544</c:v>
                </c:pt>
                <c:pt idx="6">
                  <c:v>10.612543009657166</c:v>
                </c:pt>
                <c:pt idx="7">
                  <c:v>10.857948282295705</c:v>
                </c:pt>
                <c:pt idx="8">
                  <c:v>11.725941040880111</c:v>
                </c:pt>
                <c:pt idx="9">
                  <c:v>11.800840444113032</c:v>
                </c:pt>
                <c:pt idx="10">
                  <c:v>11.922133212752305</c:v>
                </c:pt>
                <c:pt idx="11">
                  <c:v>17.469388536791044</c:v>
                </c:pt>
                <c:pt idx="12">
                  <c:v>17.901172269373589</c:v>
                </c:pt>
                <c:pt idx="13">
                  <c:v>18.347403338267686</c:v>
                </c:pt>
                <c:pt idx="14">
                  <c:v>18.82334718191499</c:v>
                </c:pt>
                <c:pt idx="15">
                  <c:v>19.263920435694807</c:v>
                </c:pt>
                <c:pt idx="16">
                  <c:v>19.696240821028308</c:v>
                </c:pt>
                <c:pt idx="17">
                  <c:v>20.124061293806264</c:v>
                </c:pt>
                <c:pt idx="18">
                  <c:v>20.566533674481349</c:v>
                </c:pt>
                <c:pt idx="19">
                  <c:v>21.021248136380972</c:v>
                </c:pt>
                <c:pt idx="20">
                  <c:v>21.48677713671238</c:v>
                </c:pt>
                <c:pt idx="21">
                  <c:v>21.953733014056276</c:v>
                </c:pt>
                <c:pt idx="22">
                  <c:v>22.414310122701032</c:v>
                </c:pt>
                <c:pt idx="23">
                  <c:v>22.879211189909526</c:v>
                </c:pt>
                <c:pt idx="24">
                  <c:v>23.349697694024705</c:v>
                </c:pt>
                <c:pt idx="25">
                  <c:v>23.828468016186036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5.2967292238476702</c:v>
                </c:pt>
                <c:pt idx="1">
                  <c:v>6.4425641891468324</c:v>
                </c:pt>
                <c:pt idx="2">
                  <c:v>5.9053619992562645</c:v>
                </c:pt>
                <c:pt idx="3">
                  <c:v>5.1786598384922709</c:v>
                </c:pt>
                <c:pt idx="4">
                  <c:v>5.2078771519232472</c:v>
                </c:pt>
                <c:pt idx="5">
                  <c:v>5.2546436822498954</c:v>
                </c:pt>
                <c:pt idx="6">
                  <c:v>5.9994924665865801</c:v>
                </c:pt>
                <c:pt idx="7">
                  <c:v>5.988334071744629</c:v>
                </c:pt>
                <c:pt idx="8">
                  <c:v>5.9764018229627469</c:v>
                </c:pt>
                <c:pt idx="9">
                  <c:v>6.095640072906674</c:v>
                </c:pt>
                <c:pt idx="10">
                  <c:v>6.4591804618992423</c:v>
                </c:pt>
                <c:pt idx="11">
                  <c:v>5.1034484547503576</c:v>
                </c:pt>
                <c:pt idx="12">
                  <c:v>5.1484715337842184</c:v>
                </c:pt>
                <c:pt idx="13">
                  <c:v>5.1902914490688214</c:v>
                </c:pt>
                <c:pt idx="14">
                  <c:v>5.230252577027545</c:v>
                </c:pt>
                <c:pt idx="15">
                  <c:v>5.247609330188614</c:v>
                </c:pt>
                <c:pt idx="16">
                  <c:v>5.2688840958290442</c:v>
                </c:pt>
                <c:pt idx="17">
                  <c:v>5.288282574417372</c:v>
                </c:pt>
                <c:pt idx="18">
                  <c:v>5.3114361102105381</c:v>
                </c:pt>
                <c:pt idx="19">
                  <c:v>5.3318968816246803</c:v>
                </c:pt>
                <c:pt idx="20">
                  <c:v>5.3617271469685095</c:v>
                </c:pt>
                <c:pt idx="21">
                  <c:v>5.3861830703070064</c:v>
                </c:pt>
                <c:pt idx="22">
                  <c:v>5.4165579037453142</c:v>
                </c:pt>
                <c:pt idx="23">
                  <c:v>5.4225811412643861</c:v>
                </c:pt>
                <c:pt idx="24">
                  <c:v>5.4458704373255475</c:v>
                </c:pt>
                <c:pt idx="25">
                  <c:v>5.4498022741660224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8.4412442607177969</c:v>
                </c:pt>
                <c:pt idx="1">
                  <c:v>10.648394339259326</c:v>
                </c:pt>
                <c:pt idx="2">
                  <c:v>10.03762901665262</c:v>
                </c:pt>
                <c:pt idx="3">
                  <c:v>9.9178841773015431</c:v>
                </c:pt>
                <c:pt idx="4">
                  <c:v>11.273967153970279</c:v>
                </c:pt>
                <c:pt idx="5">
                  <c:v>11.491016944042643</c:v>
                </c:pt>
                <c:pt idx="6">
                  <c:v>12.09137205777002</c:v>
                </c:pt>
                <c:pt idx="7">
                  <c:v>11.491089545001623</c:v>
                </c:pt>
                <c:pt idx="8">
                  <c:v>12.342547734971985</c:v>
                </c:pt>
                <c:pt idx="9">
                  <c:v>13.048369936870218</c:v>
                </c:pt>
                <c:pt idx="10">
                  <c:v>13.040390458887774</c:v>
                </c:pt>
                <c:pt idx="11">
                  <c:v>11.594526800759137</c:v>
                </c:pt>
                <c:pt idx="12">
                  <c:v>11.951137789152016</c:v>
                </c:pt>
                <c:pt idx="13">
                  <c:v>12.222841099750333</c:v>
                </c:pt>
                <c:pt idx="14">
                  <c:v>12.413688872063528</c:v>
                </c:pt>
                <c:pt idx="15">
                  <c:v>12.570600104094972</c:v>
                </c:pt>
                <c:pt idx="16">
                  <c:v>12.716481131833881</c:v>
                </c:pt>
                <c:pt idx="17">
                  <c:v>12.858591689303005</c:v>
                </c:pt>
                <c:pt idx="18">
                  <c:v>13.001001087208587</c:v>
                </c:pt>
                <c:pt idx="19">
                  <c:v>13.147376737372371</c:v>
                </c:pt>
                <c:pt idx="20">
                  <c:v>13.295483126014405</c:v>
                </c:pt>
                <c:pt idx="21">
                  <c:v>13.442313832173229</c:v>
                </c:pt>
                <c:pt idx="22">
                  <c:v>13.634197206489011</c:v>
                </c:pt>
                <c:pt idx="23">
                  <c:v>13.835522825062096</c:v>
                </c:pt>
                <c:pt idx="24">
                  <c:v>14.028581071549217</c:v>
                </c:pt>
                <c:pt idx="25">
                  <c:v>14.191660696200254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34.504076925358753</c:v>
                </c:pt>
                <c:pt idx="1">
                  <c:v>31.662110475181539</c:v>
                </c:pt>
                <c:pt idx="2">
                  <c:v>31.372063332953189</c:v>
                </c:pt>
                <c:pt idx="3">
                  <c:v>31.986782064868979</c:v>
                </c:pt>
                <c:pt idx="4">
                  <c:v>34.764347212124179</c:v>
                </c:pt>
                <c:pt idx="5">
                  <c:v>33.928075477192351</c:v>
                </c:pt>
                <c:pt idx="6">
                  <c:v>34.510219593282031</c:v>
                </c:pt>
                <c:pt idx="7">
                  <c:v>35.868586447034808</c:v>
                </c:pt>
                <c:pt idx="8">
                  <c:v>35.689854676647094</c:v>
                </c:pt>
                <c:pt idx="9">
                  <c:v>37.331053062404592</c:v>
                </c:pt>
                <c:pt idx="10">
                  <c:v>38.667294278117687</c:v>
                </c:pt>
                <c:pt idx="11">
                  <c:v>38.125653670537147</c:v>
                </c:pt>
                <c:pt idx="12">
                  <c:v>38.413627491193722</c:v>
                </c:pt>
                <c:pt idx="13">
                  <c:v>38.779961875917657</c:v>
                </c:pt>
                <c:pt idx="14">
                  <c:v>39.136917130630749</c:v>
                </c:pt>
                <c:pt idx="15">
                  <c:v>39.391958054615962</c:v>
                </c:pt>
                <c:pt idx="16">
                  <c:v>39.618727733218847</c:v>
                </c:pt>
                <c:pt idx="17">
                  <c:v>39.827364106166492</c:v>
                </c:pt>
                <c:pt idx="18">
                  <c:v>40.032349811661298</c:v>
                </c:pt>
                <c:pt idx="19">
                  <c:v>40.247685836133741</c:v>
                </c:pt>
                <c:pt idx="20">
                  <c:v>40.478430403163188</c:v>
                </c:pt>
                <c:pt idx="21">
                  <c:v>40.70507927152623</c:v>
                </c:pt>
                <c:pt idx="22">
                  <c:v>40.919596798942145</c:v>
                </c:pt>
                <c:pt idx="23">
                  <c:v>41.1281973660628</c:v>
                </c:pt>
                <c:pt idx="24">
                  <c:v>41.344460304497211</c:v>
                </c:pt>
                <c:pt idx="25">
                  <c:v>41.549656914121563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51.878990515755326</c:v>
                </c:pt>
                <c:pt idx="1">
                  <c:v>50.563251745130437</c:v>
                </c:pt>
                <c:pt idx="2">
                  <c:v>49.412028802577645</c:v>
                </c:pt>
                <c:pt idx="3">
                  <c:v>48.993741494791699</c:v>
                </c:pt>
                <c:pt idx="4">
                  <c:v>51.821001433493826</c:v>
                </c:pt>
                <c:pt idx="5">
                  <c:v>50.5030020037551</c:v>
                </c:pt>
                <c:pt idx="6">
                  <c:v>49.48854794656144</c:v>
                </c:pt>
                <c:pt idx="7">
                  <c:v>51.899830353345266</c:v>
                </c:pt>
                <c:pt idx="8">
                  <c:v>50.155841942268808</c:v>
                </c:pt>
                <c:pt idx="9">
                  <c:v>51.314834648511976</c:v>
                </c:pt>
                <c:pt idx="10">
                  <c:v>53.535514041011879</c:v>
                </c:pt>
                <c:pt idx="11">
                  <c:v>54.909557223861491</c:v>
                </c:pt>
                <c:pt idx="12">
                  <c:v>54.845956924189004</c:v>
                </c:pt>
                <c:pt idx="13">
                  <c:v>54.823678827270854</c:v>
                </c:pt>
                <c:pt idx="14">
                  <c:v>54.760025289026188</c:v>
                </c:pt>
                <c:pt idx="15">
                  <c:v>54.52812864803974</c:v>
                </c:pt>
                <c:pt idx="16">
                  <c:v>54.236867996350249</c:v>
                </c:pt>
                <c:pt idx="17">
                  <c:v>53.927157045186995</c:v>
                </c:pt>
                <c:pt idx="18">
                  <c:v>53.68714359823575</c:v>
                </c:pt>
                <c:pt idx="19">
                  <c:v>53.424886911191415</c:v>
                </c:pt>
                <c:pt idx="20">
                  <c:v>53.205866825013601</c:v>
                </c:pt>
                <c:pt idx="21">
                  <c:v>53.041212390980945</c:v>
                </c:pt>
                <c:pt idx="22">
                  <c:v>52.926456890077361</c:v>
                </c:pt>
                <c:pt idx="23">
                  <c:v>52.806231563644275</c:v>
                </c:pt>
                <c:pt idx="24">
                  <c:v>52.657255450122804</c:v>
                </c:pt>
                <c:pt idx="25">
                  <c:v>52.454351804291235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15.49215324447951</c:v>
                </c:pt>
                <c:pt idx="1">
                  <c:v>13.235282795547366</c:v>
                </c:pt>
                <c:pt idx="2">
                  <c:v>12.586916522463774</c:v>
                </c:pt>
                <c:pt idx="3">
                  <c:v>13.587473243524803</c:v>
                </c:pt>
                <c:pt idx="4">
                  <c:v>13.794402704116751</c:v>
                </c:pt>
                <c:pt idx="5">
                  <c:v>12.181362815408944</c:v>
                </c:pt>
                <c:pt idx="6">
                  <c:v>11.433310262677654</c:v>
                </c:pt>
                <c:pt idx="7">
                  <c:v>12.176684858811914</c:v>
                </c:pt>
                <c:pt idx="8">
                  <c:v>12.195861962755444</c:v>
                </c:pt>
                <c:pt idx="9">
                  <c:v>11.661968776298671</c:v>
                </c:pt>
                <c:pt idx="10">
                  <c:v>11.417941560483003</c:v>
                </c:pt>
                <c:pt idx="11">
                  <c:v>11.360641647927908</c:v>
                </c:pt>
                <c:pt idx="12">
                  <c:v>11.117731404794638</c:v>
                </c:pt>
                <c:pt idx="13">
                  <c:v>10.878640887287174</c:v>
                </c:pt>
                <c:pt idx="14">
                  <c:v>10.614022727873447</c:v>
                </c:pt>
                <c:pt idx="15">
                  <c:v>10.322160474523915</c:v>
                </c:pt>
                <c:pt idx="16">
                  <c:v>10.10942846451068</c:v>
                </c:pt>
                <c:pt idx="17">
                  <c:v>9.9866985444681653</c:v>
                </c:pt>
                <c:pt idx="18">
                  <c:v>9.7816546909171649</c:v>
                </c:pt>
                <c:pt idx="19">
                  <c:v>9.5584296661495998</c:v>
                </c:pt>
                <c:pt idx="20">
                  <c:v>9.2770877920965997</c:v>
                </c:pt>
                <c:pt idx="21">
                  <c:v>9.0093189048864986</c:v>
                </c:pt>
                <c:pt idx="22">
                  <c:v>8.7266295674784882</c:v>
                </c:pt>
                <c:pt idx="23">
                  <c:v>8.4108307580582604</c:v>
                </c:pt>
                <c:pt idx="24">
                  <c:v>8.2176777030573938</c:v>
                </c:pt>
                <c:pt idx="25">
                  <c:v>8.505862760069375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5.2764783148176564</c:v>
                </c:pt>
                <c:pt idx="1">
                  <c:v>5.4324072806161006</c:v>
                </c:pt>
                <c:pt idx="2">
                  <c:v>5.1572840147303625</c:v>
                </c:pt>
                <c:pt idx="3">
                  <c:v>5.170132450338162</c:v>
                </c:pt>
                <c:pt idx="4">
                  <c:v>5.9471689478948111</c:v>
                </c:pt>
                <c:pt idx="5">
                  <c:v>5.3273390619724807</c:v>
                </c:pt>
                <c:pt idx="6">
                  <c:v>6.2095802721160345</c:v>
                </c:pt>
                <c:pt idx="7">
                  <c:v>5.9689325546948142</c:v>
                </c:pt>
                <c:pt idx="8">
                  <c:v>5.7585735361254793</c:v>
                </c:pt>
                <c:pt idx="9">
                  <c:v>5.6492680768713255</c:v>
                </c:pt>
                <c:pt idx="10">
                  <c:v>6.0058960333413625</c:v>
                </c:pt>
                <c:pt idx="11">
                  <c:v>5.6096989452996668</c:v>
                </c:pt>
                <c:pt idx="12">
                  <c:v>5.694974882389122</c:v>
                </c:pt>
                <c:pt idx="13">
                  <c:v>5.8068849234710171</c:v>
                </c:pt>
                <c:pt idx="14">
                  <c:v>5.9034750704828625</c:v>
                </c:pt>
                <c:pt idx="15">
                  <c:v>5.9735871391420776</c:v>
                </c:pt>
                <c:pt idx="16">
                  <c:v>6.0387885619880759</c:v>
                </c:pt>
                <c:pt idx="17">
                  <c:v>6.1020116125161152</c:v>
                </c:pt>
                <c:pt idx="18">
                  <c:v>6.1654009162973322</c:v>
                </c:pt>
                <c:pt idx="19">
                  <c:v>6.2260099530313262</c:v>
                </c:pt>
                <c:pt idx="20">
                  <c:v>6.2979701150682725</c:v>
                </c:pt>
                <c:pt idx="21">
                  <c:v>6.369899849057588</c:v>
                </c:pt>
                <c:pt idx="22">
                  <c:v>6.4478694477968999</c:v>
                </c:pt>
                <c:pt idx="23">
                  <c:v>6.5257726746136573</c:v>
                </c:pt>
                <c:pt idx="24">
                  <c:v>6.6010773313082538</c:v>
                </c:pt>
                <c:pt idx="25">
                  <c:v>6.6743327848952738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18.126132817715725</c:v>
                </c:pt>
                <c:pt idx="1">
                  <c:v>20.282156975239818</c:v>
                </c:pt>
                <c:pt idx="2">
                  <c:v>17.756965655607608</c:v>
                </c:pt>
                <c:pt idx="3">
                  <c:v>19.136409258929458</c:v>
                </c:pt>
                <c:pt idx="4">
                  <c:v>20.080726666611451</c:v>
                </c:pt>
                <c:pt idx="5">
                  <c:v>21.206390750987723</c:v>
                </c:pt>
                <c:pt idx="6">
                  <c:v>20.716652057081443</c:v>
                </c:pt>
                <c:pt idx="7">
                  <c:v>19.854137989781734</c:v>
                </c:pt>
                <c:pt idx="8">
                  <c:v>20.211131466763725</c:v>
                </c:pt>
                <c:pt idx="9">
                  <c:v>21.422566242936224</c:v>
                </c:pt>
                <c:pt idx="10">
                  <c:v>18.957765396207414</c:v>
                </c:pt>
                <c:pt idx="11">
                  <c:v>19.022712537479059</c:v>
                </c:pt>
                <c:pt idx="12">
                  <c:v>18.96146387040212</c:v>
                </c:pt>
                <c:pt idx="13">
                  <c:v>18.972272124012715</c:v>
                </c:pt>
                <c:pt idx="14">
                  <c:v>18.966629833641758</c:v>
                </c:pt>
                <c:pt idx="15">
                  <c:v>18.895654761828947</c:v>
                </c:pt>
                <c:pt idx="16">
                  <c:v>18.830817175177575</c:v>
                </c:pt>
                <c:pt idx="17">
                  <c:v>18.767587123942569</c:v>
                </c:pt>
                <c:pt idx="18">
                  <c:v>18.69634193892081</c:v>
                </c:pt>
                <c:pt idx="19">
                  <c:v>18.630217736856313</c:v>
                </c:pt>
                <c:pt idx="20">
                  <c:v>18.568159583346002</c:v>
                </c:pt>
                <c:pt idx="21">
                  <c:v>18.503754780842826</c:v>
                </c:pt>
                <c:pt idx="22">
                  <c:v>18.436671863525927</c:v>
                </c:pt>
                <c:pt idx="23">
                  <c:v>18.370510650519307</c:v>
                </c:pt>
                <c:pt idx="24">
                  <c:v>18.297320534307413</c:v>
                </c:pt>
                <c:pt idx="25">
                  <c:v>18.229899322320001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16.662789061904373</c:v>
                </c:pt>
                <c:pt idx="1">
                  <c:v>17.563290070518001</c:v>
                </c:pt>
                <c:pt idx="2">
                  <c:v>17.245161378435125</c:v>
                </c:pt>
                <c:pt idx="3">
                  <c:v>17.82214676644735</c:v>
                </c:pt>
                <c:pt idx="4">
                  <c:v>19.379148564576745</c:v>
                </c:pt>
                <c:pt idx="5">
                  <c:v>19.228282968609467</c:v>
                </c:pt>
                <c:pt idx="6">
                  <c:v>18.782273312489426</c:v>
                </c:pt>
                <c:pt idx="7">
                  <c:v>19.616738317952596</c:v>
                </c:pt>
                <c:pt idx="8">
                  <c:v>18.552763224971535</c:v>
                </c:pt>
                <c:pt idx="9">
                  <c:v>21.066644983792301</c:v>
                </c:pt>
                <c:pt idx="10">
                  <c:v>17.032656969544849</c:v>
                </c:pt>
                <c:pt idx="11">
                  <c:v>17.455643587957081</c:v>
                </c:pt>
                <c:pt idx="12">
                  <c:v>17.507196107050767</c:v>
                </c:pt>
                <c:pt idx="13">
                  <c:v>17.743738677179781</c:v>
                </c:pt>
                <c:pt idx="14">
                  <c:v>17.919580483601308</c:v>
                </c:pt>
                <c:pt idx="15">
                  <c:v>17.945156563994086</c:v>
                </c:pt>
                <c:pt idx="16">
                  <c:v>17.962104626534455</c:v>
                </c:pt>
                <c:pt idx="17">
                  <c:v>17.959919939551522</c:v>
                </c:pt>
                <c:pt idx="18">
                  <c:v>17.949935643682142</c:v>
                </c:pt>
                <c:pt idx="19">
                  <c:v>17.940682139324856</c:v>
                </c:pt>
                <c:pt idx="20">
                  <c:v>17.937646034834891</c:v>
                </c:pt>
                <c:pt idx="21">
                  <c:v>17.926837935728035</c:v>
                </c:pt>
                <c:pt idx="22">
                  <c:v>17.909397516510321</c:v>
                </c:pt>
                <c:pt idx="23">
                  <c:v>17.887531288221698</c:v>
                </c:pt>
                <c:pt idx="24">
                  <c:v>17.862529065823896</c:v>
                </c:pt>
                <c:pt idx="25">
                  <c:v>17.839676674626624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9.50454955769648</c:v>
                </c:pt>
                <c:pt idx="1">
                  <c:v>9.5021340867219521</c:v>
                </c:pt>
                <c:pt idx="2">
                  <c:v>10.00904485126062</c:v>
                </c:pt>
                <c:pt idx="3">
                  <c:v>9.8491375340067062</c:v>
                </c:pt>
                <c:pt idx="4">
                  <c:v>10.495810931666893</c:v>
                </c:pt>
                <c:pt idx="5">
                  <c:v>10.058697647515643</c:v>
                </c:pt>
                <c:pt idx="6">
                  <c:v>10.341015593309947</c:v>
                </c:pt>
                <c:pt idx="7">
                  <c:v>10.759950991075481</c:v>
                </c:pt>
                <c:pt idx="8">
                  <c:v>10.367747566072584</c:v>
                </c:pt>
                <c:pt idx="9">
                  <c:v>9.8624621772831897</c:v>
                </c:pt>
                <c:pt idx="10">
                  <c:v>9.5274680822819402</c:v>
                </c:pt>
                <c:pt idx="11">
                  <c:v>10.090987151678981</c:v>
                </c:pt>
                <c:pt idx="12">
                  <c:v>10.116692141522966</c:v>
                </c:pt>
                <c:pt idx="13">
                  <c:v>10.193025895385832</c:v>
                </c:pt>
                <c:pt idx="14">
                  <c:v>10.249971355766567</c:v>
                </c:pt>
                <c:pt idx="15">
                  <c:v>10.283813719196402</c:v>
                </c:pt>
                <c:pt idx="16">
                  <c:v>10.305439106007634</c:v>
                </c:pt>
                <c:pt idx="17">
                  <c:v>10.318480387383142</c:v>
                </c:pt>
                <c:pt idx="18">
                  <c:v>10.333268716402028</c:v>
                </c:pt>
                <c:pt idx="19">
                  <c:v>10.342416023739293</c:v>
                </c:pt>
                <c:pt idx="20">
                  <c:v>10.345354528311963</c:v>
                </c:pt>
                <c:pt idx="21">
                  <c:v>10.346431964329255</c:v>
                </c:pt>
                <c:pt idx="22">
                  <c:v>10.345961484918673</c:v>
                </c:pt>
                <c:pt idx="23">
                  <c:v>10.340437565409484</c:v>
                </c:pt>
                <c:pt idx="24">
                  <c:v>10.333630642688556</c:v>
                </c:pt>
                <c:pt idx="25">
                  <c:v>10.229449607913303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41.18943090060548</c:v>
                </c:pt>
                <c:pt idx="1">
                  <c:v>38.238311324402581</c:v>
                </c:pt>
                <c:pt idx="2">
                  <c:v>40.682558187342273</c:v>
                </c:pt>
                <c:pt idx="3">
                  <c:v>41.700118641059483</c:v>
                </c:pt>
                <c:pt idx="4">
                  <c:v>43.420729989146238</c:v>
                </c:pt>
                <c:pt idx="5">
                  <c:v>44.562479051615767</c:v>
                </c:pt>
                <c:pt idx="6">
                  <c:v>45.134685467990792</c:v>
                </c:pt>
                <c:pt idx="7">
                  <c:v>45.241348902917913</c:v>
                </c:pt>
                <c:pt idx="8">
                  <c:v>44.09264988533959</c:v>
                </c:pt>
                <c:pt idx="9">
                  <c:v>45.083140866398203</c:v>
                </c:pt>
                <c:pt idx="10">
                  <c:v>43.087427442616608</c:v>
                </c:pt>
                <c:pt idx="11">
                  <c:v>43.371260092185814</c:v>
                </c:pt>
                <c:pt idx="12">
                  <c:v>43.920182849889294</c:v>
                </c:pt>
                <c:pt idx="13">
                  <c:v>44.475369534522954</c:v>
                </c:pt>
                <c:pt idx="14">
                  <c:v>45.071451724891276</c:v>
                </c:pt>
                <c:pt idx="15">
                  <c:v>45.595902044959544</c:v>
                </c:pt>
                <c:pt idx="16">
                  <c:v>46.063886451707297</c:v>
                </c:pt>
                <c:pt idx="17">
                  <c:v>46.502625784889879</c:v>
                </c:pt>
                <c:pt idx="18">
                  <c:v>47.017084377198103</c:v>
                </c:pt>
                <c:pt idx="19">
                  <c:v>47.53262341253032</c:v>
                </c:pt>
                <c:pt idx="20">
                  <c:v>48.055073974576395</c:v>
                </c:pt>
                <c:pt idx="21">
                  <c:v>48.568923482450202</c:v>
                </c:pt>
                <c:pt idx="22">
                  <c:v>49.024590880432982</c:v>
                </c:pt>
                <c:pt idx="23">
                  <c:v>49.492167822413286</c:v>
                </c:pt>
                <c:pt idx="24">
                  <c:v>49.967810431939455</c:v>
                </c:pt>
                <c:pt idx="25">
                  <c:v>50.458448274499446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11.003328122332761</c:v>
                </c:pt>
                <c:pt idx="1">
                  <c:v>11.475228695320085</c:v>
                </c:pt>
                <c:pt idx="2">
                  <c:v>10.769241256804598</c:v>
                </c:pt>
                <c:pt idx="3">
                  <c:v>11.576516015717004</c:v>
                </c:pt>
                <c:pt idx="4">
                  <c:v>12.535998866895916</c:v>
                </c:pt>
                <c:pt idx="5">
                  <c:v>11.330489656307254</c:v>
                </c:pt>
                <c:pt idx="6">
                  <c:v>11.606321034437325</c:v>
                </c:pt>
                <c:pt idx="7">
                  <c:v>11.687841427697991</c:v>
                </c:pt>
                <c:pt idx="8">
                  <c:v>12.033341570518539</c:v>
                </c:pt>
                <c:pt idx="9">
                  <c:v>12.631832821432615</c:v>
                </c:pt>
                <c:pt idx="10">
                  <c:v>11.2985852392443</c:v>
                </c:pt>
                <c:pt idx="11">
                  <c:v>10.780522344742884</c:v>
                </c:pt>
                <c:pt idx="12">
                  <c:v>10.971729309897329</c:v>
                </c:pt>
                <c:pt idx="13">
                  <c:v>11.148442290120942</c:v>
                </c:pt>
                <c:pt idx="14">
                  <c:v>11.300425312488885</c:v>
                </c:pt>
                <c:pt idx="15">
                  <c:v>11.4126009601299</c:v>
                </c:pt>
                <c:pt idx="16">
                  <c:v>11.523519187600396</c:v>
                </c:pt>
                <c:pt idx="17">
                  <c:v>11.628170580566804</c:v>
                </c:pt>
                <c:pt idx="18">
                  <c:v>11.72887492620363</c:v>
                </c:pt>
                <c:pt idx="19">
                  <c:v>11.827149412009183</c:v>
                </c:pt>
                <c:pt idx="20">
                  <c:v>11.930266312140411</c:v>
                </c:pt>
                <c:pt idx="21">
                  <c:v>12.032423276028206</c:v>
                </c:pt>
                <c:pt idx="22">
                  <c:v>12.137497568542297</c:v>
                </c:pt>
                <c:pt idx="23">
                  <c:v>12.240641424833834</c:v>
                </c:pt>
                <c:pt idx="24">
                  <c:v>12.324714681939</c:v>
                </c:pt>
                <c:pt idx="25">
                  <c:v>12.374889235507998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0.79641946823075327</c:v>
                </c:pt>
                <c:pt idx="1">
                  <c:v>0.58655952157493818</c:v>
                </c:pt>
                <c:pt idx="2">
                  <c:v>0.55584919905685803</c:v>
                </c:pt>
                <c:pt idx="3">
                  <c:v>0.48201691936286079</c:v>
                </c:pt>
                <c:pt idx="4">
                  <c:v>0.55063915178413581</c:v>
                </c:pt>
                <c:pt idx="5">
                  <c:v>0.53143782526360217</c:v>
                </c:pt>
                <c:pt idx="6">
                  <c:v>0.46149648605480126</c:v>
                </c:pt>
                <c:pt idx="7">
                  <c:v>0.51157447473286488</c:v>
                </c:pt>
                <c:pt idx="8">
                  <c:v>0.5183835350381153</c:v>
                </c:pt>
                <c:pt idx="9">
                  <c:v>0.48523878431535339</c:v>
                </c:pt>
                <c:pt idx="10">
                  <c:v>0.59384771768727396</c:v>
                </c:pt>
                <c:pt idx="11">
                  <c:v>0.42700983687372002</c:v>
                </c:pt>
                <c:pt idx="12">
                  <c:v>0.43085267229028335</c:v>
                </c:pt>
                <c:pt idx="13">
                  <c:v>0.43484878558131801</c:v>
                </c:pt>
                <c:pt idx="14">
                  <c:v>0.43816024460183772</c:v>
                </c:pt>
                <c:pt idx="15">
                  <c:v>0.43931851646576464</c:v>
                </c:pt>
                <c:pt idx="16">
                  <c:v>0.44090835248192151</c:v>
                </c:pt>
                <c:pt idx="17">
                  <c:v>0.44235035774623338</c:v>
                </c:pt>
                <c:pt idx="18">
                  <c:v>0.44415390019043555</c:v>
                </c:pt>
                <c:pt idx="19">
                  <c:v>0.4450830942138283</c:v>
                </c:pt>
                <c:pt idx="20">
                  <c:v>0.4467446478708183</c:v>
                </c:pt>
                <c:pt idx="21">
                  <c:v>0.44791870714359755</c:v>
                </c:pt>
                <c:pt idx="22">
                  <c:v>0.44968078635254527</c:v>
                </c:pt>
                <c:pt idx="23">
                  <c:v>0.44970896327862081</c:v>
                </c:pt>
                <c:pt idx="24">
                  <c:v>0.4511112561123794</c:v>
                </c:pt>
                <c:pt idx="25">
                  <c:v>0.45102405977021687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35.823126429269983</c:v>
                </c:pt>
                <c:pt idx="1">
                  <c:v>37.737622435895986</c:v>
                </c:pt>
                <c:pt idx="2">
                  <c:v>39.365177584460049</c:v>
                </c:pt>
                <c:pt idx="3">
                  <c:v>39.16631996460017</c:v>
                </c:pt>
                <c:pt idx="4">
                  <c:v>39.581567770932274</c:v>
                </c:pt>
                <c:pt idx="5">
                  <c:v>38.899480249066187</c:v>
                </c:pt>
                <c:pt idx="6">
                  <c:v>42.681441433700847</c:v>
                </c:pt>
                <c:pt idx="7">
                  <c:v>40.195037378608596</c:v>
                </c:pt>
                <c:pt idx="8">
                  <c:v>38.057902739917431</c:v>
                </c:pt>
                <c:pt idx="9">
                  <c:v>36.946432270231881</c:v>
                </c:pt>
                <c:pt idx="10">
                  <c:v>36.900956339507758</c:v>
                </c:pt>
                <c:pt idx="11">
                  <c:v>36.377602913419778</c:v>
                </c:pt>
                <c:pt idx="12">
                  <c:v>36.418304606904918</c:v>
                </c:pt>
                <c:pt idx="13">
                  <c:v>36.512938587651554</c:v>
                </c:pt>
                <c:pt idx="14">
                  <c:v>36.61929601384174</c:v>
                </c:pt>
                <c:pt idx="15">
                  <c:v>36.640912897045141</c:v>
                </c:pt>
                <c:pt idx="16">
                  <c:v>36.608115902878623</c:v>
                </c:pt>
                <c:pt idx="17">
                  <c:v>36.526921214152196</c:v>
                </c:pt>
                <c:pt idx="18">
                  <c:v>36.435826614188251</c:v>
                </c:pt>
                <c:pt idx="19">
                  <c:v>36.333130473374027</c:v>
                </c:pt>
                <c:pt idx="20">
                  <c:v>36.218080691769231</c:v>
                </c:pt>
                <c:pt idx="21">
                  <c:v>36.078656988370994</c:v>
                </c:pt>
                <c:pt idx="22">
                  <c:v>35.943730951160397</c:v>
                </c:pt>
                <c:pt idx="23">
                  <c:v>35.778269933656318</c:v>
                </c:pt>
                <c:pt idx="24">
                  <c:v>35.61661140239184</c:v>
                </c:pt>
                <c:pt idx="25">
                  <c:v>35.440692642842535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8.7449214238930981</c:v>
                </c:pt>
                <c:pt idx="1">
                  <c:v>8.4183794355683226</c:v>
                </c:pt>
                <c:pt idx="2">
                  <c:v>8.172962013727826</c:v>
                </c:pt>
                <c:pt idx="3">
                  <c:v>8.1975221751636216</c:v>
                </c:pt>
                <c:pt idx="4">
                  <c:v>8.2437613427042553</c:v>
                </c:pt>
                <c:pt idx="5">
                  <c:v>8.7725256069163358</c:v>
                </c:pt>
                <c:pt idx="6">
                  <c:v>8.5320893643760307</c:v>
                </c:pt>
                <c:pt idx="7">
                  <c:v>9.5302472828547007</c:v>
                </c:pt>
                <c:pt idx="8">
                  <c:v>9.5838939539930958</c:v>
                </c:pt>
                <c:pt idx="9">
                  <c:v>9.6545560882071193</c:v>
                </c:pt>
                <c:pt idx="10">
                  <c:v>9.9562084350446831</c:v>
                </c:pt>
                <c:pt idx="11">
                  <c:v>10.450228178561556</c:v>
                </c:pt>
                <c:pt idx="12">
                  <c:v>10.579030404468607</c:v>
                </c:pt>
                <c:pt idx="13">
                  <c:v>10.74605667730769</c:v>
                </c:pt>
                <c:pt idx="14">
                  <c:v>10.904150039487311</c:v>
                </c:pt>
                <c:pt idx="15">
                  <c:v>11.032997574825687</c:v>
                </c:pt>
                <c:pt idx="16">
                  <c:v>11.147273238889055</c:v>
                </c:pt>
                <c:pt idx="17">
                  <c:v>11.25793780739423</c:v>
                </c:pt>
                <c:pt idx="18">
                  <c:v>11.363151375967107</c:v>
                </c:pt>
                <c:pt idx="19">
                  <c:v>11.471715494329755</c:v>
                </c:pt>
                <c:pt idx="20">
                  <c:v>11.5884415637702</c:v>
                </c:pt>
                <c:pt idx="21">
                  <c:v>11.702321681459924</c:v>
                </c:pt>
                <c:pt idx="22">
                  <c:v>11.811700570846886</c:v>
                </c:pt>
                <c:pt idx="23">
                  <c:v>11.920913783397282</c:v>
                </c:pt>
                <c:pt idx="24">
                  <c:v>12.029895589000114</c:v>
                </c:pt>
                <c:pt idx="25">
                  <c:v>12.135713336055831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11.667449400209307</c:v>
                </c:pt>
                <c:pt idx="1">
                  <c:v>10.918364081621965</c:v>
                </c:pt>
                <c:pt idx="2">
                  <c:v>11.191629842531915</c:v>
                </c:pt>
                <c:pt idx="3">
                  <c:v>11.68341617874173</c:v>
                </c:pt>
                <c:pt idx="4">
                  <c:v>12.182120964919919</c:v>
                </c:pt>
                <c:pt idx="5">
                  <c:v>11.869609802782215</c:v>
                </c:pt>
                <c:pt idx="6">
                  <c:v>11.850083139472437</c:v>
                </c:pt>
                <c:pt idx="7">
                  <c:v>12.262216070789037</c:v>
                </c:pt>
                <c:pt idx="8">
                  <c:v>12.34195065255506</c:v>
                </c:pt>
                <c:pt idx="9">
                  <c:v>11.863016736407399</c:v>
                </c:pt>
                <c:pt idx="10">
                  <c:v>10.389182836168597</c:v>
                </c:pt>
                <c:pt idx="11">
                  <c:v>11.127311380795389</c:v>
                </c:pt>
                <c:pt idx="12">
                  <c:v>11.077739465361553</c:v>
                </c:pt>
                <c:pt idx="13">
                  <c:v>11.104146004106326</c:v>
                </c:pt>
                <c:pt idx="14">
                  <c:v>11.127231131962832</c:v>
                </c:pt>
                <c:pt idx="15">
                  <c:v>11.10838173432931</c:v>
                </c:pt>
                <c:pt idx="16">
                  <c:v>11.064755285873888</c:v>
                </c:pt>
                <c:pt idx="17">
                  <c:v>11.014630062381123</c:v>
                </c:pt>
                <c:pt idx="18">
                  <c:v>10.948986978322241</c:v>
                </c:pt>
                <c:pt idx="19">
                  <c:v>10.882631319334603</c:v>
                </c:pt>
                <c:pt idx="20">
                  <c:v>10.824406252214429</c:v>
                </c:pt>
                <c:pt idx="21">
                  <c:v>10.765027051068586</c:v>
                </c:pt>
                <c:pt idx="22">
                  <c:v>10.704929599878588</c:v>
                </c:pt>
                <c:pt idx="23">
                  <c:v>10.670109619247224</c:v>
                </c:pt>
                <c:pt idx="24">
                  <c:v>10.633184470457126</c:v>
                </c:pt>
                <c:pt idx="25">
                  <c:v>10.614519942841889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16.475772837880335</c:v>
                </c:pt>
                <c:pt idx="1">
                  <c:v>16.15691919517694</c:v>
                </c:pt>
                <c:pt idx="2">
                  <c:v>15.362613289838775</c:v>
                </c:pt>
                <c:pt idx="3">
                  <c:v>15.690016611674107</c:v>
                </c:pt>
                <c:pt idx="4">
                  <c:v>17.684129323173579</c:v>
                </c:pt>
                <c:pt idx="5">
                  <c:v>16.763378855702825</c:v>
                </c:pt>
                <c:pt idx="6">
                  <c:v>18.358318150614696</c:v>
                </c:pt>
                <c:pt idx="7">
                  <c:v>17.632793321931768</c:v>
                </c:pt>
                <c:pt idx="8">
                  <c:v>18.946579084923478</c:v>
                </c:pt>
                <c:pt idx="9">
                  <c:v>18.447924296398195</c:v>
                </c:pt>
                <c:pt idx="10">
                  <c:v>16.451921475352517</c:v>
                </c:pt>
                <c:pt idx="11">
                  <c:v>16.75168225462312</c:v>
                </c:pt>
                <c:pt idx="12">
                  <c:v>16.690088791325138</c:v>
                </c:pt>
                <c:pt idx="13">
                  <c:v>16.752685470408768</c:v>
                </c:pt>
                <c:pt idx="14">
                  <c:v>16.833892070090922</c:v>
                </c:pt>
                <c:pt idx="15">
                  <c:v>16.861835616266902</c:v>
                </c:pt>
                <c:pt idx="16">
                  <c:v>16.882564814489331</c:v>
                </c:pt>
                <c:pt idx="17">
                  <c:v>16.889544318437657</c:v>
                </c:pt>
                <c:pt idx="18">
                  <c:v>16.901767846943244</c:v>
                </c:pt>
                <c:pt idx="19">
                  <c:v>16.916405829456249</c:v>
                </c:pt>
                <c:pt idx="20">
                  <c:v>16.938215039606767</c:v>
                </c:pt>
                <c:pt idx="21">
                  <c:v>16.957689939455523</c:v>
                </c:pt>
                <c:pt idx="22">
                  <c:v>16.970968589287345</c:v>
                </c:pt>
                <c:pt idx="23">
                  <c:v>16.985152688126757</c:v>
                </c:pt>
                <c:pt idx="24">
                  <c:v>16.994346021050781</c:v>
                </c:pt>
                <c:pt idx="25">
                  <c:v>17.004608858055484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7.9292977992223221</c:v>
                </c:pt>
                <c:pt idx="1">
                  <c:v>7.7872819094035712</c:v>
                </c:pt>
                <c:pt idx="2">
                  <c:v>7.6991385451573215</c:v>
                </c:pt>
                <c:pt idx="3">
                  <c:v>7.5910177620608135</c:v>
                </c:pt>
                <c:pt idx="4">
                  <c:v>8.8490700550973909</c:v>
                </c:pt>
                <c:pt idx="5">
                  <c:v>8.660859174821649</c:v>
                </c:pt>
                <c:pt idx="6">
                  <c:v>8.8110014961873908</c:v>
                </c:pt>
                <c:pt idx="7">
                  <c:v>8.4429543706563379</c:v>
                </c:pt>
                <c:pt idx="8">
                  <c:v>8.2593256500752226</c:v>
                </c:pt>
                <c:pt idx="9">
                  <c:v>7.9007340307832425</c:v>
                </c:pt>
                <c:pt idx="10">
                  <c:v>7.0363748844756051</c:v>
                </c:pt>
                <c:pt idx="11">
                  <c:v>13.030387623664923</c:v>
                </c:pt>
                <c:pt idx="12">
                  <c:v>13.298802086744434</c:v>
                </c:pt>
                <c:pt idx="13">
                  <c:v>13.593934744249108</c:v>
                </c:pt>
                <c:pt idx="14">
                  <c:v>13.855730351608797</c:v>
                </c:pt>
                <c:pt idx="15">
                  <c:v>14.066108361060863</c:v>
                </c:pt>
                <c:pt idx="16">
                  <c:v>14.318601775316116</c:v>
                </c:pt>
                <c:pt idx="17">
                  <c:v>14.585030724494553</c:v>
                </c:pt>
                <c:pt idx="18">
                  <c:v>14.813980103299084</c:v>
                </c:pt>
                <c:pt idx="19">
                  <c:v>15.051281023408215</c:v>
                </c:pt>
                <c:pt idx="20">
                  <c:v>15.304535985993569</c:v>
                </c:pt>
                <c:pt idx="21">
                  <c:v>15.544441810791254</c:v>
                </c:pt>
                <c:pt idx="22">
                  <c:v>15.761922541993659</c:v>
                </c:pt>
                <c:pt idx="23">
                  <c:v>15.981326106866801</c:v>
                </c:pt>
                <c:pt idx="24">
                  <c:v>16.197535621583505</c:v>
                </c:pt>
                <c:pt idx="25">
                  <c:v>16.403689651773028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51.788601653930954</c:v>
                </c:pt>
                <c:pt idx="1">
                  <c:v>48.845586874225475</c:v>
                </c:pt>
                <c:pt idx="2">
                  <c:v>48.70952869512918</c:v>
                </c:pt>
                <c:pt idx="3">
                  <c:v>48.279731636608446</c:v>
                </c:pt>
                <c:pt idx="4">
                  <c:v>50.972746151831387</c:v>
                </c:pt>
                <c:pt idx="5">
                  <c:v>50.547905795567083</c:v>
                </c:pt>
                <c:pt idx="6">
                  <c:v>50.318522789975653</c:v>
                </c:pt>
                <c:pt idx="7">
                  <c:v>50.835498625453027</c:v>
                </c:pt>
                <c:pt idx="8">
                  <c:v>49.99470194310797</c:v>
                </c:pt>
                <c:pt idx="9">
                  <c:v>51.028727221927291</c:v>
                </c:pt>
                <c:pt idx="10">
                  <c:v>47.590498364946718</c:v>
                </c:pt>
                <c:pt idx="11">
                  <c:v>43.760235668065796</c:v>
                </c:pt>
                <c:pt idx="12">
                  <c:v>43.539912600202491</c:v>
                </c:pt>
                <c:pt idx="13">
                  <c:v>43.673265356221549</c:v>
                </c:pt>
                <c:pt idx="14">
                  <c:v>43.64480411616109</c:v>
                </c:pt>
                <c:pt idx="15">
                  <c:v>43.480580565187935</c:v>
                </c:pt>
                <c:pt idx="16">
                  <c:v>43.256000252794827</c:v>
                </c:pt>
                <c:pt idx="17">
                  <c:v>42.96836149588465</c:v>
                </c:pt>
                <c:pt idx="18">
                  <c:v>42.655867231198002</c:v>
                </c:pt>
                <c:pt idx="19">
                  <c:v>42.33673632032712</c:v>
                </c:pt>
                <c:pt idx="20">
                  <c:v>42.090818277221402</c:v>
                </c:pt>
                <c:pt idx="21">
                  <c:v>41.819455027606772</c:v>
                </c:pt>
                <c:pt idx="22">
                  <c:v>41.529283645824933</c:v>
                </c:pt>
                <c:pt idx="23">
                  <c:v>41.233249588997587</c:v>
                </c:pt>
                <c:pt idx="24">
                  <c:v>40.942680959392106</c:v>
                </c:pt>
                <c:pt idx="25">
                  <c:v>40.638625656438627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45.521813967012079</c:v>
                </c:pt>
                <c:pt idx="1">
                  <c:v>51.196605687310438</c:v>
                </c:pt>
                <c:pt idx="2">
                  <c:v>50.164468662251679</c:v>
                </c:pt>
                <c:pt idx="3">
                  <c:v>52.46409711279761</c:v>
                </c:pt>
                <c:pt idx="4">
                  <c:v>56.310818279603083</c:v>
                </c:pt>
                <c:pt idx="5">
                  <c:v>55.725040297607521</c:v>
                </c:pt>
                <c:pt idx="6">
                  <c:v>57.40565721047728</c:v>
                </c:pt>
                <c:pt idx="7">
                  <c:v>62.153684537100645</c:v>
                </c:pt>
                <c:pt idx="8">
                  <c:v>62.512909822171714</c:v>
                </c:pt>
                <c:pt idx="9">
                  <c:v>66.549188634812424</c:v>
                </c:pt>
                <c:pt idx="10">
                  <c:v>68.079999208890186</c:v>
                </c:pt>
                <c:pt idx="11">
                  <c:v>61.884010490221883</c:v>
                </c:pt>
                <c:pt idx="12">
                  <c:v>62.669156585165744</c:v>
                </c:pt>
                <c:pt idx="13">
                  <c:v>63.650243924492976</c:v>
                </c:pt>
                <c:pt idx="14">
                  <c:v>64.59070904579815</c:v>
                </c:pt>
                <c:pt idx="15">
                  <c:v>65.356151356943116</c:v>
                </c:pt>
                <c:pt idx="16">
                  <c:v>66.064463131031928</c:v>
                </c:pt>
                <c:pt idx="17">
                  <c:v>66.739582360307764</c:v>
                </c:pt>
                <c:pt idx="18">
                  <c:v>67.421062805068829</c:v>
                </c:pt>
                <c:pt idx="19">
                  <c:v>68.107384894374832</c:v>
                </c:pt>
                <c:pt idx="20">
                  <c:v>68.824969281408002</c:v>
                </c:pt>
                <c:pt idx="21">
                  <c:v>69.543783149981053</c:v>
                </c:pt>
                <c:pt idx="22">
                  <c:v>70.253434679636356</c:v>
                </c:pt>
                <c:pt idx="23">
                  <c:v>70.983891279266714</c:v>
                </c:pt>
                <c:pt idx="24">
                  <c:v>71.64032861276273</c:v>
                </c:pt>
                <c:pt idx="25">
                  <c:v>72.075458593579427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109.93390290349018</c:v>
                </c:pt>
                <c:pt idx="1">
                  <c:v>110.02918024431365</c:v>
                </c:pt>
                <c:pt idx="2">
                  <c:v>108.25540486997667</c:v>
                </c:pt>
                <c:pt idx="3">
                  <c:v>111.04540664152304</c:v>
                </c:pt>
                <c:pt idx="4">
                  <c:v>114.66543491768076</c:v>
                </c:pt>
                <c:pt idx="5">
                  <c:v>116.82807572412241</c:v>
                </c:pt>
                <c:pt idx="6">
                  <c:v>123.63111820352145</c:v>
                </c:pt>
                <c:pt idx="7">
                  <c:v>125.07610715812487</c:v>
                </c:pt>
                <c:pt idx="8">
                  <c:v>129.05883879812475</c:v>
                </c:pt>
                <c:pt idx="9">
                  <c:v>137.77875378483847</c:v>
                </c:pt>
                <c:pt idx="10">
                  <c:v>142.22665396879452</c:v>
                </c:pt>
                <c:pt idx="11">
                  <c:v>146.14780451240131</c:v>
                </c:pt>
                <c:pt idx="12">
                  <c:v>148.2011645330613</c:v>
                </c:pt>
                <c:pt idx="13">
                  <c:v>150.45696127442037</c:v>
                </c:pt>
                <c:pt idx="14">
                  <c:v>152.7798624397945</c:v>
                </c:pt>
                <c:pt idx="15">
                  <c:v>154.75182619218305</c:v>
                </c:pt>
                <c:pt idx="16">
                  <c:v>156.66896766909178</c:v>
                </c:pt>
                <c:pt idx="17">
                  <c:v>158.54829268180973</c:v>
                </c:pt>
                <c:pt idx="18">
                  <c:v>160.46308340293405</c:v>
                </c:pt>
                <c:pt idx="19">
                  <c:v>162.402160198844</c:v>
                </c:pt>
                <c:pt idx="20">
                  <c:v>164.38937734118269</c:v>
                </c:pt>
                <c:pt idx="21">
                  <c:v>166.3386486134558</c:v>
                </c:pt>
                <c:pt idx="22">
                  <c:v>168.34049996139808</c:v>
                </c:pt>
                <c:pt idx="23">
                  <c:v>170.40472407163023</c:v>
                </c:pt>
                <c:pt idx="24">
                  <c:v>172.43560090845091</c:v>
                </c:pt>
                <c:pt idx="25">
                  <c:v>174.44262381756272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66.086841581553699</c:v>
                </c:pt>
                <c:pt idx="1">
                  <c:v>68.239437641412152</c:v>
                </c:pt>
                <c:pt idx="2">
                  <c:v>66.78502662864787</c:v>
                </c:pt>
                <c:pt idx="3">
                  <c:v>66.912779592652811</c:v>
                </c:pt>
                <c:pt idx="4">
                  <c:v>70.874723937870868</c:v>
                </c:pt>
                <c:pt idx="5">
                  <c:v>70.795642711977621</c:v>
                </c:pt>
                <c:pt idx="6">
                  <c:v>73.086885778955619</c:v>
                </c:pt>
                <c:pt idx="7">
                  <c:v>75.533421383470696</c:v>
                </c:pt>
                <c:pt idx="8">
                  <c:v>77.273602665277721</c:v>
                </c:pt>
                <c:pt idx="9">
                  <c:v>80.000709558554263</c:v>
                </c:pt>
                <c:pt idx="10">
                  <c:v>82.646102004400603</c:v>
                </c:pt>
                <c:pt idx="11">
                  <c:v>83.69070361023968</c:v>
                </c:pt>
                <c:pt idx="12">
                  <c:v>84.93202076434018</c:v>
                </c:pt>
                <c:pt idx="13">
                  <c:v>86.203866016309235</c:v>
                </c:pt>
                <c:pt idx="14">
                  <c:v>87.414582748880662</c:v>
                </c:pt>
                <c:pt idx="15">
                  <c:v>88.398882873877128</c:v>
                </c:pt>
                <c:pt idx="16">
                  <c:v>89.329498007275731</c:v>
                </c:pt>
                <c:pt idx="17">
                  <c:v>90.231697958886272</c:v>
                </c:pt>
                <c:pt idx="18">
                  <c:v>91.135414934031473</c:v>
                </c:pt>
                <c:pt idx="19">
                  <c:v>92.054056097504997</c:v>
                </c:pt>
                <c:pt idx="20">
                  <c:v>93.014985753574962</c:v>
                </c:pt>
                <c:pt idx="21">
                  <c:v>93.983254446362906</c:v>
                </c:pt>
                <c:pt idx="22">
                  <c:v>94.993773454338282</c:v>
                </c:pt>
                <c:pt idx="23">
                  <c:v>95.985530217818706</c:v>
                </c:pt>
                <c:pt idx="24">
                  <c:v>97.000689317611801</c:v>
                </c:pt>
                <c:pt idx="25">
                  <c:v>97.959132976956852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67.371143760234844</c:v>
                </c:pt>
                <c:pt idx="1">
                  <c:v>63.798534540677807</c:v>
                </c:pt>
                <c:pt idx="2">
                  <c:v>61.998945325041419</c:v>
                </c:pt>
                <c:pt idx="3">
                  <c:v>62.581214738316504</c:v>
                </c:pt>
                <c:pt idx="4">
                  <c:v>65.615404137610582</c:v>
                </c:pt>
                <c:pt idx="5">
                  <c:v>62.684364819164045</c:v>
                </c:pt>
                <c:pt idx="6">
                  <c:v>60.92185820923909</c:v>
                </c:pt>
                <c:pt idx="7">
                  <c:v>64.076515212157176</c:v>
                </c:pt>
                <c:pt idx="8">
                  <c:v>62.351703905024252</c:v>
                </c:pt>
                <c:pt idx="9">
                  <c:v>62.976803424810647</c:v>
                </c:pt>
                <c:pt idx="10">
                  <c:v>64.953455601494881</c:v>
                </c:pt>
                <c:pt idx="11">
                  <c:v>66.270198871789404</c:v>
                </c:pt>
                <c:pt idx="12">
                  <c:v>65.963688328983636</c:v>
                </c:pt>
                <c:pt idx="13">
                  <c:v>65.70231971455803</c:v>
                </c:pt>
                <c:pt idx="14">
                  <c:v>65.374048016899636</c:v>
                </c:pt>
                <c:pt idx="15">
                  <c:v>64.850289122563652</c:v>
                </c:pt>
                <c:pt idx="16">
                  <c:v>64.346296460860927</c:v>
                </c:pt>
                <c:pt idx="17">
                  <c:v>63.913855589655157</c:v>
                </c:pt>
                <c:pt idx="18">
                  <c:v>63.468798289152915</c:v>
                </c:pt>
                <c:pt idx="19">
                  <c:v>62.983316577341014</c:v>
                </c:pt>
                <c:pt idx="20">
                  <c:v>62.482954617110202</c:v>
                </c:pt>
                <c:pt idx="21">
                  <c:v>62.050531295867444</c:v>
                </c:pt>
                <c:pt idx="22">
                  <c:v>61.653086457555851</c:v>
                </c:pt>
                <c:pt idx="23">
                  <c:v>61.217062321702535</c:v>
                </c:pt>
                <c:pt idx="24">
                  <c:v>60.874933153180194</c:v>
                </c:pt>
                <c:pt idx="25">
                  <c:v>60.960214564360612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49.569949752134235</c:v>
                </c:pt>
                <c:pt idx="1">
                  <c:v>52.779988413095872</c:v>
                </c:pt>
                <c:pt idx="2">
                  <c:v>50.168455900033713</c:v>
                </c:pt>
                <c:pt idx="3">
                  <c:v>51.977826009721674</c:v>
                </c:pt>
                <c:pt idx="4">
                  <c:v>55.902855110749904</c:v>
                </c:pt>
                <c:pt idx="5">
                  <c:v>55.82071042908531</c:v>
                </c:pt>
                <c:pt idx="6">
                  <c:v>56.049521234996853</c:v>
                </c:pt>
                <c:pt idx="7">
                  <c:v>56.199759853504631</c:v>
                </c:pt>
                <c:pt idx="8">
                  <c:v>54.890215793933322</c:v>
                </c:pt>
                <c:pt idx="9">
                  <c:v>58.000941480883043</c:v>
                </c:pt>
                <c:pt idx="10">
                  <c:v>51.523786481375566</c:v>
                </c:pt>
                <c:pt idx="11">
                  <c:v>52.179042222414786</c:v>
                </c:pt>
                <c:pt idx="12">
                  <c:v>52.280327001364974</c:v>
                </c:pt>
                <c:pt idx="13">
                  <c:v>52.715921620049343</c:v>
                </c:pt>
                <c:pt idx="14">
                  <c:v>53.039656743492493</c:v>
                </c:pt>
                <c:pt idx="15">
                  <c:v>53.098212184161511</c:v>
                </c:pt>
                <c:pt idx="16">
                  <c:v>53.137149469707737</c:v>
                </c:pt>
                <c:pt idx="17">
                  <c:v>53.14799906339335</c:v>
                </c:pt>
                <c:pt idx="18">
                  <c:v>53.144947215302309</c:v>
                </c:pt>
                <c:pt idx="19">
                  <c:v>53.139325852951785</c:v>
                </c:pt>
                <c:pt idx="20">
                  <c:v>53.149130261561133</c:v>
                </c:pt>
                <c:pt idx="21">
                  <c:v>53.146924529957701</c:v>
                </c:pt>
                <c:pt idx="22">
                  <c:v>53.13990031275182</c:v>
                </c:pt>
                <c:pt idx="23">
                  <c:v>53.124252178764152</c:v>
                </c:pt>
                <c:pt idx="24">
                  <c:v>53.094557574128117</c:v>
                </c:pt>
                <c:pt idx="25">
                  <c:v>52.973358389755198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52.989178491168992</c:v>
                </c:pt>
                <c:pt idx="1">
                  <c:v>50.300099541297605</c:v>
                </c:pt>
                <c:pt idx="2">
                  <c:v>52.00764864320373</c:v>
                </c:pt>
                <c:pt idx="3">
                  <c:v>53.75865157613935</c:v>
                </c:pt>
                <c:pt idx="4">
                  <c:v>56.507368007826287</c:v>
                </c:pt>
                <c:pt idx="5">
                  <c:v>56.42440653318662</c:v>
                </c:pt>
                <c:pt idx="6">
                  <c:v>57.202502988482919</c:v>
                </c:pt>
                <c:pt idx="7">
                  <c:v>57.44076480534877</c:v>
                </c:pt>
                <c:pt idx="8">
                  <c:v>56.644374990896246</c:v>
                </c:pt>
                <c:pt idx="9">
                  <c:v>58.200212472146177</c:v>
                </c:pt>
                <c:pt idx="10">
                  <c:v>54.97986039954818</c:v>
                </c:pt>
                <c:pt idx="11">
                  <c:v>54.578792273802421</c:v>
                </c:pt>
                <c:pt idx="12">
                  <c:v>55.322764832076906</c:v>
                </c:pt>
                <c:pt idx="13">
                  <c:v>56.058660610225211</c:v>
                </c:pt>
                <c:pt idx="14">
                  <c:v>56.810037281981998</c:v>
                </c:pt>
                <c:pt idx="15">
                  <c:v>57.447821521555213</c:v>
                </c:pt>
                <c:pt idx="16">
                  <c:v>58.028313991789609</c:v>
                </c:pt>
                <c:pt idx="17">
                  <c:v>58.573146723202917</c:v>
                </c:pt>
                <c:pt idx="18">
                  <c:v>59.190113203592169</c:v>
                </c:pt>
                <c:pt idx="19">
                  <c:v>59.804855918753333</c:v>
                </c:pt>
                <c:pt idx="20">
                  <c:v>60.432084934587621</c:v>
                </c:pt>
                <c:pt idx="21">
                  <c:v>61.049265465622007</c:v>
                </c:pt>
                <c:pt idx="22">
                  <c:v>61.611769235327827</c:v>
                </c:pt>
                <c:pt idx="23">
                  <c:v>62.182518210525743</c:v>
                </c:pt>
                <c:pt idx="24">
                  <c:v>62.743636369990831</c:v>
                </c:pt>
                <c:pt idx="25">
                  <c:v>63.284361569777666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44.56804785316308</c:v>
                </c:pt>
                <c:pt idx="1">
                  <c:v>46.156001871464312</c:v>
                </c:pt>
                <c:pt idx="2">
                  <c:v>47.538139598187875</c:v>
                </c:pt>
                <c:pt idx="3">
                  <c:v>47.36384213976379</c:v>
                </c:pt>
                <c:pt idx="4">
                  <c:v>47.825329113636528</c:v>
                </c:pt>
                <c:pt idx="5">
                  <c:v>47.672005855982519</c:v>
                </c:pt>
                <c:pt idx="6">
                  <c:v>51.213530798076874</c:v>
                </c:pt>
                <c:pt idx="7">
                  <c:v>49.725284661463299</c:v>
                </c:pt>
                <c:pt idx="8">
                  <c:v>47.641796693910528</c:v>
                </c:pt>
                <c:pt idx="9">
                  <c:v>46.600988358438997</c:v>
                </c:pt>
                <c:pt idx="10">
                  <c:v>46.857164774552444</c:v>
                </c:pt>
                <c:pt idx="11">
                  <c:v>46.827831091981338</c:v>
                </c:pt>
                <c:pt idx="12">
                  <c:v>46.997335011373522</c:v>
                </c:pt>
                <c:pt idx="13">
                  <c:v>47.258995264959246</c:v>
                </c:pt>
                <c:pt idx="14">
                  <c:v>47.523446053329053</c:v>
                </c:pt>
                <c:pt idx="15">
                  <c:v>47.673910471870826</c:v>
                </c:pt>
                <c:pt idx="16">
                  <c:v>47.755389141767679</c:v>
                </c:pt>
                <c:pt idx="17">
                  <c:v>47.784859021546424</c:v>
                </c:pt>
                <c:pt idx="18">
                  <c:v>47.798977990155358</c:v>
                </c:pt>
                <c:pt idx="19">
                  <c:v>47.804845967703784</c:v>
                </c:pt>
                <c:pt idx="20">
                  <c:v>47.806522255539434</c:v>
                </c:pt>
                <c:pt idx="21">
                  <c:v>47.780978669830915</c:v>
                </c:pt>
                <c:pt idx="22">
                  <c:v>47.755431522007285</c:v>
                </c:pt>
                <c:pt idx="23">
                  <c:v>47.6991837170536</c:v>
                </c:pt>
                <c:pt idx="24">
                  <c:v>47.646506991391952</c:v>
                </c:pt>
                <c:pt idx="25">
                  <c:v>47.576405978898364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28.143222238089642</c:v>
                </c:pt>
                <c:pt idx="1">
                  <c:v>27.075283276798906</c:v>
                </c:pt>
                <c:pt idx="2">
                  <c:v>26.55424313237069</c:v>
                </c:pt>
                <c:pt idx="3">
                  <c:v>27.373432790415837</c:v>
                </c:pt>
                <c:pt idx="4">
                  <c:v>29.866250288093497</c:v>
                </c:pt>
                <c:pt idx="5">
                  <c:v>28.63298865848504</c:v>
                </c:pt>
                <c:pt idx="6">
                  <c:v>30.208401290087131</c:v>
                </c:pt>
                <c:pt idx="7">
                  <c:v>29.895009392720805</c:v>
                </c:pt>
                <c:pt idx="8">
                  <c:v>31.288529737478537</c:v>
                </c:pt>
                <c:pt idx="9">
                  <c:v>30.310941032805594</c:v>
                </c:pt>
                <c:pt idx="10">
                  <c:v>26.841104311521114</c:v>
                </c:pt>
                <c:pt idx="11">
                  <c:v>27.87899363541851</c:v>
                </c:pt>
                <c:pt idx="12">
                  <c:v>27.767828256686691</c:v>
                </c:pt>
                <c:pt idx="13">
                  <c:v>27.856831474515094</c:v>
                </c:pt>
                <c:pt idx="14">
                  <c:v>27.961123202053756</c:v>
                </c:pt>
                <c:pt idx="15">
                  <c:v>27.970217350596212</c:v>
                </c:pt>
                <c:pt idx="16">
                  <c:v>27.947320100363221</c:v>
                </c:pt>
                <c:pt idx="17">
                  <c:v>27.90417438081878</c:v>
                </c:pt>
                <c:pt idx="18">
                  <c:v>27.850754825265483</c:v>
                </c:pt>
                <c:pt idx="19">
                  <c:v>27.799037148790852</c:v>
                </c:pt>
                <c:pt idx="20">
                  <c:v>27.762621291821198</c:v>
                </c:pt>
                <c:pt idx="21">
                  <c:v>27.722716990524109</c:v>
                </c:pt>
                <c:pt idx="22">
                  <c:v>27.675898189165935</c:v>
                </c:pt>
                <c:pt idx="23">
                  <c:v>27.655262307373981</c:v>
                </c:pt>
                <c:pt idx="24">
                  <c:v>27.627530491507905</c:v>
                </c:pt>
                <c:pt idx="25">
                  <c:v>27.619128800897371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59.717899453153279</c:v>
                </c:pt>
                <c:pt idx="1">
                  <c:v>56.63286878362905</c:v>
                </c:pt>
                <c:pt idx="2">
                  <c:v>56.408667240286505</c:v>
                </c:pt>
                <c:pt idx="3">
                  <c:v>55.870749398669261</c:v>
                </c:pt>
                <c:pt idx="4">
                  <c:v>59.82181620692878</c:v>
                </c:pt>
                <c:pt idx="5">
                  <c:v>59.208764970388728</c:v>
                </c:pt>
                <c:pt idx="6">
                  <c:v>59.129524286163047</c:v>
                </c:pt>
                <c:pt idx="7">
                  <c:v>59.278452996109365</c:v>
                </c:pt>
                <c:pt idx="8">
                  <c:v>58.254027593183196</c:v>
                </c:pt>
                <c:pt idx="9">
                  <c:v>58.929461252710531</c:v>
                </c:pt>
                <c:pt idx="10">
                  <c:v>54.626873249422324</c:v>
                </c:pt>
                <c:pt idx="11">
                  <c:v>56.790623291730718</c:v>
                </c:pt>
                <c:pt idx="12">
                  <c:v>56.838714686946929</c:v>
                </c:pt>
                <c:pt idx="13">
                  <c:v>57.26720010047066</c:v>
                </c:pt>
                <c:pt idx="14">
                  <c:v>57.500534467769889</c:v>
                </c:pt>
                <c:pt idx="15">
                  <c:v>57.546688926248798</c:v>
                </c:pt>
                <c:pt idx="16">
                  <c:v>57.574602028110945</c:v>
                </c:pt>
                <c:pt idx="17">
                  <c:v>57.553392220379202</c:v>
                </c:pt>
                <c:pt idx="18">
                  <c:v>57.469847334497089</c:v>
                </c:pt>
                <c:pt idx="19">
                  <c:v>57.388017343735335</c:v>
                </c:pt>
                <c:pt idx="20">
                  <c:v>57.395354263214969</c:v>
                </c:pt>
                <c:pt idx="21">
                  <c:v>57.363896838398027</c:v>
                </c:pt>
                <c:pt idx="22">
                  <c:v>57.291206187818588</c:v>
                </c:pt>
                <c:pt idx="23">
                  <c:v>57.21457569586439</c:v>
                </c:pt>
                <c:pt idx="24">
                  <c:v>57.140216580975611</c:v>
                </c:pt>
                <c:pt idx="25">
                  <c:v>57.042315308211656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45.521813967012079</c:v>
                </c:pt>
                <c:pt idx="1">
                  <c:v>51.196605687310438</c:v>
                </c:pt>
                <c:pt idx="2">
                  <c:v>50.164468662251679</c:v>
                </c:pt>
                <c:pt idx="3">
                  <c:v>52.46409711279761</c:v>
                </c:pt>
                <c:pt idx="4">
                  <c:v>56.310818279603083</c:v>
                </c:pt>
                <c:pt idx="5">
                  <c:v>55.725040297607521</c:v>
                </c:pt>
                <c:pt idx="6">
                  <c:v>57.40565721047728</c:v>
                </c:pt>
                <c:pt idx="7">
                  <c:v>62.153684537100645</c:v>
                </c:pt>
                <c:pt idx="8">
                  <c:v>62.512909822171714</c:v>
                </c:pt>
                <c:pt idx="9">
                  <c:v>66.549188634812424</c:v>
                </c:pt>
                <c:pt idx="10">
                  <c:v>68.079999208890186</c:v>
                </c:pt>
                <c:pt idx="11">
                  <c:v>61.884010490221883</c:v>
                </c:pt>
                <c:pt idx="12">
                  <c:v>62.669156585165744</c:v>
                </c:pt>
                <c:pt idx="13">
                  <c:v>63.650243924492976</c:v>
                </c:pt>
                <c:pt idx="14">
                  <c:v>64.59070904579815</c:v>
                </c:pt>
                <c:pt idx="15">
                  <c:v>65.356151356943116</c:v>
                </c:pt>
                <c:pt idx="16">
                  <c:v>66.064463131031928</c:v>
                </c:pt>
                <c:pt idx="17">
                  <c:v>66.739582360307764</c:v>
                </c:pt>
                <c:pt idx="18">
                  <c:v>67.421062805068829</c:v>
                </c:pt>
                <c:pt idx="19">
                  <c:v>68.107384894374832</c:v>
                </c:pt>
                <c:pt idx="20">
                  <c:v>68.824969281408002</c:v>
                </c:pt>
                <c:pt idx="21">
                  <c:v>69.543783149981053</c:v>
                </c:pt>
                <c:pt idx="22">
                  <c:v>70.253434679636356</c:v>
                </c:pt>
                <c:pt idx="23">
                  <c:v>70.983891279266714</c:v>
                </c:pt>
                <c:pt idx="24">
                  <c:v>71.64032861276273</c:v>
                </c:pt>
                <c:pt idx="25">
                  <c:v>72.075458593579427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109.93390290349018</c:v>
                </c:pt>
                <c:pt idx="1">
                  <c:v>110.02918024431365</c:v>
                </c:pt>
                <c:pt idx="2">
                  <c:v>108.25540486997667</c:v>
                </c:pt>
                <c:pt idx="3">
                  <c:v>111.04540664152304</c:v>
                </c:pt>
                <c:pt idx="4">
                  <c:v>114.66543491768076</c:v>
                </c:pt>
                <c:pt idx="5">
                  <c:v>116.82807572412241</c:v>
                </c:pt>
                <c:pt idx="6">
                  <c:v>123.63111820352145</c:v>
                </c:pt>
                <c:pt idx="7">
                  <c:v>125.07610715812487</c:v>
                </c:pt>
                <c:pt idx="8">
                  <c:v>129.05883879812475</c:v>
                </c:pt>
                <c:pt idx="9">
                  <c:v>137.77875378483847</c:v>
                </c:pt>
                <c:pt idx="10">
                  <c:v>142.22665396879452</c:v>
                </c:pt>
                <c:pt idx="11">
                  <c:v>146.14780451240131</c:v>
                </c:pt>
                <c:pt idx="12">
                  <c:v>148.2011645330613</c:v>
                </c:pt>
                <c:pt idx="13">
                  <c:v>150.45696127442037</c:v>
                </c:pt>
                <c:pt idx="14">
                  <c:v>152.7798624397945</c:v>
                </c:pt>
                <c:pt idx="15">
                  <c:v>154.75182619218305</c:v>
                </c:pt>
                <c:pt idx="16">
                  <c:v>156.66896766909178</c:v>
                </c:pt>
                <c:pt idx="17">
                  <c:v>158.54829268180973</c:v>
                </c:pt>
                <c:pt idx="18">
                  <c:v>160.46308340293405</c:v>
                </c:pt>
                <c:pt idx="19">
                  <c:v>162.402160198844</c:v>
                </c:pt>
                <c:pt idx="20">
                  <c:v>164.38937734118269</c:v>
                </c:pt>
                <c:pt idx="21">
                  <c:v>166.3386486134558</c:v>
                </c:pt>
                <c:pt idx="22">
                  <c:v>168.34049996139808</c:v>
                </c:pt>
                <c:pt idx="23">
                  <c:v>170.40472407163023</c:v>
                </c:pt>
                <c:pt idx="24">
                  <c:v>172.43560090845091</c:v>
                </c:pt>
                <c:pt idx="25">
                  <c:v>174.44262381756272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66.086841581553699</c:v>
                </c:pt>
                <c:pt idx="1">
                  <c:v>68.239437641412152</c:v>
                </c:pt>
                <c:pt idx="2">
                  <c:v>66.78502662864787</c:v>
                </c:pt>
                <c:pt idx="3">
                  <c:v>66.912779592652811</c:v>
                </c:pt>
                <c:pt idx="4">
                  <c:v>70.874723937870868</c:v>
                </c:pt>
                <c:pt idx="5">
                  <c:v>70.795642711977621</c:v>
                </c:pt>
                <c:pt idx="6">
                  <c:v>73.086885778955619</c:v>
                </c:pt>
                <c:pt idx="7">
                  <c:v>75.533421383470696</c:v>
                </c:pt>
                <c:pt idx="8">
                  <c:v>77.273602665277721</c:v>
                </c:pt>
                <c:pt idx="9">
                  <c:v>80.000709558554263</c:v>
                </c:pt>
                <c:pt idx="10">
                  <c:v>82.646102004400603</c:v>
                </c:pt>
                <c:pt idx="11">
                  <c:v>83.69070361023968</c:v>
                </c:pt>
                <c:pt idx="12">
                  <c:v>84.93202076434018</c:v>
                </c:pt>
                <c:pt idx="13">
                  <c:v>86.203866016309235</c:v>
                </c:pt>
                <c:pt idx="14">
                  <c:v>87.414582748880662</c:v>
                </c:pt>
                <c:pt idx="15">
                  <c:v>88.398882873877128</c:v>
                </c:pt>
                <c:pt idx="16">
                  <c:v>89.329498007275731</c:v>
                </c:pt>
                <c:pt idx="17">
                  <c:v>90.231697958886272</c:v>
                </c:pt>
                <c:pt idx="18">
                  <c:v>91.135414934031473</c:v>
                </c:pt>
                <c:pt idx="19">
                  <c:v>92.054056097504997</c:v>
                </c:pt>
                <c:pt idx="20">
                  <c:v>93.014985753574962</c:v>
                </c:pt>
                <c:pt idx="21">
                  <c:v>93.983254446362906</c:v>
                </c:pt>
                <c:pt idx="22">
                  <c:v>94.993773454338282</c:v>
                </c:pt>
                <c:pt idx="23">
                  <c:v>95.985530217818706</c:v>
                </c:pt>
                <c:pt idx="24">
                  <c:v>97.000689317611801</c:v>
                </c:pt>
                <c:pt idx="25">
                  <c:v>97.959132976956852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67.371143760234844</c:v>
                </c:pt>
                <c:pt idx="1">
                  <c:v>63.798534540677807</c:v>
                </c:pt>
                <c:pt idx="2">
                  <c:v>61.998945325041419</c:v>
                </c:pt>
                <c:pt idx="3">
                  <c:v>62.581214738316504</c:v>
                </c:pt>
                <c:pt idx="4">
                  <c:v>65.615404137610582</c:v>
                </c:pt>
                <c:pt idx="5">
                  <c:v>62.684364819164045</c:v>
                </c:pt>
                <c:pt idx="6">
                  <c:v>60.92185820923909</c:v>
                </c:pt>
                <c:pt idx="7">
                  <c:v>64.076515212157176</c:v>
                </c:pt>
                <c:pt idx="8">
                  <c:v>62.351703905024252</c:v>
                </c:pt>
                <c:pt idx="9">
                  <c:v>62.976803424810647</c:v>
                </c:pt>
                <c:pt idx="10">
                  <c:v>64.953455601494881</c:v>
                </c:pt>
                <c:pt idx="11">
                  <c:v>66.270198871789404</c:v>
                </c:pt>
                <c:pt idx="12">
                  <c:v>65.963688328983636</c:v>
                </c:pt>
                <c:pt idx="13">
                  <c:v>65.70231971455803</c:v>
                </c:pt>
                <c:pt idx="14">
                  <c:v>65.374048016899636</c:v>
                </c:pt>
                <c:pt idx="15">
                  <c:v>64.850289122563652</c:v>
                </c:pt>
                <c:pt idx="16">
                  <c:v>64.346296460860927</c:v>
                </c:pt>
                <c:pt idx="17">
                  <c:v>63.913855589655157</c:v>
                </c:pt>
                <c:pt idx="18">
                  <c:v>63.468798289152915</c:v>
                </c:pt>
                <c:pt idx="19">
                  <c:v>62.983316577341014</c:v>
                </c:pt>
                <c:pt idx="20">
                  <c:v>62.482954617110202</c:v>
                </c:pt>
                <c:pt idx="21">
                  <c:v>62.050531295867444</c:v>
                </c:pt>
                <c:pt idx="22">
                  <c:v>61.653086457555851</c:v>
                </c:pt>
                <c:pt idx="23">
                  <c:v>61.217062321702535</c:v>
                </c:pt>
                <c:pt idx="24">
                  <c:v>60.874933153180194</c:v>
                </c:pt>
                <c:pt idx="25">
                  <c:v>60.960214564360612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49.569949752134235</c:v>
                </c:pt>
                <c:pt idx="1">
                  <c:v>52.779988413095872</c:v>
                </c:pt>
                <c:pt idx="2">
                  <c:v>50.168455900033713</c:v>
                </c:pt>
                <c:pt idx="3">
                  <c:v>51.977826009721674</c:v>
                </c:pt>
                <c:pt idx="4">
                  <c:v>55.902855110749904</c:v>
                </c:pt>
                <c:pt idx="5">
                  <c:v>55.82071042908531</c:v>
                </c:pt>
                <c:pt idx="6">
                  <c:v>56.049521234996853</c:v>
                </c:pt>
                <c:pt idx="7">
                  <c:v>56.199759853504631</c:v>
                </c:pt>
                <c:pt idx="8">
                  <c:v>54.890215793933322</c:v>
                </c:pt>
                <c:pt idx="9">
                  <c:v>58.000941480883043</c:v>
                </c:pt>
                <c:pt idx="10">
                  <c:v>51.523786481375566</c:v>
                </c:pt>
                <c:pt idx="11">
                  <c:v>52.179042222414786</c:v>
                </c:pt>
                <c:pt idx="12">
                  <c:v>52.280327001364974</c:v>
                </c:pt>
                <c:pt idx="13">
                  <c:v>52.715921620049343</c:v>
                </c:pt>
                <c:pt idx="14">
                  <c:v>53.039656743492493</c:v>
                </c:pt>
                <c:pt idx="15">
                  <c:v>53.098212184161511</c:v>
                </c:pt>
                <c:pt idx="16">
                  <c:v>53.137149469707737</c:v>
                </c:pt>
                <c:pt idx="17">
                  <c:v>53.14799906339335</c:v>
                </c:pt>
                <c:pt idx="18">
                  <c:v>53.144947215302309</c:v>
                </c:pt>
                <c:pt idx="19">
                  <c:v>53.139325852951785</c:v>
                </c:pt>
                <c:pt idx="20">
                  <c:v>53.149130261561133</c:v>
                </c:pt>
                <c:pt idx="21">
                  <c:v>53.146924529957701</c:v>
                </c:pt>
                <c:pt idx="22">
                  <c:v>53.13990031275182</c:v>
                </c:pt>
                <c:pt idx="23">
                  <c:v>53.124252178764152</c:v>
                </c:pt>
                <c:pt idx="24">
                  <c:v>53.094557574128117</c:v>
                </c:pt>
                <c:pt idx="25">
                  <c:v>52.973358389755198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52.989178491168992</c:v>
                </c:pt>
                <c:pt idx="1">
                  <c:v>50.300099541297605</c:v>
                </c:pt>
                <c:pt idx="2">
                  <c:v>52.00764864320373</c:v>
                </c:pt>
                <c:pt idx="3">
                  <c:v>53.75865157613935</c:v>
                </c:pt>
                <c:pt idx="4">
                  <c:v>56.507368007826287</c:v>
                </c:pt>
                <c:pt idx="5">
                  <c:v>56.42440653318662</c:v>
                </c:pt>
                <c:pt idx="6">
                  <c:v>57.202502988482919</c:v>
                </c:pt>
                <c:pt idx="7">
                  <c:v>57.44076480534877</c:v>
                </c:pt>
                <c:pt idx="8">
                  <c:v>56.644374990896246</c:v>
                </c:pt>
                <c:pt idx="9">
                  <c:v>58.200212472146177</c:v>
                </c:pt>
                <c:pt idx="10">
                  <c:v>54.97986039954818</c:v>
                </c:pt>
                <c:pt idx="11">
                  <c:v>54.578792273802421</c:v>
                </c:pt>
                <c:pt idx="12">
                  <c:v>55.322764832076906</c:v>
                </c:pt>
                <c:pt idx="13">
                  <c:v>56.058660610225211</c:v>
                </c:pt>
                <c:pt idx="14">
                  <c:v>56.810037281981998</c:v>
                </c:pt>
                <c:pt idx="15">
                  <c:v>57.447821521555213</c:v>
                </c:pt>
                <c:pt idx="16">
                  <c:v>58.028313991789609</c:v>
                </c:pt>
                <c:pt idx="17">
                  <c:v>58.573146723202917</c:v>
                </c:pt>
                <c:pt idx="18">
                  <c:v>59.190113203592169</c:v>
                </c:pt>
                <c:pt idx="19">
                  <c:v>59.804855918753333</c:v>
                </c:pt>
                <c:pt idx="20">
                  <c:v>60.432084934587621</c:v>
                </c:pt>
                <c:pt idx="21">
                  <c:v>61.049265465622007</c:v>
                </c:pt>
                <c:pt idx="22">
                  <c:v>61.611769235327827</c:v>
                </c:pt>
                <c:pt idx="23">
                  <c:v>62.182518210525743</c:v>
                </c:pt>
                <c:pt idx="24">
                  <c:v>62.743636369990831</c:v>
                </c:pt>
                <c:pt idx="25">
                  <c:v>63.284361569777666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44.56804785316308</c:v>
                </c:pt>
                <c:pt idx="1">
                  <c:v>46.156001871464312</c:v>
                </c:pt>
                <c:pt idx="2">
                  <c:v>47.538139598187875</c:v>
                </c:pt>
                <c:pt idx="3">
                  <c:v>47.36384213976379</c:v>
                </c:pt>
                <c:pt idx="4">
                  <c:v>47.825329113636528</c:v>
                </c:pt>
                <c:pt idx="5">
                  <c:v>47.672005855982519</c:v>
                </c:pt>
                <c:pt idx="6">
                  <c:v>51.213530798076874</c:v>
                </c:pt>
                <c:pt idx="7">
                  <c:v>49.725284661463299</c:v>
                </c:pt>
                <c:pt idx="8">
                  <c:v>47.641796693910528</c:v>
                </c:pt>
                <c:pt idx="9">
                  <c:v>46.600988358438997</c:v>
                </c:pt>
                <c:pt idx="10">
                  <c:v>46.857164774552444</c:v>
                </c:pt>
                <c:pt idx="11">
                  <c:v>46.827831091981338</c:v>
                </c:pt>
                <c:pt idx="12">
                  <c:v>46.997335011373522</c:v>
                </c:pt>
                <c:pt idx="13">
                  <c:v>47.258995264959246</c:v>
                </c:pt>
                <c:pt idx="14">
                  <c:v>47.523446053329053</c:v>
                </c:pt>
                <c:pt idx="15">
                  <c:v>47.673910471870826</c:v>
                </c:pt>
                <c:pt idx="16">
                  <c:v>47.755389141767679</c:v>
                </c:pt>
                <c:pt idx="17">
                  <c:v>47.784859021546424</c:v>
                </c:pt>
                <c:pt idx="18">
                  <c:v>47.798977990155358</c:v>
                </c:pt>
                <c:pt idx="19">
                  <c:v>47.804845967703784</c:v>
                </c:pt>
                <c:pt idx="20">
                  <c:v>47.806522255539434</c:v>
                </c:pt>
                <c:pt idx="21">
                  <c:v>47.780978669830915</c:v>
                </c:pt>
                <c:pt idx="22">
                  <c:v>47.755431522007285</c:v>
                </c:pt>
                <c:pt idx="23">
                  <c:v>47.6991837170536</c:v>
                </c:pt>
                <c:pt idx="24">
                  <c:v>47.646506991391952</c:v>
                </c:pt>
                <c:pt idx="25">
                  <c:v>47.576405978898364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28.143222238089642</c:v>
                </c:pt>
                <c:pt idx="1">
                  <c:v>27.075283276798906</c:v>
                </c:pt>
                <c:pt idx="2">
                  <c:v>26.55424313237069</c:v>
                </c:pt>
                <c:pt idx="3">
                  <c:v>27.373432790415837</c:v>
                </c:pt>
                <c:pt idx="4">
                  <c:v>29.866250288093497</c:v>
                </c:pt>
                <c:pt idx="5">
                  <c:v>28.63298865848504</c:v>
                </c:pt>
                <c:pt idx="6">
                  <c:v>30.208401290087131</c:v>
                </c:pt>
                <c:pt idx="7">
                  <c:v>29.895009392720805</c:v>
                </c:pt>
                <c:pt idx="8">
                  <c:v>31.288529737478537</c:v>
                </c:pt>
                <c:pt idx="9">
                  <c:v>30.310941032805594</c:v>
                </c:pt>
                <c:pt idx="10">
                  <c:v>26.841104311521114</c:v>
                </c:pt>
                <c:pt idx="11">
                  <c:v>27.87899363541851</c:v>
                </c:pt>
                <c:pt idx="12">
                  <c:v>27.767828256686691</c:v>
                </c:pt>
                <c:pt idx="13">
                  <c:v>27.856831474515094</c:v>
                </c:pt>
                <c:pt idx="14">
                  <c:v>27.961123202053756</c:v>
                </c:pt>
                <c:pt idx="15">
                  <c:v>27.970217350596212</c:v>
                </c:pt>
                <c:pt idx="16">
                  <c:v>27.947320100363221</c:v>
                </c:pt>
                <c:pt idx="17">
                  <c:v>27.90417438081878</c:v>
                </c:pt>
                <c:pt idx="18">
                  <c:v>27.850754825265483</c:v>
                </c:pt>
                <c:pt idx="19">
                  <c:v>27.799037148790852</c:v>
                </c:pt>
                <c:pt idx="20">
                  <c:v>27.762621291821198</c:v>
                </c:pt>
                <c:pt idx="21">
                  <c:v>27.722716990524109</c:v>
                </c:pt>
                <c:pt idx="22">
                  <c:v>27.675898189165935</c:v>
                </c:pt>
                <c:pt idx="23">
                  <c:v>27.655262307373981</c:v>
                </c:pt>
                <c:pt idx="24">
                  <c:v>27.627530491507905</c:v>
                </c:pt>
                <c:pt idx="25">
                  <c:v>27.619128800897371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59.717899453153279</c:v>
                </c:pt>
                <c:pt idx="1">
                  <c:v>56.63286878362905</c:v>
                </c:pt>
                <c:pt idx="2">
                  <c:v>56.408667240286505</c:v>
                </c:pt>
                <c:pt idx="3">
                  <c:v>55.870749398669261</c:v>
                </c:pt>
                <c:pt idx="4">
                  <c:v>59.82181620692878</c:v>
                </c:pt>
                <c:pt idx="5">
                  <c:v>59.208764970388728</c:v>
                </c:pt>
                <c:pt idx="6">
                  <c:v>59.129524286163047</c:v>
                </c:pt>
                <c:pt idx="7">
                  <c:v>59.278452996109365</c:v>
                </c:pt>
                <c:pt idx="8">
                  <c:v>58.254027593183196</c:v>
                </c:pt>
                <c:pt idx="9">
                  <c:v>58.929461252710531</c:v>
                </c:pt>
                <c:pt idx="10">
                  <c:v>54.626873249422324</c:v>
                </c:pt>
                <c:pt idx="11">
                  <c:v>56.790623291730718</c:v>
                </c:pt>
                <c:pt idx="12">
                  <c:v>56.838714686946929</c:v>
                </c:pt>
                <c:pt idx="13">
                  <c:v>57.26720010047066</c:v>
                </c:pt>
                <c:pt idx="14">
                  <c:v>57.500534467769889</c:v>
                </c:pt>
                <c:pt idx="15">
                  <c:v>57.546688926248798</c:v>
                </c:pt>
                <c:pt idx="16">
                  <c:v>57.574602028110945</c:v>
                </c:pt>
                <c:pt idx="17">
                  <c:v>57.553392220379202</c:v>
                </c:pt>
                <c:pt idx="18">
                  <c:v>57.469847334497089</c:v>
                </c:pt>
                <c:pt idx="19">
                  <c:v>57.388017343735335</c:v>
                </c:pt>
                <c:pt idx="20">
                  <c:v>57.395354263214969</c:v>
                </c:pt>
                <c:pt idx="21">
                  <c:v>57.363896838398027</c:v>
                </c:pt>
                <c:pt idx="22">
                  <c:v>57.291206187818588</c:v>
                </c:pt>
                <c:pt idx="23">
                  <c:v>57.21457569586439</c:v>
                </c:pt>
                <c:pt idx="24">
                  <c:v>57.140216580975611</c:v>
                </c:pt>
                <c:pt idx="25">
                  <c:v>57.042315308211656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72.075458593579427</c:v>
                </c:pt>
                <c:pt idx="1">
                  <c:v>174.44262381756272</c:v>
                </c:pt>
                <c:pt idx="2">
                  <c:v>97.959132976956852</c:v>
                </c:pt>
                <c:pt idx="3">
                  <c:v>60.960214564360612</c:v>
                </c:pt>
                <c:pt idx="4">
                  <c:v>52.973358389755198</c:v>
                </c:pt>
                <c:pt idx="5">
                  <c:v>63.284361569777666</c:v>
                </c:pt>
                <c:pt idx="6">
                  <c:v>47.576405978898364</c:v>
                </c:pt>
                <c:pt idx="7">
                  <c:v>27.619128800897371</c:v>
                </c:pt>
                <c:pt idx="8">
                  <c:v>57.042315308211656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68.079999208890186</c:v>
                </c:pt>
                <c:pt idx="1">
                  <c:v>142.22665396879452</c:v>
                </c:pt>
                <c:pt idx="2">
                  <c:v>82.646102004400603</c:v>
                </c:pt>
                <c:pt idx="3">
                  <c:v>64.953455601494881</c:v>
                </c:pt>
                <c:pt idx="4">
                  <c:v>51.523786481375566</c:v>
                </c:pt>
                <c:pt idx="5">
                  <c:v>54.97986039954818</c:v>
                </c:pt>
                <c:pt idx="6">
                  <c:v>46.857164774552444</c:v>
                </c:pt>
                <c:pt idx="7">
                  <c:v>26.841104311521114</c:v>
                </c:pt>
                <c:pt idx="8">
                  <c:v>54.626873249422324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11.02184147207427</c:v>
                </c:pt>
                <c:pt idx="1">
                  <c:v>26.675916923838184</c:v>
                </c:pt>
                <c:pt idx="2">
                  <c:v>14.979995347681928</c:v>
                </c:pt>
                <c:pt idx="3">
                  <c:v>9.3220887406447801</c:v>
                </c:pt>
                <c:pt idx="4">
                  <c:v>8.1007317859406403</c:v>
                </c:pt>
                <c:pt idx="5">
                  <c:v>9.677499311057506</c:v>
                </c:pt>
                <c:pt idx="6">
                  <c:v>7.2754251550079863</c:v>
                </c:pt>
                <c:pt idx="7">
                  <c:v>4.2235410662709141</c:v>
                </c:pt>
                <c:pt idx="8">
                  <c:v>8.7229601974837898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11.485739699678644</c:v>
                </c:pt>
                <c:pt idx="1">
                  <c:v>23.994981563227171</c:v>
                </c:pt>
                <c:pt idx="2">
                  <c:v>13.943178993040842</c:v>
                </c:pt>
                <c:pt idx="3">
                  <c:v>10.958262225361233</c:v>
                </c:pt>
                <c:pt idx="4">
                  <c:v>8.6925500403005707</c:v>
                </c:pt>
                <c:pt idx="5">
                  <c:v>9.2756223944171001</c:v>
                </c:pt>
                <c:pt idx="6">
                  <c:v>7.9052468260778355</c:v>
                </c:pt>
                <c:pt idx="7">
                  <c:v>4.5283481339082599</c:v>
                </c:pt>
                <c:pt idx="8">
                  <c:v>9.2160701239883505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10.062449493240701</c:v>
                </c:pt>
                <c:pt idx="1">
                  <c:v>21.096020838893022</c:v>
                </c:pt>
                <c:pt idx="2">
                  <c:v>12.783796571994113</c:v>
                </c:pt>
                <c:pt idx="3">
                  <c:v>11.319117072685064</c:v>
                </c:pt>
                <c:pt idx="4">
                  <c:v>10.079724956136117</c:v>
                </c:pt>
                <c:pt idx="5">
                  <c:v>10.188736300485859</c:v>
                </c:pt>
                <c:pt idx="6">
                  <c:v>8.6082872009676077</c:v>
                </c:pt>
                <c:pt idx="7">
                  <c:v>5.1703507198524079</c:v>
                </c:pt>
                <c:pt idx="8">
                  <c:v>10.691516845745108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8.6889941185588293E-2</c:v>
                </c:pt>
                <c:pt idx="1">
                  <c:v>9.7293476509879101E-2</c:v>
                </c:pt>
                <c:pt idx="2">
                  <c:v>9.6492213914822184E-2</c:v>
                </c:pt>
                <c:pt idx="3">
                  <c:v>9.9110787445683399E-2</c:v>
                </c:pt>
                <c:pt idx="4">
                  <c:v>0.10102588542959696</c:v>
                </c:pt>
                <c:pt idx="5">
                  <c:v>0.10062449493240701</c:v>
                </c:pt>
                <c:pt idx="6">
                  <c:v>0.10091545772336288</c:v>
                </c:pt>
                <c:pt idx="7">
                  <c:v>0.10727638477939415</c:v>
                </c:pt>
                <c:pt idx="8">
                  <c:v>0.10779649090932425</c:v>
                </c:pt>
                <c:pt idx="9">
                  <c:v>0.11103597348253837</c:v>
                </c:pt>
                <c:pt idx="10">
                  <c:v>0.11485739699678645</c:v>
                </c:pt>
                <c:pt idx="11">
                  <c:v>0.10378904497830076</c:v>
                </c:pt>
                <c:pt idx="12">
                  <c:v>0.10427948773932566</c:v>
                </c:pt>
                <c:pt idx="13">
                  <c:v>0.10483083665803039</c:v>
                </c:pt>
                <c:pt idx="14">
                  <c:v>0.10536923533639503</c:v>
                </c:pt>
                <c:pt idx="15">
                  <c:v>0.10590955568672387</c:v>
                </c:pt>
                <c:pt idx="16">
                  <c:v>0.1064093586410803</c:v>
                </c:pt>
                <c:pt idx="17">
                  <c:v>0.10688645582907638</c:v>
                </c:pt>
                <c:pt idx="18">
                  <c:v>0.10736812545894908</c:v>
                </c:pt>
                <c:pt idx="19">
                  <c:v>0.10785307742943964</c:v>
                </c:pt>
                <c:pt idx="20">
                  <c:v>0.10834175922445366</c:v>
                </c:pt>
                <c:pt idx="21">
                  <c:v>0.10883561793793402</c:v>
                </c:pt>
                <c:pt idx="22">
                  <c:v>0.10930728966903892</c:v>
                </c:pt>
                <c:pt idx="23">
                  <c:v>0.10980280707177119</c:v>
                </c:pt>
                <c:pt idx="24">
                  <c:v>0.11018131019305133</c:v>
                </c:pt>
                <c:pt idx="25">
                  <c:v>0.1102184147207427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0.20983676890618888</c:v>
                </c:pt>
                <c:pt idx="1">
                  <c:v>0.20909826578902962</c:v>
                </c:pt>
                <c:pt idx="2">
                  <c:v>0.20823112379559294</c:v>
                </c:pt>
                <c:pt idx="3">
                  <c:v>0.20977770132601437</c:v>
                </c:pt>
                <c:pt idx="4">
                  <c:v>0.20571850036362455</c:v>
                </c:pt>
                <c:pt idx="5">
                  <c:v>0.21096020838893023</c:v>
                </c:pt>
                <c:pt idx="6">
                  <c:v>0.21733556392561365</c:v>
                </c:pt>
                <c:pt idx="7">
                  <c:v>0.21587960067265952</c:v>
                </c:pt>
                <c:pt idx="8">
                  <c:v>0.22254747032005445</c:v>
                </c:pt>
                <c:pt idx="9">
                  <c:v>0.22988106039369186</c:v>
                </c:pt>
                <c:pt idx="10">
                  <c:v>0.23994981563227172</c:v>
                </c:pt>
                <c:pt idx="11">
                  <c:v>0.24511244400383947</c:v>
                </c:pt>
                <c:pt idx="12">
                  <c:v>0.24660203458901039</c:v>
                </c:pt>
                <c:pt idx="13">
                  <c:v>0.24779997937058976</c:v>
                </c:pt>
                <c:pt idx="14">
                  <c:v>0.24923549405017742</c:v>
                </c:pt>
                <c:pt idx="15">
                  <c:v>0.25077512695340287</c:v>
                </c:pt>
                <c:pt idx="16">
                  <c:v>0.2523451123119389</c:v>
                </c:pt>
                <c:pt idx="17">
                  <c:v>0.25392225248008854</c:v>
                </c:pt>
                <c:pt idx="18">
                  <c:v>0.2555376577220132</c:v>
                </c:pt>
                <c:pt idx="19">
                  <c:v>0.2571758229419383</c:v>
                </c:pt>
                <c:pt idx="20">
                  <c:v>0.25877576880760678</c:v>
                </c:pt>
                <c:pt idx="21">
                  <c:v>0.26031902189967737</c:v>
                </c:pt>
                <c:pt idx="22">
                  <c:v>0.26192091356417396</c:v>
                </c:pt>
                <c:pt idx="23">
                  <c:v>0.26359384790195045</c:v>
                </c:pt>
                <c:pt idx="24">
                  <c:v>0.26520230713506981</c:v>
                </c:pt>
                <c:pt idx="25">
                  <c:v>0.26675916923838183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0.12614351840907975</c:v>
                </c:pt>
                <c:pt idx="1">
                  <c:v>0.12968149028789411</c:v>
                </c:pt>
                <c:pt idx="2">
                  <c:v>0.12846214158364674</c:v>
                </c:pt>
                <c:pt idx="3">
                  <c:v>0.1264060308013874</c:v>
                </c:pt>
                <c:pt idx="4">
                  <c:v>0.12715463847193317</c:v>
                </c:pt>
                <c:pt idx="5">
                  <c:v>0.12783796571994113</c:v>
                </c:pt>
                <c:pt idx="6">
                  <c:v>0.1284820502083252</c:v>
                </c:pt>
                <c:pt idx="7">
                  <c:v>0.13036962227397031</c:v>
                </c:pt>
                <c:pt idx="8">
                  <c:v>0.13324964764772429</c:v>
                </c:pt>
                <c:pt idx="9">
                  <c:v>0.13347956372350328</c:v>
                </c:pt>
                <c:pt idx="10">
                  <c:v>0.13943178993040842</c:v>
                </c:pt>
                <c:pt idx="11">
                  <c:v>0.14036223787792942</c:v>
                </c:pt>
                <c:pt idx="12">
                  <c:v>0.14132418721696349</c:v>
                </c:pt>
                <c:pt idx="13">
                  <c:v>0.14197625712741424</c:v>
                </c:pt>
                <c:pt idx="14">
                  <c:v>0.1426026726997012</c:v>
                </c:pt>
                <c:pt idx="15">
                  <c:v>0.14325027122914372</c:v>
                </c:pt>
                <c:pt idx="16">
                  <c:v>0.14388211362333664</c:v>
                </c:pt>
                <c:pt idx="17">
                  <c:v>0.1445101401174034</c:v>
                </c:pt>
                <c:pt idx="18">
                  <c:v>0.14513326039788887</c:v>
                </c:pt>
                <c:pt idx="19">
                  <c:v>0.14577440104880893</c:v>
                </c:pt>
                <c:pt idx="20">
                  <c:v>0.14642080186880754</c:v>
                </c:pt>
                <c:pt idx="21">
                  <c:v>0.14708324900053668</c:v>
                </c:pt>
                <c:pt idx="22">
                  <c:v>0.14780077243309753</c:v>
                </c:pt>
                <c:pt idx="23">
                  <c:v>0.14847707650633163</c:v>
                </c:pt>
                <c:pt idx="24">
                  <c:v>0.14918500857824901</c:v>
                </c:pt>
                <c:pt idx="25">
                  <c:v>0.14979995347681929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0.12859493523642751</c:v>
                </c:pt>
                <c:pt idx="1">
                  <c:v>0.12124204599830835</c:v>
                </c:pt>
                <c:pt idx="2">
                  <c:v>0.11925603229400845</c:v>
                </c:pt>
                <c:pt idx="3">
                  <c:v>0.11822320050008031</c:v>
                </c:pt>
                <c:pt idx="4">
                  <c:v>0.11771901924614819</c:v>
                </c:pt>
                <c:pt idx="5">
                  <c:v>0.11319117072685064</c:v>
                </c:pt>
                <c:pt idx="6">
                  <c:v>0.10709671320374838</c:v>
                </c:pt>
                <c:pt idx="7">
                  <c:v>0.11059516346322033</c:v>
                </c:pt>
                <c:pt idx="8">
                  <c:v>0.10751850941347406</c:v>
                </c:pt>
                <c:pt idx="9">
                  <c:v>0.10507552110762133</c:v>
                </c:pt>
                <c:pt idx="10">
                  <c:v>0.10958262225361233</c:v>
                </c:pt>
                <c:pt idx="11">
                  <c:v>0.11114536044026879</c:v>
                </c:pt>
                <c:pt idx="12">
                  <c:v>0.1097614840084058</c:v>
                </c:pt>
                <c:pt idx="13">
                  <c:v>0.10821056953404894</c:v>
                </c:pt>
                <c:pt idx="14">
                  <c:v>0.10664712544804618</c:v>
                </c:pt>
                <c:pt idx="15">
                  <c:v>0.10508980661384444</c:v>
                </c:pt>
                <c:pt idx="16">
                  <c:v>0.10364192506565328</c:v>
                </c:pt>
                <c:pt idx="17">
                  <c:v>0.10236092676559176</c:v>
                </c:pt>
                <c:pt idx="18">
                  <c:v>0.10107413935524873</c:v>
                </c:pt>
                <c:pt idx="19">
                  <c:v>9.9738736557185265E-2</c:v>
                </c:pt>
                <c:pt idx="20">
                  <c:v>9.835839079100174E-2</c:v>
                </c:pt>
                <c:pt idx="21">
                  <c:v>9.7108722175760526E-2</c:v>
                </c:pt>
                <c:pt idx="22">
                  <c:v>9.5926011463177072E-2</c:v>
                </c:pt>
                <c:pt idx="23">
                  <c:v>9.4694798530632687E-2</c:v>
                </c:pt>
                <c:pt idx="24">
                  <c:v>9.3624359667397017E-2</c:v>
                </c:pt>
                <c:pt idx="25">
                  <c:v>9.3220887406447794E-2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9.4616836263526821E-2</c:v>
                </c:pt>
                <c:pt idx="1">
                  <c:v>0.10030251994096612</c:v>
                </c:pt>
                <c:pt idx="2">
                  <c:v>9.6499883434927811E-2</c:v>
                </c:pt>
                <c:pt idx="3">
                  <c:v>9.8192164719091563E-2</c:v>
                </c:pt>
                <c:pt idx="4">
                  <c:v>0.10029396851531221</c:v>
                </c:pt>
                <c:pt idx="5">
                  <c:v>0.10079724956136117</c:v>
                </c:pt>
                <c:pt idx="6">
                  <c:v>9.8531457794593685E-2</c:v>
                </c:pt>
                <c:pt idx="7">
                  <c:v>9.6999994569193213E-2</c:v>
                </c:pt>
                <c:pt idx="8">
                  <c:v>9.4652011315316864E-2</c:v>
                </c:pt>
                <c:pt idx="9">
                  <c:v>9.6773396225369943E-2</c:v>
                </c:pt>
                <c:pt idx="10">
                  <c:v>8.6925500403005701E-2</c:v>
                </c:pt>
                <c:pt idx="11">
                  <c:v>8.7512314041162026E-2</c:v>
                </c:pt>
                <c:pt idx="12">
                  <c:v>8.6992805003494308E-2</c:v>
                </c:pt>
                <c:pt idx="13">
                  <c:v>8.6822199380486451E-2</c:v>
                </c:pt>
                <c:pt idx="14">
                  <c:v>8.6525572425655853E-2</c:v>
                </c:pt>
                <c:pt idx="15">
                  <c:v>8.6045581684737762E-2</c:v>
                </c:pt>
                <c:pt idx="16">
                  <c:v>8.5587466046187777E-2</c:v>
                </c:pt>
                <c:pt idx="17">
                  <c:v>8.5118921236638528E-2</c:v>
                </c:pt>
                <c:pt idx="18">
                  <c:v>8.4633393819665698E-2</c:v>
                </c:pt>
                <c:pt idx="19">
                  <c:v>8.4150049728894977E-2</c:v>
                </c:pt>
                <c:pt idx="20">
                  <c:v>8.366542453863017E-2</c:v>
                </c:pt>
                <c:pt idx="21">
                  <c:v>8.3174629143256004E-2</c:v>
                </c:pt>
                <c:pt idx="22">
                  <c:v>8.2680348696936926E-2</c:v>
                </c:pt>
                <c:pt idx="23">
                  <c:v>8.2176278416012175E-2</c:v>
                </c:pt>
                <c:pt idx="24">
                  <c:v>8.1658306583976922E-2</c:v>
                </c:pt>
                <c:pt idx="25">
                  <c:v>8.1007317859406403E-2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0.1011433025473638</c:v>
                </c:pt>
                <c:pt idx="1">
                  <c:v>9.5589765912524383E-2</c:v>
                </c:pt>
                <c:pt idx="2">
                  <c:v>0.10003760214972988</c:v>
                </c:pt>
                <c:pt idx="3">
                  <c:v>0.10155635154216008</c:v>
                </c:pt>
                <c:pt idx="4">
                  <c:v>0.10137851057217792</c:v>
                </c:pt>
                <c:pt idx="5">
                  <c:v>0.10188736300485858</c:v>
                </c:pt>
                <c:pt idx="6">
                  <c:v>0.10055832565141697</c:v>
                </c:pt>
                <c:pt idx="7">
                  <c:v>9.9141951650558155E-2</c:v>
                </c:pt>
                <c:pt idx="8">
                  <c:v>9.7676861805668785E-2</c:v>
                </c:pt>
                <c:pt idx="9">
                  <c:v>9.7105875838654931E-2</c:v>
                </c:pt>
                <c:pt idx="10">
                  <c:v>9.2756223944171004E-2</c:v>
                </c:pt>
                <c:pt idx="11">
                  <c:v>9.1537065573054174E-2</c:v>
                </c:pt>
                <c:pt idx="12">
                  <c:v>9.2055325001417568E-2</c:v>
                </c:pt>
                <c:pt idx="13">
                  <c:v>9.2327631936020005E-2</c:v>
                </c:pt>
                <c:pt idx="14">
                  <c:v>9.2676334975516861E-2</c:v>
                </c:pt>
                <c:pt idx="15">
                  <c:v>9.3094117786844913E-2</c:v>
                </c:pt>
                <c:pt idx="16">
                  <c:v>9.3465614980365139E-2</c:v>
                </c:pt>
                <c:pt idx="17">
                  <c:v>9.3807540271979128E-2</c:v>
                </c:pt>
                <c:pt idx="18">
                  <c:v>9.4260328092824031E-2</c:v>
                </c:pt>
                <c:pt idx="19">
                  <c:v>9.4705409201440632E-2</c:v>
                </c:pt>
                <c:pt idx="20">
                  <c:v>9.5129986453673321E-2</c:v>
                </c:pt>
                <c:pt idx="21">
                  <c:v>9.5541746949234757E-2</c:v>
                </c:pt>
                <c:pt idx="22">
                  <c:v>9.5861726014373122E-2</c:v>
                </c:pt>
                <c:pt idx="23">
                  <c:v>9.6188232671622423E-2</c:v>
                </c:pt>
                <c:pt idx="24">
                  <c:v>9.64983856912459E-2</c:v>
                </c:pt>
                <c:pt idx="25">
                  <c:v>9.6774993110575053E-2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8.5069436370090359E-2</c:v>
                </c:pt>
                <c:pt idx="1">
                  <c:v>8.7714367458237685E-2</c:v>
                </c:pt>
                <c:pt idx="2">
                  <c:v>9.1440425016855523E-2</c:v>
                </c:pt>
                <c:pt idx="3">
                  <c:v>8.9475812017356812E-2</c:v>
                </c:pt>
                <c:pt idx="4">
                  <c:v>8.5802273298115322E-2</c:v>
                </c:pt>
                <c:pt idx="5">
                  <c:v>8.6082872009676084E-2</c:v>
                </c:pt>
                <c:pt idx="6">
                  <c:v>9.0030097263204906E-2</c:v>
                </c:pt>
                <c:pt idx="7">
                  <c:v>8.5825141507481745E-2</c:v>
                </c:pt>
                <c:pt idx="8">
                  <c:v>8.2152926792691539E-2</c:v>
                </c:pt>
                <c:pt idx="9">
                  <c:v>7.7752805312504558E-2</c:v>
                </c:pt>
                <c:pt idx="10">
                  <c:v>7.9052468260778358E-2</c:v>
                </c:pt>
                <c:pt idx="11">
                  <c:v>7.853750635973844E-2</c:v>
                </c:pt>
                <c:pt idx="12">
                  <c:v>7.8202073988970444E-2</c:v>
                </c:pt>
                <c:pt idx="13">
                  <c:v>7.7834737273287491E-2</c:v>
                </c:pt>
                <c:pt idx="14">
                  <c:v>7.7526771964047031E-2</c:v>
                </c:pt>
                <c:pt idx="15">
                  <c:v>7.7255508029361611E-2</c:v>
                </c:pt>
                <c:pt idx="16">
                  <c:v>7.6919119438719236E-2</c:v>
                </c:pt>
                <c:pt idx="17">
                  <c:v>7.6529610202397597E-2</c:v>
                </c:pt>
                <c:pt idx="18">
                  <c:v>7.6119931251969336E-2</c:v>
                </c:pt>
                <c:pt idx="19">
                  <c:v>7.5702506587990159E-2</c:v>
                </c:pt>
                <c:pt idx="20">
                  <c:v>7.5255285656441046E-2</c:v>
                </c:pt>
                <c:pt idx="21">
                  <c:v>7.4776954943552118E-2</c:v>
                </c:pt>
                <c:pt idx="22">
                  <c:v>7.4302655954828004E-2</c:v>
                </c:pt>
                <c:pt idx="23">
                  <c:v>7.3784406190963492E-2</c:v>
                </c:pt>
                <c:pt idx="24">
                  <c:v>7.3279320015551985E-2</c:v>
                </c:pt>
                <c:pt idx="25">
                  <c:v>7.2754251550079863E-2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5.371848597273849E-2</c:v>
                </c:pt>
                <c:pt idx="1">
                  <c:v>5.1453575918266006E-2</c:v>
                </c:pt>
                <c:pt idx="2">
                  <c:v>5.1077541076459197E-2</c:v>
                </c:pt>
                <c:pt idx="3">
                  <c:v>5.1711601423668055E-2</c:v>
                </c:pt>
                <c:pt idx="4">
                  <c:v>5.3582321692340153E-2</c:v>
                </c:pt>
                <c:pt idx="5">
                  <c:v>5.1703507198524082E-2</c:v>
                </c:pt>
                <c:pt idx="6">
                  <c:v>5.3104428925931341E-2</c:v>
                </c:pt>
                <c:pt idx="7">
                  <c:v>5.1598365478763966E-2</c:v>
                </c:pt>
                <c:pt idx="8">
                  <c:v>5.3953554889809081E-2</c:v>
                </c:pt>
                <c:pt idx="9">
                  <c:v>5.0573191255840658E-2</c:v>
                </c:pt>
                <c:pt idx="10">
                  <c:v>4.5283481339082596E-2</c:v>
                </c:pt>
                <c:pt idx="11">
                  <c:v>4.6757378868220109E-2</c:v>
                </c:pt>
                <c:pt idx="12">
                  <c:v>4.6204785001467116E-2</c:v>
                </c:pt>
                <c:pt idx="13">
                  <c:v>4.5879713416014746E-2</c:v>
                </c:pt>
                <c:pt idx="14">
                  <c:v>4.561402428417529E-2</c:v>
                </c:pt>
                <c:pt idx="15">
                  <c:v>4.5325699732287526E-2</c:v>
                </c:pt>
                <c:pt idx="16">
                  <c:v>4.5014464156293676E-2</c:v>
                </c:pt>
                <c:pt idx="17">
                  <c:v>4.468979572422481E-2</c:v>
                </c:pt>
                <c:pt idx="18">
                  <c:v>4.4352361321434428E-2</c:v>
                </c:pt>
                <c:pt idx="19">
                  <c:v>4.4021829801896256E-2</c:v>
                </c:pt>
                <c:pt idx="20">
                  <c:v>4.3702906994986593E-2</c:v>
                </c:pt>
                <c:pt idx="21">
                  <c:v>4.3385891562371465E-2</c:v>
                </c:pt>
                <c:pt idx="22">
                  <c:v>4.306091843066668E-2</c:v>
                </c:pt>
                <c:pt idx="23">
                  <c:v>4.2779078139137769E-2</c:v>
                </c:pt>
                <c:pt idx="24">
                  <c:v>4.2490557565791523E-2</c:v>
                </c:pt>
                <c:pt idx="25">
                  <c:v>4.2235410662709139E-2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0.1139867751089961</c:v>
                </c:pt>
                <c:pt idx="1">
                  <c:v>0.10762449218489471</c:v>
                </c:pt>
                <c:pt idx="2">
                  <c:v>0.10850303673395738</c:v>
                </c:pt>
                <c:pt idx="3">
                  <c:v>0.10554635022455788</c:v>
                </c:pt>
                <c:pt idx="4">
                  <c:v>0.10732488241075144</c:v>
                </c:pt>
                <c:pt idx="5">
                  <c:v>0.10691516845745108</c:v>
                </c:pt>
                <c:pt idx="6">
                  <c:v>0.10394590530380297</c:v>
                </c:pt>
                <c:pt idx="7">
                  <c:v>0.10231377560475842</c:v>
                </c:pt>
                <c:pt idx="8">
                  <c:v>0.10045252690593666</c:v>
                </c:pt>
                <c:pt idx="9">
                  <c:v>9.8322612660275019E-2</c:v>
                </c:pt>
                <c:pt idx="10">
                  <c:v>9.21607012398835E-2</c:v>
                </c:pt>
                <c:pt idx="11">
                  <c:v>9.5246647857486655E-2</c:v>
                </c:pt>
                <c:pt idx="12">
                  <c:v>9.457781745094529E-2</c:v>
                </c:pt>
                <c:pt idx="13">
                  <c:v>9.4318075304108157E-2</c:v>
                </c:pt>
                <c:pt idx="14">
                  <c:v>9.3802768816285118E-2</c:v>
                </c:pt>
                <c:pt idx="15">
                  <c:v>9.3254332283653471E-2</c:v>
                </c:pt>
                <c:pt idx="16">
                  <c:v>9.2734825736425094E-2</c:v>
                </c:pt>
                <c:pt idx="17">
                  <c:v>9.2174357372599866E-2</c:v>
                </c:pt>
                <c:pt idx="18">
                  <c:v>9.1520802580006666E-2</c:v>
                </c:pt>
                <c:pt idx="19">
                  <c:v>9.0878166702405824E-2</c:v>
                </c:pt>
                <c:pt idx="20">
                  <c:v>9.0349675664399276E-2</c:v>
                </c:pt>
                <c:pt idx="21">
                  <c:v>8.9774166387677309E-2</c:v>
                </c:pt>
                <c:pt idx="22">
                  <c:v>8.9139363773707764E-2</c:v>
                </c:pt>
                <c:pt idx="23">
                  <c:v>8.8503474571578103E-2</c:v>
                </c:pt>
                <c:pt idx="24">
                  <c:v>8.7880444569666788E-2</c:v>
                </c:pt>
                <c:pt idx="25">
                  <c:v>8.7229601974837895E-2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10.824148337204903</c:v>
                </c:pt>
                <c:pt idx="1">
                  <c:v>20.950678060716058</c:v>
                </c:pt>
                <c:pt idx="2">
                  <c:v>9.2050668465766421</c:v>
                </c:pt>
                <c:pt idx="3">
                  <c:v>0.29243860564660196</c:v>
                </c:pt>
                <c:pt idx="4">
                  <c:v>2.1802310517977332</c:v>
                </c:pt>
                <c:pt idx="5">
                  <c:v>1.7758059389595573</c:v>
                </c:pt>
                <c:pt idx="6">
                  <c:v>-1.0710174975435223</c:v>
                </c:pt>
                <c:pt idx="7">
                  <c:v>1.6779523743205544</c:v>
                </c:pt>
                <c:pt idx="8">
                  <c:v>-0.27930371767819651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1.530810574077762</c:v>
                </c:pt>
                <c:pt idx="1">
                  <c:v>4.447900183956051</c:v>
                </c:pt>
                <c:pt idx="2">
                  <c:v>2.6453924458463405</c:v>
                </c:pt>
                <c:pt idx="3">
                  <c:v>1.9766521766842331</c:v>
                </c:pt>
                <c:pt idx="4">
                  <c:v>-6.4771549995074764</c:v>
                </c:pt>
                <c:pt idx="5">
                  <c:v>-3.2203520725979971</c:v>
                </c:pt>
                <c:pt idx="6">
                  <c:v>0.25617641611344766</c:v>
                </c:pt>
                <c:pt idx="7">
                  <c:v>-3.4698367212844801</c:v>
                </c:pt>
                <c:pt idx="8">
                  <c:v>-4.3025880032882071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-2.7238478519470704</c:v>
                </c:pt>
                <c:pt idx="1">
                  <c:v>12.525172223388523</c:v>
                </c:pt>
                <c:pt idx="2">
                  <c:v>5.7527808694765241</c:v>
                </c:pt>
                <c:pt idx="3">
                  <c:v>-0.10316647893122877</c:v>
                </c:pt>
                <c:pt idx="4">
                  <c:v>1.5744257027859447</c:v>
                </c:pt>
                <c:pt idx="5">
                  <c:v>2.4679611220070328</c:v>
                </c:pt>
                <c:pt idx="6">
                  <c:v>0.81674569731838176</c:v>
                </c:pt>
                <c:pt idx="7">
                  <c:v>1.1291130390750972</c:v>
                </c:pt>
                <c:pt idx="8">
                  <c:v>2.9198156768264738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6.7193072366363111</c:v>
                </c:pt>
                <c:pt idx="1">
                  <c:v>19.690797625379673</c:v>
                </c:pt>
                <c:pt idx="2">
                  <c:v>9.5602501030797242</c:v>
                </c:pt>
                <c:pt idx="3">
                  <c:v>-3.8900745582030396</c:v>
                </c:pt>
                <c:pt idx="4">
                  <c:v>-0.12485379440631306</c:v>
                </c:pt>
                <c:pt idx="5">
                  <c:v>5.836540048222453</c:v>
                </c:pt>
                <c:pt idx="6">
                  <c:v>-9.7504492972461776E-2</c:v>
                </c:pt>
                <c:pt idx="7">
                  <c:v>-0.35108854969884007</c:v>
                </c:pt>
                <c:pt idx="8">
                  <c:v>-0.50437361803714253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3.9954593846892408</c:v>
                </c:pt>
                <c:pt idx="1">
                  <c:v>32.215969848768196</c:v>
                </c:pt>
                <c:pt idx="2">
                  <c:v>15.313030972556248</c:v>
                </c:pt>
                <c:pt idx="3">
                  <c:v>-3.9932410371342684</c:v>
                </c:pt>
                <c:pt idx="4">
                  <c:v>1.4495719083796317</c:v>
                </c:pt>
                <c:pt idx="5">
                  <c:v>8.3045011702294858</c:v>
                </c:pt>
                <c:pt idx="6">
                  <c:v>0.71924120434591998</c:v>
                </c:pt>
                <c:pt idx="7">
                  <c:v>0.77802448937625712</c:v>
                </c:pt>
                <c:pt idx="8">
                  <c:v>2.4154420587893313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2.7769869796841604</c:v>
                </c:pt>
                <c:pt idx="1">
                  <c:v>14.917515144954734</c:v>
                </c:pt>
                <c:pt idx="2">
                  <c:v>14.652636197896562</c:v>
                </c:pt>
                <c:pt idx="3">
                  <c:v>-5.6789036810249698</c:v>
                </c:pt>
                <c:pt idx="4">
                  <c:v>1.2769075178619191</c:v>
                </c:pt>
                <c:pt idx="5">
                  <c:v>5.77852864011561</c:v>
                </c:pt>
                <c:pt idx="6">
                  <c:v>-0.93552017258652143</c:v>
                </c:pt>
                <c:pt idx="7">
                  <c:v>1.2671063030226861</c:v>
                </c:pt>
                <c:pt idx="8">
                  <c:v>1.7390541741097287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1.2184724050051088</c:v>
                </c:pt>
                <c:pt idx="1">
                  <c:v>17.298454703813462</c:v>
                </c:pt>
                <c:pt idx="2">
                  <c:v>0.66039477465982799</c:v>
                </c:pt>
                <c:pt idx="3">
                  <c:v>1.6856626438906908</c:v>
                </c:pt>
                <c:pt idx="4">
                  <c:v>0.17266439051773119</c:v>
                </c:pt>
                <c:pt idx="5">
                  <c:v>2.5259725301138243</c:v>
                </c:pt>
                <c:pt idx="6">
                  <c:v>1.6547613769323952</c:v>
                </c:pt>
                <c:pt idx="7">
                  <c:v>-0.48908181364646452</c:v>
                </c:pt>
                <c:pt idx="8">
                  <c:v>0.67638788467971267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2.1190062470960083</c:v>
                </c:pt>
                <c:pt idx="1">
                  <c:v>1.0171962219118669</c:v>
                </c:pt>
                <c:pt idx="2">
                  <c:v>2.1155820492928807</c:v>
                </c:pt>
                <c:pt idx="3">
                  <c:v>0.23516871881889667</c:v>
                </c:pt>
                <c:pt idx="4">
                  <c:v>3.526127364334517</c:v>
                </c:pt>
                <c:pt idx="5">
                  <c:v>2.2423443652922277</c:v>
                </c:pt>
                <c:pt idx="6">
                  <c:v>-0.52434916245060537</c:v>
                </c:pt>
                <c:pt idx="7">
                  <c:v>0.85192784540814692</c:v>
                </c:pt>
                <c:pt idx="8">
                  <c:v>2.4268028944147577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2.0655959742247028</c:v>
                </c:pt>
                <c:pt idx="1">
                  <c:v>8.2596522171455362</c:v>
                </c:pt>
                <c:pt idx="2">
                  <c:v>6.0938759825153035</c:v>
                </c:pt>
                <c:pt idx="3">
                  <c:v>-2.8173543017097025</c:v>
                </c:pt>
                <c:pt idx="4">
                  <c:v>1.2740884453558881</c:v>
                </c:pt>
                <c:pt idx="5">
                  <c:v>1.3189119068219668</c:v>
                </c:pt>
                <c:pt idx="6">
                  <c:v>1.5689248039574757</c:v>
                </c:pt>
                <c:pt idx="7">
                  <c:v>1.6613408341843723</c:v>
                </c:pt>
                <c:pt idx="8">
                  <c:v>-2.5661508781927331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-0.18914283663141873</c:v>
                </c:pt>
                <c:pt idx="1">
                  <c:v>22.939121409710779</c:v>
                </c:pt>
                <c:pt idx="2">
                  <c:v>7.1035729407481867</c:v>
                </c:pt>
                <c:pt idx="3">
                  <c:v>-1.4110554542434528</c:v>
                </c:pt>
                <c:pt idx="4">
                  <c:v>-3.3506439013107183</c:v>
                </c:pt>
                <c:pt idx="5">
                  <c:v>4.7432448981153392</c:v>
                </c:pt>
                <c:pt idx="6">
                  <c:v>-0.32533443716101829</c:v>
                </c:pt>
                <c:pt idx="7">
                  <c:v>-1.7352441902163207</c:v>
                </c:pt>
                <c:pt idx="8">
                  <c:v>2.5547900425673724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0.46385724672894657</c:v>
                </c:pt>
                <c:pt idx="1">
                  <c:v>1.7183292098767193</c:v>
                </c:pt>
                <c:pt idx="2">
                  <c:v>1.1523688369630971</c:v>
                </c:pt>
                <c:pt idx="3">
                  <c:v>-1.5841324785998978E-3</c:v>
                </c:pt>
                <c:pt idx="4">
                  <c:v>0.36962862132210628</c:v>
                </c:pt>
                <c:pt idx="5">
                  <c:v>1.5937337911401794</c:v>
                </c:pt>
                <c:pt idx="6">
                  <c:v>-0.36904310879311009</c:v>
                </c:pt>
                <c:pt idx="7">
                  <c:v>0.13205738420864765</c:v>
                </c:pt>
                <c:pt idx="8">
                  <c:v>1.6760524991061834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1.6267303137500626</c:v>
                </c:pt>
                <c:pt idx="1">
                  <c:v>5.2365190038437248</c:v>
                </c:pt>
                <c:pt idx="2">
                  <c:v>5.495414526235578</c:v>
                </c:pt>
                <c:pt idx="3">
                  <c:v>-2.3095600930403712</c:v>
                </c:pt>
                <c:pt idx="4">
                  <c:v>0.29549091853690257</c:v>
                </c:pt>
                <c:pt idx="5">
                  <c:v>0.12771314501219422</c:v>
                </c:pt>
                <c:pt idx="6">
                  <c:v>0.26158089696576781</c:v>
                </c:pt>
                <c:pt idx="7">
                  <c:v>0.84183512652990289</c:v>
                </c:pt>
                <c:pt idx="8">
                  <c:v>-1.7736067982091441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0.68639941920513969</c:v>
                </c:pt>
                <c:pt idx="1">
                  <c:v>7.9626669312342671</c:v>
                </c:pt>
                <c:pt idx="2">
                  <c:v>8.0048528346978287</c:v>
                </c:pt>
                <c:pt idx="3">
                  <c:v>-3.3677594555059578</c:v>
                </c:pt>
                <c:pt idx="4">
                  <c:v>0.6117879780029063</c:v>
                </c:pt>
                <c:pt idx="5">
                  <c:v>4.0570817039633233</c:v>
                </c:pt>
                <c:pt idx="6">
                  <c:v>-0.8280579607591676</c:v>
                </c:pt>
                <c:pt idx="7">
                  <c:v>0.29321379228413647</c:v>
                </c:pt>
                <c:pt idx="8">
                  <c:v>1.8366084732126993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1.6551490003670644</c:v>
                </c:pt>
                <c:pt idx="1">
                  <c:v>-0.70113298796484358</c:v>
                </c:pt>
                <c:pt idx="2">
                  <c:v>0.96321321232977652</c:v>
                </c:pt>
                <c:pt idx="3">
                  <c:v>0.23675285129749679</c:v>
                </c:pt>
                <c:pt idx="4">
                  <c:v>3.1564987430123992</c:v>
                </c:pt>
                <c:pt idx="5">
                  <c:v>0.64861057415204981</c:v>
                </c:pt>
                <c:pt idx="6">
                  <c:v>-0.15530605365749683</c:v>
                </c:pt>
                <c:pt idx="7">
                  <c:v>0.71987046119949794</c:v>
                </c:pt>
                <c:pt idx="8">
                  <c:v>0.75075039530857435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0.43886566047465392</c:v>
                </c:pt>
                <c:pt idx="1">
                  <c:v>3.0231332133018087</c:v>
                </c:pt>
                <c:pt idx="2">
                  <c:v>0.59846145627972103</c:v>
                </c:pt>
                <c:pt idx="3">
                  <c:v>-0.50779420866931435</c:v>
                </c:pt>
                <c:pt idx="4">
                  <c:v>0.9785975268189846</c:v>
                </c:pt>
                <c:pt idx="5">
                  <c:v>1.1911987618097699</c:v>
                </c:pt>
                <c:pt idx="6">
                  <c:v>1.3073439069917345</c:v>
                </c:pt>
                <c:pt idx="7">
                  <c:v>0.81950570765447095</c:v>
                </c:pt>
                <c:pt idx="8">
                  <c:v>-0.79254407998354459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-0.87554225583657086</c:v>
                </c:pt>
                <c:pt idx="1">
                  <c:v>14.976454478476555</c:v>
                </c:pt>
                <c:pt idx="2">
                  <c:v>-0.9012798939496669</c:v>
                </c:pt>
                <c:pt idx="3">
                  <c:v>1.956704001262505</c:v>
                </c:pt>
                <c:pt idx="4">
                  <c:v>-3.9624318793136517</c:v>
                </c:pt>
                <c:pt idx="5">
                  <c:v>0.68616319415201588</c:v>
                </c:pt>
                <c:pt idx="6">
                  <c:v>0.50272352359814043</c:v>
                </c:pt>
                <c:pt idx="7">
                  <c:v>-2.0284579825004556</c:v>
                </c:pt>
                <c:pt idx="8">
                  <c:v>0.71818156935469446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22.193669323616209</c:v>
                </c:pt>
                <c:pt idx="1">
                  <c:v>27.723289235123055</c:v>
                </c:pt>
                <c:pt idx="2">
                  <c:v>20.694322211863085</c:v>
                </c:pt>
                <c:pt idx="3">
                  <c:v>21.504451079565804</c:v>
                </c:pt>
                <c:pt idx="4">
                  <c:v>21.073476484514281</c:v>
                </c:pt>
                <c:pt idx="5">
                  <c:v>17.002854355579583</c:v>
                </c:pt>
                <c:pt idx="6">
                  <c:v>17.031162522149017</c:v>
                </c:pt>
                <c:pt idx="7">
                  <c:v>15.965298707436117</c:v>
                </c:pt>
                <c:pt idx="8">
                  <c:v>17.251834870875495</c:v>
                </c:pt>
                <c:pt idx="9">
                  <c:v>15.797064668862346</c:v>
                </c:pt>
                <c:pt idx="10">
                  <c:v>18.922314157451073</c:v>
                </c:pt>
                <c:pt idx="11">
                  <c:v>17.823175804844116</c:v>
                </c:pt>
                <c:pt idx="12">
                  <c:v>15.514106862044375</c:v>
                </c:pt>
                <c:pt idx="13">
                  <c:v>14.994238288213174</c:v>
                </c:pt>
                <c:pt idx="14">
                  <c:v>14.438730918404508</c:v>
                </c:pt>
                <c:pt idx="15">
                  <c:v>14.142913462269483</c:v>
                </c:pt>
                <c:pt idx="16">
                  <c:v>13.825772097044224</c:v>
                </c:pt>
                <c:pt idx="17">
                  <c:v>13.469424821451499</c:v>
                </c:pt>
                <c:pt idx="18">
                  <c:v>13.113951121716415</c:v>
                </c:pt>
                <c:pt idx="19">
                  <c:v>12.744875460440683</c:v>
                </c:pt>
                <c:pt idx="20">
                  <c:v>12.361904091139191</c:v>
                </c:pt>
                <c:pt idx="21">
                  <c:v>11.953697015404453</c:v>
                </c:pt>
                <c:pt idx="22">
                  <c:v>11.500129702194098</c:v>
                </c:pt>
                <c:pt idx="23">
                  <c:v>11.02358943783114</c:v>
                </c:pt>
                <c:pt idx="24">
                  <c:v>10.557616217858868</c:v>
                </c:pt>
                <c:pt idx="25">
                  <c:v>10.612374081868353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78.848821149737176</c:v>
                </c:pt>
                <c:pt idx="1">
                  <c:v>75.08123656768376</c:v>
                </c:pt>
                <c:pt idx="2">
                  <c:v>71.939644427113436</c:v>
                </c:pt>
                <c:pt idx="3">
                  <c:v>69.124576341771117</c:v>
                </c:pt>
                <c:pt idx="4">
                  <c:v>76.380938379834362</c:v>
                </c:pt>
                <c:pt idx="5">
                  <c:v>66.577141885047666</c:v>
                </c:pt>
                <c:pt idx="6">
                  <c:v>75.838624180830536</c:v>
                </c:pt>
                <c:pt idx="7">
                  <c:v>67.811442367472878</c:v>
                </c:pt>
                <c:pt idx="8">
                  <c:v>71.323487164698477</c:v>
                </c:pt>
                <c:pt idx="9">
                  <c:v>78.459724972660837</c:v>
                </c:pt>
                <c:pt idx="10">
                  <c:v>71.268158783401688</c:v>
                </c:pt>
                <c:pt idx="11">
                  <c:v>64.567956218296288</c:v>
                </c:pt>
                <c:pt idx="12">
                  <c:v>67.621962581539819</c:v>
                </c:pt>
                <c:pt idx="13">
                  <c:v>66.636864242462764</c:v>
                </c:pt>
                <c:pt idx="14">
                  <c:v>65.523220950413503</c:v>
                </c:pt>
                <c:pt idx="15">
                  <c:v>64.116606856222631</c:v>
                </c:pt>
                <c:pt idx="16">
                  <c:v>62.59696067430599</c:v>
                </c:pt>
                <c:pt idx="17">
                  <c:v>60.998690688057643</c:v>
                </c:pt>
                <c:pt idx="18">
                  <c:v>59.355185210313579</c:v>
                </c:pt>
                <c:pt idx="19">
                  <c:v>57.66035444574328</c:v>
                </c:pt>
                <c:pt idx="20">
                  <c:v>56.008596863074764</c:v>
                </c:pt>
                <c:pt idx="21">
                  <c:v>54.302463190725497</c:v>
                </c:pt>
                <c:pt idx="22">
                  <c:v>52.522315408359724</c:v>
                </c:pt>
                <c:pt idx="23">
                  <c:v>50.662688437750475</c:v>
                </c:pt>
                <c:pt idx="24">
                  <c:v>48.669699252119436</c:v>
                </c:pt>
                <c:pt idx="25">
                  <c:v>46.500908978677415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109.92720855992143</c:v>
                </c:pt>
                <c:pt idx="1">
                  <c:v>115.83371859459733</c:v>
                </c:pt>
                <c:pt idx="2">
                  <c:v>115.19585331739178</c:v>
                </c:pt>
                <c:pt idx="3">
                  <c:v>113.48721832087567</c:v>
                </c:pt>
                <c:pt idx="4">
                  <c:v>113.66533341646927</c:v>
                </c:pt>
                <c:pt idx="5">
                  <c:v>117.64262307244785</c:v>
                </c:pt>
                <c:pt idx="6">
                  <c:v>109.80369091643031</c:v>
                </c:pt>
                <c:pt idx="7">
                  <c:v>113.23432834571207</c:v>
                </c:pt>
                <c:pt idx="8">
                  <c:v>112.81655606316664</c:v>
                </c:pt>
                <c:pt idx="9">
                  <c:v>113.72895476438755</c:v>
                </c:pt>
                <c:pt idx="10">
                  <c:v>107.57171878287313</c:v>
                </c:pt>
                <c:pt idx="11">
                  <c:v>102.74499416924679</c:v>
                </c:pt>
                <c:pt idx="12">
                  <c:v>103.39808713776063</c:v>
                </c:pt>
                <c:pt idx="13">
                  <c:v>101.73527678251986</c:v>
                </c:pt>
                <c:pt idx="14">
                  <c:v>99.994957626680375</c:v>
                </c:pt>
                <c:pt idx="15">
                  <c:v>97.914880728469583</c:v>
                </c:pt>
                <c:pt idx="16">
                  <c:v>95.78737743061761</c:v>
                </c:pt>
                <c:pt idx="17">
                  <c:v>93.623142871744648</c:v>
                </c:pt>
                <c:pt idx="18">
                  <c:v>91.481339302381059</c:v>
                </c:pt>
                <c:pt idx="19">
                  <c:v>89.334136743548342</c:v>
                </c:pt>
                <c:pt idx="20">
                  <c:v>87.212851035140517</c:v>
                </c:pt>
                <c:pt idx="21">
                  <c:v>85.111152185145286</c:v>
                </c:pt>
                <c:pt idx="22">
                  <c:v>83.014244039975324</c:v>
                </c:pt>
                <c:pt idx="23">
                  <c:v>80.920859651453981</c:v>
                </c:pt>
                <c:pt idx="24">
                  <c:v>78.837455271666371</c:v>
                </c:pt>
                <c:pt idx="25">
                  <c:v>76.689596484330693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112.87845137706515</c:v>
                </c:pt>
                <c:pt idx="1">
                  <c:v>108.15967939612857</c:v>
                </c:pt>
                <c:pt idx="2">
                  <c:v>108.12865000434633</c:v>
                </c:pt>
                <c:pt idx="3">
                  <c:v>117.98459765109621</c:v>
                </c:pt>
                <c:pt idx="4">
                  <c:v>116.31246547938545</c:v>
                </c:pt>
                <c:pt idx="5">
                  <c:v>121.51638515241864</c:v>
                </c:pt>
                <c:pt idx="6">
                  <c:v>121.22116724517123</c:v>
                </c:pt>
                <c:pt idx="7">
                  <c:v>125.70306092076385</c:v>
                </c:pt>
                <c:pt idx="8">
                  <c:v>126.51028259764736</c:v>
                </c:pt>
                <c:pt idx="9">
                  <c:v>131.98920992322195</c:v>
                </c:pt>
                <c:pt idx="10">
                  <c:v>125.52780805484375</c:v>
                </c:pt>
                <c:pt idx="11">
                  <c:v>118.87828833097126</c:v>
                </c:pt>
                <c:pt idx="12">
                  <c:v>126.529291326861</c:v>
                </c:pt>
                <c:pt idx="13">
                  <c:v>127.57213957897024</c:v>
                </c:pt>
                <c:pt idx="14">
                  <c:v>128.53510792598667</c:v>
                </c:pt>
                <c:pt idx="15">
                  <c:v>129.05397698726853</c:v>
                </c:pt>
                <c:pt idx="16">
                  <c:v>129.51544938204887</c:v>
                </c:pt>
                <c:pt idx="17">
                  <c:v>129.93851186357361</c:v>
                </c:pt>
                <c:pt idx="18">
                  <c:v>130.3768128888893</c:v>
                </c:pt>
                <c:pt idx="19">
                  <c:v>130.8141352484443</c:v>
                </c:pt>
                <c:pt idx="20">
                  <c:v>131.28602923289128</c:v>
                </c:pt>
                <c:pt idx="21">
                  <c:v>131.74630693998222</c:v>
                </c:pt>
                <c:pt idx="22">
                  <c:v>132.22183430283792</c:v>
                </c:pt>
                <c:pt idx="23">
                  <c:v>132.70571784506637</c:v>
                </c:pt>
                <c:pt idx="24">
                  <c:v>133.19576528756022</c:v>
                </c:pt>
                <c:pt idx="25">
                  <c:v>133.5972990174196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27.618161465752227</c:v>
                </c:pt>
                <c:pt idx="1">
                  <c:v>27.871833808516211</c:v>
                </c:pt>
                <c:pt idx="2">
                  <c:v>28.374481426160092</c:v>
                </c:pt>
                <c:pt idx="3">
                  <c:v>28.217133036251518</c:v>
                </c:pt>
                <c:pt idx="4">
                  <c:v>30.413941574333556</c:v>
                </c:pt>
                <c:pt idx="5">
                  <c:v>29.707654652261972</c:v>
                </c:pt>
                <c:pt idx="6">
                  <c:v>31.662307903133215</c:v>
                </c:pt>
                <c:pt idx="7">
                  <c:v>31.325623358034406</c:v>
                </c:pt>
                <c:pt idx="8">
                  <c:v>30.491102216714452</c:v>
                </c:pt>
                <c:pt idx="9">
                  <c:v>30.604476489123709</c:v>
                </c:pt>
                <c:pt idx="10">
                  <c:v>32.019072533827696</c:v>
                </c:pt>
                <c:pt idx="11">
                  <c:v>36.087573103896503</c:v>
                </c:pt>
                <c:pt idx="12">
                  <c:v>33.418650200451154</c:v>
                </c:pt>
                <c:pt idx="13">
                  <c:v>33.946221717372822</c:v>
                </c:pt>
                <c:pt idx="14">
                  <c:v>34.457002614966044</c:v>
                </c:pt>
                <c:pt idx="15">
                  <c:v>34.858649936822651</c:v>
                </c:pt>
                <c:pt idx="16">
                  <c:v>35.260092886090717</c:v>
                </c:pt>
                <c:pt idx="17">
                  <c:v>35.663510163469638</c:v>
                </c:pt>
                <c:pt idx="18" formatCode="General">
                  <c:v>36.059288827217969</c:v>
                </c:pt>
                <c:pt idx="19" formatCode="General">
                  <c:v>36.454816980579352</c:v>
                </c:pt>
                <c:pt idx="20" formatCode="General">
                  <c:v>36.86858388116945</c:v>
                </c:pt>
                <c:pt idx="21" formatCode="General">
                  <c:v>37.280005572593197</c:v>
                </c:pt>
                <c:pt idx="22">
                  <c:v>37.696189310356203</c:v>
                </c:pt>
                <c:pt idx="23">
                  <c:v>38.157241154458902</c:v>
                </c:pt>
                <c:pt idx="24">
                  <c:v>38.626190089243181</c:v>
                </c:pt>
                <c:pt idx="25">
                  <c:v>39.050531791007757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32.983429521195283</c:v>
                </c:pt>
                <c:pt idx="1">
                  <c:v>32.832821684075029</c:v>
                </c:pt>
                <c:pt idx="2">
                  <c:v>32.695917317141173</c:v>
                </c:pt>
                <c:pt idx="3">
                  <c:v>34.085447983997085</c:v>
                </c:pt>
                <c:pt idx="4">
                  <c:v>34.404960643433995</c:v>
                </c:pt>
                <c:pt idx="5">
                  <c:v>32.711130683526058</c:v>
                </c:pt>
                <c:pt idx="6">
                  <c:v>33.807268562820511</c:v>
                </c:pt>
                <c:pt idx="7">
                  <c:v>33.561188683721092</c:v>
                </c:pt>
                <c:pt idx="8">
                  <c:v>32.283952360311595</c:v>
                </c:pt>
                <c:pt idx="9">
                  <c:v>30.525863022295489</c:v>
                </c:pt>
                <c:pt idx="10">
                  <c:v>32.185179104896797</c:v>
                </c:pt>
                <c:pt idx="11">
                  <c:v>35.272139965044786</c:v>
                </c:pt>
                <c:pt idx="12">
                  <c:v>32.743840161124083</c:v>
                </c:pt>
                <c:pt idx="13">
                  <c:v>33.062462583226178</c:v>
                </c:pt>
                <c:pt idx="14">
                  <c:v>33.407957502322802</c:v>
                </c:pt>
                <c:pt idx="15">
                  <c:v>33.649952290077984</c:v>
                </c:pt>
                <c:pt idx="16">
                  <c:v>33.891705332355663</c:v>
                </c:pt>
                <c:pt idx="17">
                  <c:v>34.15910301044314</c:v>
                </c:pt>
                <c:pt idx="18" formatCode="General">
                  <c:v>34.452255770552874</c:v>
                </c:pt>
                <c:pt idx="19" formatCode="General">
                  <c:v>34.780192881295207</c:v>
                </c:pt>
                <c:pt idx="20" formatCode="General">
                  <c:v>35.123471042799558</c:v>
                </c:pt>
                <c:pt idx="21" formatCode="General">
                  <c:v>35.482198489541382</c:v>
                </c:pt>
                <c:pt idx="22">
                  <c:v>35.87982200963134</c:v>
                </c:pt>
                <c:pt idx="23">
                  <c:v>36.273480928190615</c:v>
                </c:pt>
                <c:pt idx="24">
                  <c:v>36.639950631003842</c:v>
                </c:pt>
                <c:pt idx="25">
                  <c:v>37.003028204451709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90.090628391923602</c:v>
                </c:pt>
                <c:pt idx="1">
                  <c:v>95.073235963009878</c:v>
                </c:pt>
                <c:pt idx="2">
                  <c:v>97.027313873134275</c:v>
                </c:pt>
                <c:pt idx="3">
                  <c:v>101.81373960275548</c:v>
                </c:pt>
                <c:pt idx="4">
                  <c:v>108.69148968306109</c:v>
                </c:pt>
                <c:pt idx="5">
                  <c:v>108.616268897959</c:v>
                </c:pt>
                <c:pt idx="6">
                  <c:v>115.75744137716362</c:v>
                </c:pt>
                <c:pt idx="7">
                  <c:v>116.8570301325334</c:v>
                </c:pt>
                <c:pt idx="8">
                  <c:v>116.37523988499993</c:v>
                </c:pt>
                <c:pt idx="9">
                  <c:v>116.59960943004594</c:v>
                </c:pt>
                <c:pt idx="10">
                  <c:v>122.27226301572533</c:v>
                </c:pt>
                <c:pt idx="11">
                  <c:v>136.77299965200601</c:v>
                </c:pt>
                <c:pt idx="12">
                  <c:v>129.1226026147273</c:v>
                </c:pt>
                <c:pt idx="13">
                  <c:v>131.47935236189844</c:v>
                </c:pt>
                <c:pt idx="14">
                  <c:v>133.75539521785652</c:v>
                </c:pt>
                <c:pt idx="15">
                  <c:v>135.60860984827139</c:v>
                </c:pt>
                <c:pt idx="16">
                  <c:v>137.35948717951109</c:v>
                </c:pt>
                <c:pt idx="17">
                  <c:v>139.03913061725254</c:v>
                </c:pt>
                <c:pt idx="18" formatCode="General">
                  <c:v>140.6579369382911</c:v>
                </c:pt>
                <c:pt idx="19" formatCode="General">
                  <c:v>142.24931885885505</c:v>
                </c:pt>
                <c:pt idx="20" formatCode="General">
                  <c:v>143.85916886934484</c:v>
                </c:pt>
                <c:pt idx="21" formatCode="General">
                  <c:v>145.43191641189406</c:v>
                </c:pt>
                <c:pt idx="22" formatCode="General">
                  <c:v>147.00024799775994</c:v>
                </c:pt>
                <c:pt idx="23" formatCode="General">
                  <c:v>148.5610929645693</c:v>
                </c:pt>
                <c:pt idx="24" formatCode="General">
                  <c:v>150.16779334041033</c:v>
                </c:pt>
                <c:pt idx="25" formatCode="General">
                  <c:v>151.67385481729414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43.274352106422981</c:v>
                </c:pt>
                <c:pt idx="1">
                  <c:v>38.086534594126967</c:v>
                </c:pt>
                <c:pt idx="2">
                  <c:v>40.086447667050621</c:v>
                </c:pt>
                <c:pt idx="3">
                  <c:v>37.482576545419647</c:v>
                </c:pt>
                <c:pt idx="4">
                  <c:v>49.257253154858027</c:v>
                </c:pt>
                <c:pt idx="5">
                  <c:v>52.265483693790245</c:v>
                </c:pt>
                <c:pt idx="6">
                  <c:v>55.667427276739915</c:v>
                </c:pt>
                <c:pt idx="7">
                  <c:v>65.296302501612573</c:v>
                </c:pt>
                <c:pt idx="8">
                  <c:v>63.471236914773698</c:v>
                </c:pt>
                <c:pt idx="9">
                  <c:v>71.155428073297614</c:v>
                </c:pt>
                <c:pt idx="10">
                  <c:v>72.678546497061575</c:v>
                </c:pt>
                <c:pt idx="11">
                  <c:v>73.602678034505104</c:v>
                </c:pt>
                <c:pt idx="12">
                  <c:v>81.006739027180302</c:v>
                </c:pt>
                <c:pt idx="13">
                  <c:v>85.495748587222678</c:v>
                </c:pt>
                <c:pt idx="14">
                  <c:v>89.993189691972859</c:v>
                </c:pt>
                <c:pt idx="15">
                  <c:v>94.255367062293303</c:v>
                </c:pt>
                <c:pt idx="16">
                  <c:v>98.520339715075622</c:v>
                </c:pt>
                <c:pt idx="17">
                  <c:v>102.80636580620963</c:v>
                </c:pt>
                <c:pt idx="18" formatCode="General">
                  <c:v>107.12556974834243</c:v>
                </c:pt>
                <c:pt idx="19" formatCode="General">
                  <c:v>111.49526735701234</c:v>
                </c:pt>
                <c:pt idx="20" formatCode="General">
                  <c:v>115.94427655125509</c:v>
                </c:pt>
                <c:pt idx="21" formatCode="General">
                  <c:v>120.42848793024669</c:v>
                </c:pt>
                <c:pt idx="22" formatCode="General">
                  <c:v>124.9784332501445</c:v>
                </c:pt>
                <c:pt idx="23" formatCode="General">
                  <c:v>129.59497167690421</c:v>
                </c:pt>
                <c:pt idx="24" formatCode="General">
                  <c:v>134.26806248507236</c:v>
                </c:pt>
                <c:pt idx="25" formatCode="General">
                  <c:v>138.89231177493929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6.0872781043656401</c:v>
                </c:pt>
                <c:pt idx="1">
                  <c:v>5.545650156738466</c:v>
                </c:pt>
                <c:pt idx="2">
                  <c:v>5.7383697557992086</c:v>
                </c:pt>
                <c:pt idx="3">
                  <c:v>5.6482594382673224</c:v>
                </c:pt>
                <c:pt idx="4">
                  <c:v>7.1901411841107219</c:v>
                </c:pt>
                <c:pt idx="5">
                  <c:v>7.7524576069680053</c:v>
                </c:pt>
                <c:pt idx="6">
                  <c:v>8.0599100155618899</c:v>
                </c:pt>
                <c:pt idx="7">
                  <c:v>9.6247249827138344</c:v>
                </c:pt>
                <c:pt idx="8">
                  <c:v>9.3923079268129985</c:v>
                </c:pt>
                <c:pt idx="9">
                  <c:v>10.487668656103926</c:v>
                </c:pt>
                <c:pt idx="10">
                  <c:v>10.289939069919036</c:v>
                </c:pt>
                <c:pt idx="11">
                  <c:v>10.498194721188767</c:v>
                </c:pt>
                <c:pt idx="12">
                  <c:v>11.617720088310694</c:v>
                </c:pt>
                <c:pt idx="13">
                  <c:v>12.248695858113148</c:v>
                </c:pt>
                <c:pt idx="14">
                  <c:v>12.888437551397226</c:v>
                </c:pt>
                <c:pt idx="15">
                  <c:v>13.493042828303766</c:v>
                </c:pt>
                <c:pt idx="16">
                  <c:v>14.094815302949598</c:v>
                </c:pt>
                <c:pt idx="17">
                  <c:v>14.699120157798092</c:v>
                </c:pt>
                <c:pt idx="18" formatCode="General">
                  <c:v>15.320660192294854</c:v>
                </c:pt>
                <c:pt idx="19" formatCode="General">
                  <c:v>15.949902024081442</c:v>
                </c:pt>
                <c:pt idx="20" formatCode="General">
                  <c:v>16.593118433185545</c:v>
                </c:pt>
                <c:pt idx="21" formatCode="General">
                  <c:v>17.243772264467875</c:v>
                </c:pt>
                <c:pt idx="22" formatCode="General">
                  <c:v>17.901783978740252</c:v>
                </c:pt>
                <c:pt idx="23" formatCode="General">
                  <c:v>18.567357903775292</c:v>
                </c:pt>
                <c:pt idx="24" formatCode="General">
                  <c:v>19.241467425064773</c:v>
                </c:pt>
                <c:pt idx="25" formatCode="General">
                  <c:v>19.913094850011205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22.193669323616209</c:v>
                </c:pt>
                <c:pt idx="1">
                  <c:v>27.723289235123055</c:v>
                </c:pt>
                <c:pt idx="2">
                  <c:v>20.694322211863085</c:v>
                </c:pt>
                <c:pt idx="3">
                  <c:v>21.504451079565804</c:v>
                </c:pt>
                <c:pt idx="4">
                  <c:v>21.073476484514281</c:v>
                </c:pt>
                <c:pt idx="5">
                  <c:v>17.002854355579583</c:v>
                </c:pt>
                <c:pt idx="6">
                  <c:v>17.031162522149017</c:v>
                </c:pt>
                <c:pt idx="7">
                  <c:v>15.965298707436117</c:v>
                </c:pt>
                <c:pt idx="8">
                  <c:v>17.251834870875495</c:v>
                </c:pt>
                <c:pt idx="9">
                  <c:v>15.797064668862346</c:v>
                </c:pt>
                <c:pt idx="10">
                  <c:v>18.922314157451073</c:v>
                </c:pt>
                <c:pt idx="11">
                  <c:v>17.823175804844116</c:v>
                </c:pt>
                <c:pt idx="12">
                  <c:v>15.514106862044375</c:v>
                </c:pt>
                <c:pt idx="13">
                  <c:v>14.994238288213174</c:v>
                </c:pt>
                <c:pt idx="14">
                  <c:v>14.438730918404508</c:v>
                </c:pt>
                <c:pt idx="15">
                  <c:v>14.142913462269483</c:v>
                </c:pt>
                <c:pt idx="16">
                  <c:v>13.825772097044224</c:v>
                </c:pt>
                <c:pt idx="17">
                  <c:v>13.469424821451499</c:v>
                </c:pt>
                <c:pt idx="18">
                  <c:v>13.113951121716415</c:v>
                </c:pt>
                <c:pt idx="19">
                  <c:v>12.744875460440683</c:v>
                </c:pt>
                <c:pt idx="20">
                  <c:v>12.361904091139191</c:v>
                </c:pt>
                <c:pt idx="21">
                  <c:v>11.953697015404453</c:v>
                </c:pt>
                <c:pt idx="22">
                  <c:v>11.500129702194098</c:v>
                </c:pt>
                <c:pt idx="23">
                  <c:v>11.02358943783114</c:v>
                </c:pt>
                <c:pt idx="24">
                  <c:v>10.557616217858868</c:v>
                </c:pt>
                <c:pt idx="25">
                  <c:v>10.612374081868353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78.848821149737176</c:v>
                </c:pt>
                <c:pt idx="1">
                  <c:v>75.08123656768376</c:v>
                </c:pt>
                <c:pt idx="2">
                  <c:v>71.939644427113436</c:v>
                </c:pt>
                <c:pt idx="3">
                  <c:v>69.124576341771117</c:v>
                </c:pt>
                <c:pt idx="4">
                  <c:v>76.380938379834362</c:v>
                </c:pt>
                <c:pt idx="5">
                  <c:v>66.577141885047666</c:v>
                </c:pt>
                <c:pt idx="6">
                  <c:v>75.838624180830536</c:v>
                </c:pt>
                <c:pt idx="7">
                  <c:v>67.811442367472878</c:v>
                </c:pt>
                <c:pt idx="8">
                  <c:v>71.323487164698477</c:v>
                </c:pt>
                <c:pt idx="9">
                  <c:v>78.459724972660837</c:v>
                </c:pt>
                <c:pt idx="10">
                  <c:v>71.268158783401688</c:v>
                </c:pt>
                <c:pt idx="11">
                  <c:v>64.567956218296288</c:v>
                </c:pt>
                <c:pt idx="12">
                  <c:v>67.621962581539819</c:v>
                </c:pt>
                <c:pt idx="13">
                  <c:v>66.636864242462764</c:v>
                </c:pt>
                <c:pt idx="14">
                  <c:v>65.523220950413503</c:v>
                </c:pt>
                <c:pt idx="15">
                  <c:v>64.116606856222631</c:v>
                </c:pt>
                <c:pt idx="16">
                  <c:v>62.59696067430599</c:v>
                </c:pt>
                <c:pt idx="17">
                  <c:v>60.998690688057643</c:v>
                </c:pt>
                <c:pt idx="18">
                  <c:v>59.355185210313579</c:v>
                </c:pt>
                <c:pt idx="19">
                  <c:v>57.66035444574328</c:v>
                </c:pt>
                <c:pt idx="20">
                  <c:v>56.008596863074764</c:v>
                </c:pt>
                <c:pt idx="21">
                  <c:v>54.302463190725497</c:v>
                </c:pt>
                <c:pt idx="22">
                  <c:v>52.522315408359724</c:v>
                </c:pt>
                <c:pt idx="23">
                  <c:v>50.662688437750475</c:v>
                </c:pt>
                <c:pt idx="24">
                  <c:v>48.669699252119436</c:v>
                </c:pt>
                <c:pt idx="25">
                  <c:v>46.500908978677415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109.92720855992143</c:v>
                </c:pt>
                <c:pt idx="1">
                  <c:v>115.83371859459733</c:v>
                </c:pt>
                <c:pt idx="2">
                  <c:v>115.19585331739178</c:v>
                </c:pt>
                <c:pt idx="3">
                  <c:v>113.48721832087567</c:v>
                </c:pt>
                <c:pt idx="4">
                  <c:v>113.66533341646927</c:v>
                </c:pt>
                <c:pt idx="5">
                  <c:v>117.64262307244785</c:v>
                </c:pt>
                <c:pt idx="6">
                  <c:v>109.80369091643031</c:v>
                </c:pt>
                <c:pt idx="7">
                  <c:v>113.23432834571207</c:v>
                </c:pt>
                <c:pt idx="8">
                  <c:v>112.81655606316664</c:v>
                </c:pt>
                <c:pt idx="9">
                  <c:v>113.72895476438755</c:v>
                </c:pt>
                <c:pt idx="10">
                  <c:v>107.57171878287313</c:v>
                </c:pt>
                <c:pt idx="11">
                  <c:v>102.74499416924679</c:v>
                </c:pt>
                <c:pt idx="12">
                  <c:v>103.39808713776063</c:v>
                </c:pt>
                <c:pt idx="13">
                  <c:v>101.73527678251986</c:v>
                </c:pt>
                <c:pt idx="14">
                  <c:v>99.994957626680375</c:v>
                </c:pt>
                <c:pt idx="15">
                  <c:v>97.914880728469583</c:v>
                </c:pt>
                <c:pt idx="16">
                  <c:v>95.78737743061761</c:v>
                </c:pt>
                <c:pt idx="17">
                  <c:v>93.623142871744648</c:v>
                </c:pt>
                <c:pt idx="18">
                  <c:v>91.481339302381059</c:v>
                </c:pt>
                <c:pt idx="19">
                  <c:v>89.334136743548342</c:v>
                </c:pt>
                <c:pt idx="20">
                  <c:v>87.212851035140517</c:v>
                </c:pt>
                <c:pt idx="21">
                  <c:v>85.111152185145286</c:v>
                </c:pt>
                <c:pt idx="22">
                  <c:v>83.014244039975324</c:v>
                </c:pt>
                <c:pt idx="23">
                  <c:v>80.920859651453981</c:v>
                </c:pt>
                <c:pt idx="24">
                  <c:v>78.837455271666371</c:v>
                </c:pt>
                <c:pt idx="25">
                  <c:v>76.689596484330693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112.87845137706515</c:v>
                </c:pt>
                <c:pt idx="1">
                  <c:v>108.15967939612857</c:v>
                </c:pt>
                <c:pt idx="2">
                  <c:v>108.12865000434633</c:v>
                </c:pt>
                <c:pt idx="3">
                  <c:v>117.98459765109621</c:v>
                </c:pt>
                <c:pt idx="4">
                  <c:v>116.31246547938545</c:v>
                </c:pt>
                <c:pt idx="5">
                  <c:v>121.51638515241864</c:v>
                </c:pt>
                <c:pt idx="6">
                  <c:v>121.22116724517123</c:v>
                </c:pt>
                <c:pt idx="7">
                  <c:v>125.70306092076385</c:v>
                </c:pt>
                <c:pt idx="8">
                  <c:v>126.51028259764736</c:v>
                </c:pt>
                <c:pt idx="9">
                  <c:v>131.98920992322195</c:v>
                </c:pt>
                <c:pt idx="10">
                  <c:v>125.52780805484375</c:v>
                </c:pt>
                <c:pt idx="11">
                  <c:v>118.87828833097126</c:v>
                </c:pt>
                <c:pt idx="12">
                  <c:v>126.529291326861</c:v>
                </c:pt>
                <c:pt idx="13">
                  <c:v>127.57213957897024</c:v>
                </c:pt>
                <c:pt idx="14">
                  <c:v>128.53510792598667</c:v>
                </c:pt>
                <c:pt idx="15">
                  <c:v>129.05397698726853</c:v>
                </c:pt>
                <c:pt idx="16">
                  <c:v>129.51544938204887</c:v>
                </c:pt>
                <c:pt idx="17">
                  <c:v>129.93851186357361</c:v>
                </c:pt>
                <c:pt idx="18">
                  <c:v>130.3768128888893</c:v>
                </c:pt>
                <c:pt idx="19">
                  <c:v>130.8141352484443</c:v>
                </c:pt>
                <c:pt idx="20">
                  <c:v>131.28602923289128</c:v>
                </c:pt>
                <c:pt idx="21">
                  <c:v>131.74630693998222</c:v>
                </c:pt>
                <c:pt idx="22">
                  <c:v>132.22183430283792</c:v>
                </c:pt>
                <c:pt idx="23">
                  <c:v>132.70571784506637</c:v>
                </c:pt>
                <c:pt idx="24">
                  <c:v>133.19576528756022</c:v>
                </c:pt>
                <c:pt idx="25">
                  <c:v>133.5972990174196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27.618161465752227</c:v>
                </c:pt>
                <c:pt idx="1">
                  <c:v>27.871833808516211</c:v>
                </c:pt>
                <c:pt idx="2">
                  <c:v>28.374481426160092</c:v>
                </c:pt>
                <c:pt idx="3">
                  <c:v>28.217133036251518</c:v>
                </c:pt>
                <c:pt idx="4">
                  <c:v>30.413941574333556</c:v>
                </c:pt>
                <c:pt idx="5">
                  <c:v>29.707654652261972</c:v>
                </c:pt>
                <c:pt idx="6">
                  <c:v>31.662307903133215</c:v>
                </c:pt>
                <c:pt idx="7">
                  <c:v>31.325623358034406</c:v>
                </c:pt>
                <c:pt idx="8">
                  <c:v>30.491102216714452</c:v>
                </c:pt>
                <c:pt idx="9">
                  <c:v>30.604476489123709</c:v>
                </c:pt>
                <c:pt idx="10">
                  <c:v>32.019072533827696</c:v>
                </c:pt>
                <c:pt idx="11">
                  <c:v>36.087573103896503</c:v>
                </c:pt>
                <c:pt idx="12">
                  <c:v>33.418650200451154</c:v>
                </c:pt>
                <c:pt idx="13">
                  <c:v>33.946221717372822</c:v>
                </c:pt>
                <c:pt idx="14">
                  <c:v>34.457002614966044</c:v>
                </c:pt>
                <c:pt idx="15">
                  <c:v>34.858649936822651</c:v>
                </c:pt>
                <c:pt idx="16">
                  <c:v>35.260092886090717</c:v>
                </c:pt>
                <c:pt idx="17">
                  <c:v>35.663510163469638</c:v>
                </c:pt>
                <c:pt idx="18" formatCode="General">
                  <c:v>36.059288827217969</c:v>
                </c:pt>
                <c:pt idx="19" formatCode="General">
                  <c:v>36.454816980579352</c:v>
                </c:pt>
                <c:pt idx="20" formatCode="General">
                  <c:v>36.86858388116945</c:v>
                </c:pt>
                <c:pt idx="21" formatCode="General">
                  <c:v>37.280005572593197</c:v>
                </c:pt>
                <c:pt idx="22">
                  <c:v>37.696189310356203</c:v>
                </c:pt>
                <c:pt idx="23">
                  <c:v>38.157241154458902</c:v>
                </c:pt>
                <c:pt idx="24">
                  <c:v>38.626190089243181</c:v>
                </c:pt>
                <c:pt idx="25">
                  <c:v>39.050531791007757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32.983429521195283</c:v>
                </c:pt>
                <c:pt idx="1">
                  <c:v>32.832821684075029</c:v>
                </c:pt>
                <c:pt idx="2">
                  <c:v>32.695917317141173</c:v>
                </c:pt>
                <c:pt idx="3">
                  <c:v>34.085447983997085</c:v>
                </c:pt>
                <c:pt idx="4">
                  <c:v>34.404960643433995</c:v>
                </c:pt>
                <c:pt idx="5">
                  <c:v>32.711130683526058</c:v>
                </c:pt>
                <c:pt idx="6">
                  <c:v>33.807268562820511</c:v>
                </c:pt>
                <c:pt idx="7">
                  <c:v>33.561188683721092</c:v>
                </c:pt>
                <c:pt idx="8">
                  <c:v>32.283952360311595</c:v>
                </c:pt>
                <c:pt idx="9">
                  <c:v>30.525863022295489</c:v>
                </c:pt>
                <c:pt idx="10">
                  <c:v>32.185179104896797</c:v>
                </c:pt>
                <c:pt idx="11">
                  <c:v>35.272139965044786</c:v>
                </c:pt>
                <c:pt idx="12">
                  <c:v>32.743840161124083</c:v>
                </c:pt>
                <c:pt idx="13">
                  <c:v>33.062462583226178</c:v>
                </c:pt>
                <c:pt idx="14">
                  <c:v>33.407957502322802</c:v>
                </c:pt>
                <c:pt idx="15">
                  <c:v>33.649952290077984</c:v>
                </c:pt>
                <c:pt idx="16">
                  <c:v>33.891705332355663</c:v>
                </c:pt>
                <c:pt idx="17">
                  <c:v>34.15910301044314</c:v>
                </c:pt>
                <c:pt idx="18" formatCode="General">
                  <c:v>34.452255770552874</c:v>
                </c:pt>
                <c:pt idx="19" formatCode="General">
                  <c:v>34.780192881295207</c:v>
                </c:pt>
                <c:pt idx="20" formatCode="General">
                  <c:v>35.123471042799558</c:v>
                </c:pt>
                <c:pt idx="21" formatCode="General">
                  <c:v>35.482198489541382</c:v>
                </c:pt>
                <c:pt idx="22">
                  <c:v>35.87982200963134</c:v>
                </c:pt>
                <c:pt idx="23">
                  <c:v>36.273480928190615</c:v>
                </c:pt>
                <c:pt idx="24">
                  <c:v>36.639950631003842</c:v>
                </c:pt>
                <c:pt idx="25">
                  <c:v>37.003028204451709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90.090628391923602</c:v>
                </c:pt>
                <c:pt idx="1">
                  <c:v>95.073235963009878</c:v>
                </c:pt>
                <c:pt idx="2">
                  <c:v>97.027313873134275</c:v>
                </c:pt>
                <c:pt idx="3">
                  <c:v>101.81373960275548</c:v>
                </c:pt>
                <c:pt idx="4">
                  <c:v>108.69148968306109</c:v>
                </c:pt>
                <c:pt idx="5">
                  <c:v>108.616268897959</c:v>
                </c:pt>
                <c:pt idx="6">
                  <c:v>115.75744137716362</c:v>
                </c:pt>
                <c:pt idx="7">
                  <c:v>116.8570301325334</c:v>
                </c:pt>
                <c:pt idx="8">
                  <c:v>116.37523988499993</c:v>
                </c:pt>
                <c:pt idx="9">
                  <c:v>116.59960943004594</c:v>
                </c:pt>
                <c:pt idx="10">
                  <c:v>122.27226301572533</c:v>
                </c:pt>
                <c:pt idx="11">
                  <c:v>136.77299965200601</c:v>
                </c:pt>
                <c:pt idx="12">
                  <c:v>129.1226026147273</c:v>
                </c:pt>
                <c:pt idx="13">
                  <c:v>131.47935236189844</c:v>
                </c:pt>
                <c:pt idx="14">
                  <c:v>133.75539521785652</c:v>
                </c:pt>
                <c:pt idx="15">
                  <c:v>135.60860984827139</c:v>
                </c:pt>
                <c:pt idx="16">
                  <c:v>137.35948717951109</c:v>
                </c:pt>
                <c:pt idx="17">
                  <c:v>139.03913061725254</c:v>
                </c:pt>
                <c:pt idx="18" formatCode="General">
                  <c:v>140.6579369382911</c:v>
                </c:pt>
                <c:pt idx="19" formatCode="General">
                  <c:v>142.24931885885505</c:v>
                </c:pt>
                <c:pt idx="20" formatCode="General">
                  <c:v>143.85916886934484</c:v>
                </c:pt>
                <c:pt idx="21" formatCode="General">
                  <c:v>145.43191641189406</c:v>
                </c:pt>
                <c:pt idx="22" formatCode="General">
                  <c:v>147.00024799775994</c:v>
                </c:pt>
                <c:pt idx="23" formatCode="General">
                  <c:v>148.5610929645693</c:v>
                </c:pt>
                <c:pt idx="24" formatCode="General">
                  <c:v>150.16779334041033</c:v>
                </c:pt>
                <c:pt idx="25" formatCode="General">
                  <c:v>151.67385481729414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43.274352106422981</c:v>
                </c:pt>
                <c:pt idx="1">
                  <c:v>38.086534594126967</c:v>
                </c:pt>
                <c:pt idx="2">
                  <c:v>40.086447667050621</c:v>
                </c:pt>
                <c:pt idx="3">
                  <c:v>37.482576545419647</c:v>
                </c:pt>
                <c:pt idx="4">
                  <c:v>49.257253154858027</c:v>
                </c:pt>
                <c:pt idx="5">
                  <c:v>52.265483693790245</c:v>
                </c:pt>
                <c:pt idx="6">
                  <c:v>55.667427276739915</c:v>
                </c:pt>
                <c:pt idx="7">
                  <c:v>65.296302501612573</c:v>
                </c:pt>
                <c:pt idx="8">
                  <c:v>63.471236914773698</c:v>
                </c:pt>
                <c:pt idx="9">
                  <c:v>71.155428073297614</c:v>
                </c:pt>
                <c:pt idx="10">
                  <c:v>72.678546497061575</c:v>
                </c:pt>
                <c:pt idx="11">
                  <c:v>73.602678034505104</c:v>
                </c:pt>
                <c:pt idx="12">
                  <c:v>81.006739027180302</c:v>
                </c:pt>
                <c:pt idx="13">
                  <c:v>85.495748587222678</c:v>
                </c:pt>
                <c:pt idx="14">
                  <c:v>89.993189691972859</c:v>
                </c:pt>
                <c:pt idx="15">
                  <c:v>94.255367062293303</c:v>
                </c:pt>
                <c:pt idx="16">
                  <c:v>98.520339715075622</c:v>
                </c:pt>
                <c:pt idx="17">
                  <c:v>102.80636580620963</c:v>
                </c:pt>
                <c:pt idx="18" formatCode="General">
                  <c:v>107.12556974834243</c:v>
                </c:pt>
                <c:pt idx="19" formatCode="General">
                  <c:v>111.49526735701234</c:v>
                </c:pt>
                <c:pt idx="20" formatCode="General">
                  <c:v>115.94427655125509</c:v>
                </c:pt>
                <c:pt idx="21" formatCode="General">
                  <c:v>120.42848793024669</c:v>
                </c:pt>
                <c:pt idx="22" formatCode="General">
                  <c:v>124.9784332501445</c:v>
                </c:pt>
                <c:pt idx="23" formatCode="General">
                  <c:v>129.59497167690421</c:v>
                </c:pt>
                <c:pt idx="24" formatCode="General">
                  <c:v>134.26806248507236</c:v>
                </c:pt>
                <c:pt idx="25" formatCode="General">
                  <c:v>138.89231177493929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6.0872781043656401</c:v>
                </c:pt>
                <c:pt idx="1">
                  <c:v>5.545650156738466</c:v>
                </c:pt>
                <c:pt idx="2">
                  <c:v>5.7383697557992086</c:v>
                </c:pt>
                <c:pt idx="3">
                  <c:v>5.6482594382673224</c:v>
                </c:pt>
                <c:pt idx="4">
                  <c:v>7.1901411841107219</c:v>
                </c:pt>
                <c:pt idx="5">
                  <c:v>7.7524576069680053</c:v>
                </c:pt>
                <c:pt idx="6">
                  <c:v>8.0599100155618899</c:v>
                </c:pt>
                <c:pt idx="7">
                  <c:v>9.6247249827138344</c:v>
                </c:pt>
                <c:pt idx="8">
                  <c:v>9.3923079268129985</c:v>
                </c:pt>
                <c:pt idx="9">
                  <c:v>10.487668656103926</c:v>
                </c:pt>
                <c:pt idx="10">
                  <c:v>10.289939069919036</c:v>
                </c:pt>
                <c:pt idx="11">
                  <c:v>10.498194721188767</c:v>
                </c:pt>
                <c:pt idx="12">
                  <c:v>11.617720088310694</c:v>
                </c:pt>
                <c:pt idx="13">
                  <c:v>12.248695858113148</c:v>
                </c:pt>
                <c:pt idx="14">
                  <c:v>12.888437551397226</c:v>
                </c:pt>
                <c:pt idx="15">
                  <c:v>13.493042828303766</c:v>
                </c:pt>
                <c:pt idx="16">
                  <c:v>14.094815302949598</c:v>
                </c:pt>
                <c:pt idx="17">
                  <c:v>14.699120157798092</c:v>
                </c:pt>
                <c:pt idx="18" formatCode="General">
                  <c:v>15.320660192294854</c:v>
                </c:pt>
                <c:pt idx="19" formatCode="General">
                  <c:v>15.949902024081442</c:v>
                </c:pt>
                <c:pt idx="20" formatCode="General">
                  <c:v>16.593118433185545</c:v>
                </c:pt>
                <c:pt idx="21" formatCode="General">
                  <c:v>17.243772264467875</c:v>
                </c:pt>
                <c:pt idx="22" formatCode="General">
                  <c:v>17.901783978740252</c:v>
                </c:pt>
                <c:pt idx="23" formatCode="General">
                  <c:v>18.567357903775292</c:v>
                </c:pt>
                <c:pt idx="24" formatCode="General">
                  <c:v>19.241467425064773</c:v>
                </c:pt>
                <c:pt idx="25" formatCode="General">
                  <c:v>19.913094850011205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36.804663449928533</c:v>
                </c:pt>
                <c:pt idx="1">
                  <c:v>18.920376847678984</c:v>
                </c:pt>
                <c:pt idx="2">
                  <c:v>31.758315861277453</c:v>
                </c:pt>
                <c:pt idx="3">
                  <c:v>23.832826378964224</c:v>
                </c:pt>
                <c:pt idx="4">
                  <c:v>27.931678344491004</c:v>
                </c:pt>
                <c:pt idx="5">
                  <c:v>33.305255139389736</c:v>
                </c:pt>
                <c:pt idx="6">
                  <c:v>9.4052971183021921</c:v>
                </c:pt>
                <c:pt idx="7">
                  <c:v>10.716609490190544</c:v>
                </c:pt>
                <c:pt idx="8">
                  <c:v>5.2546436822498954</c:v>
                </c:pt>
                <c:pt idx="9">
                  <c:v>11.491016944042643</c:v>
                </c:pt>
                <c:pt idx="10">
                  <c:v>33.928075477192351</c:v>
                </c:pt>
                <c:pt idx="11">
                  <c:v>50.5030020037551</c:v>
                </c:pt>
                <c:pt idx="12">
                  <c:v>12.181362815408944</c:v>
                </c:pt>
                <c:pt idx="13">
                  <c:v>5.3273390619724807</c:v>
                </c:pt>
                <c:pt idx="14">
                  <c:v>21.206390750987723</c:v>
                </c:pt>
                <c:pt idx="15">
                  <c:v>19.228282968609467</c:v>
                </c:pt>
                <c:pt idx="16">
                  <c:v>10.058697647515643</c:v>
                </c:pt>
                <c:pt idx="17">
                  <c:v>44.562479051615767</c:v>
                </c:pt>
                <c:pt idx="18">
                  <c:v>11.330489656307254</c:v>
                </c:pt>
                <c:pt idx="19">
                  <c:v>0.53143782526360217</c:v>
                </c:pt>
                <c:pt idx="20">
                  <c:v>38.899480249066187</c:v>
                </c:pt>
                <c:pt idx="21">
                  <c:v>8.7725256069163358</c:v>
                </c:pt>
                <c:pt idx="22">
                  <c:v>11.869609802782215</c:v>
                </c:pt>
                <c:pt idx="23">
                  <c:v>16.763378855702825</c:v>
                </c:pt>
                <c:pt idx="24">
                  <c:v>8.660859174821649</c:v>
                </c:pt>
                <c:pt idx="25">
                  <c:v>50.547905795567083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46.371857545148856</c:v>
                </c:pt>
                <c:pt idx="1">
                  <c:v>21.708141663741333</c:v>
                </c:pt>
                <c:pt idx="2">
                  <c:v>38.929505804929228</c:v>
                </c:pt>
                <c:pt idx="3">
                  <c:v>27.358804599332124</c:v>
                </c:pt>
                <c:pt idx="4">
                  <c:v>31.886704983196076</c:v>
                </c:pt>
                <c:pt idx="5">
                  <c:v>44.051638581337102</c:v>
                </c:pt>
                <c:pt idx="6">
                  <c:v>12.557103592743596</c:v>
                </c:pt>
                <c:pt idx="7">
                  <c:v>11.922133212752305</c:v>
                </c:pt>
                <c:pt idx="8">
                  <c:v>6.4591804618992423</c:v>
                </c:pt>
                <c:pt idx="9">
                  <c:v>13.040390458887774</c:v>
                </c:pt>
                <c:pt idx="10">
                  <c:v>38.667294278117687</c:v>
                </c:pt>
                <c:pt idx="11">
                  <c:v>53.535514041011879</c:v>
                </c:pt>
                <c:pt idx="12">
                  <c:v>11.417941560483003</c:v>
                </c:pt>
                <c:pt idx="13">
                  <c:v>6.0058960333413625</c:v>
                </c:pt>
                <c:pt idx="14">
                  <c:v>18.957765396207414</c:v>
                </c:pt>
                <c:pt idx="15">
                  <c:v>17.032656969544849</c:v>
                </c:pt>
                <c:pt idx="16">
                  <c:v>9.5274680822819402</c:v>
                </c:pt>
                <c:pt idx="17">
                  <c:v>43.087427442616608</c:v>
                </c:pt>
                <c:pt idx="18">
                  <c:v>11.2985852392443</c:v>
                </c:pt>
                <c:pt idx="19">
                  <c:v>0.59384771768727396</c:v>
                </c:pt>
                <c:pt idx="20">
                  <c:v>36.900956339507758</c:v>
                </c:pt>
                <c:pt idx="21">
                  <c:v>9.9562084350446831</c:v>
                </c:pt>
                <c:pt idx="22">
                  <c:v>10.389182836168597</c:v>
                </c:pt>
                <c:pt idx="23">
                  <c:v>16.451921475352517</c:v>
                </c:pt>
                <c:pt idx="24">
                  <c:v>7.0363748844756051</c:v>
                </c:pt>
                <c:pt idx="25">
                  <c:v>47.590498364946718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46.424321464297577</c:v>
                </c:pt>
                <c:pt idx="1">
                  <c:v>25.651137129281846</c:v>
                </c:pt>
                <c:pt idx="2">
                  <c:v>55.347850415413362</c:v>
                </c:pt>
                <c:pt idx="3">
                  <c:v>32.532078847985147</c:v>
                </c:pt>
                <c:pt idx="4">
                  <c:v>34.594531105778309</c:v>
                </c:pt>
                <c:pt idx="5">
                  <c:v>51.968163448385909</c:v>
                </c:pt>
                <c:pt idx="6">
                  <c:v>12.939545076282977</c:v>
                </c:pt>
                <c:pt idx="7">
                  <c:v>23.828468016186036</c:v>
                </c:pt>
                <c:pt idx="8">
                  <c:v>5.4498022741660224</c:v>
                </c:pt>
                <c:pt idx="9">
                  <c:v>14.191660696200254</c:v>
                </c:pt>
                <c:pt idx="10">
                  <c:v>41.549656914121563</c:v>
                </c:pt>
                <c:pt idx="11">
                  <c:v>52.454351804291235</c:v>
                </c:pt>
                <c:pt idx="12">
                  <c:v>8.505862760069375</c:v>
                </c:pt>
                <c:pt idx="13">
                  <c:v>6.6743327848952738</c:v>
                </c:pt>
                <c:pt idx="14">
                  <c:v>18.229899322320001</c:v>
                </c:pt>
                <c:pt idx="15">
                  <c:v>17.839676674626624</c:v>
                </c:pt>
                <c:pt idx="16">
                  <c:v>10.229449607913303</c:v>
                </c:pt>
                <c:pt idx="17">
                  <c:v>50.458448274499446</c:v>
                </c:pt>
                <c:pt idx="18">
                  <c:v>12.374889235507998</c:v>
                </c:pt>
                <c:pt idx="19">
                  <c:v>0.45102405977021687</c:v>
                </c:pt>
                <c:pt idx="20">
                  <c:v>35.440692642842535</c:v>
                </c:pt>
                <c:pt idx="21">
                  <c:v>12.135713336055831</c:v>
                </c:pt>
                <c:pt idx="22">
                  <c:v>10.614519942841889</c:v>
                </c:pt>
                <c:pt idx="23">
                  <c:v>17.004608858055484</c:v>
                </c:pt>
                <c:pt idx="24">
                  <c:v>16.403689651773028</c:v>
                </c:pt>
                <c:pt idx="25">
                  <c:v>40.638625656438627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9.5671940952203229</c:v>
                </c:pt>
                <c:pt idx="1">
                  <c:v>2.7877648160623494</c:v>
                </c:pt>
                <c:pt idx="2">
                  <c:v>7.1711899436517754</c:v>
                </c:pt>
                <c:pt idx="3">
                  <c:v>3.5259782203679002</c:v>
                </c:pt>
                <c:pt idx="4">
                  <c:v>3.9550266387050712</c:v>
                </c:pt>
                <c:pt idx="5">
                  <c:v>10.746383441947366</c:v>
                </c:pt>
                <c:pt idx="6">
                  <c:v>3.151806474441404</c:v>
                </c:pt>
                <c:pt idx="7">
                  <c:v>1.205523722561761</c:v>
                </c:pt>
                <c:pt idx="8">
                  <c:v>1.2045367796493469</c:v>
                </c:pt>
                <c:pt idx="9">
                  <c:v>1.5493735148451311</c:v>
                </c:pt>
                <c:pt idx="10">
                  <c:v>4.739218800925336</c:v>
                </c:pt>
                <c:pt idx="11">
                  <c:v>3.0325120372567795</c:v>
                </c:pt>
                <c:pt idx="12">
                  <c:v>-0.76342125492594093</c:v>
                </c:pt>
                <c:pt idx="13">
                  <c:v>0.67855697136888171</c:v>
                </c:pt>
                <c:pt idx="14">
                  <c:v>-2.2486253547803088</c:v>
                </c:pt>
                <c:pt idx="15">
                  <c:v>-2.1956259990646174</c:v>
                </c:pt>
                <c:pt idx="16">
                  <c:v>-0.53122956523370313</c:v>
                </c:pt>
                <c:pt idx="17">
                  <c:v>-1.4750516089991592</c:v>
                </c:pt>
                <c:pt idx="18">
                  <c:v>-3.1904417062953883E-2</c:v>
                </c:pt>
                <c:pt idx="19">
                  <c:v>6.2409892423671787E-2</c:v>
                </c:pt>
                <c:pt idx="20">
                  <c:v>-1.9985239095584291</c:v>
                </c:pt>
                <c:pt idx="21">
                  <c:v>1.1836828281283474</c:v>
                </c:pt>
                <c:pt idx="22">
                  <c:v>-1.4804269666136172</c:v>
                </c:pt>
                <c:pt idx="23">
                  <c:v>-0.31145738035030845</c:v>
                </c:pt>
                <c:pt idx="24">
                  <c:v>-1.6244842903460439</c:v>
                </c:pt>
                <c:pt idx="25">
                  <c:v>-2.9574074306203642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5.2463919148721061E-2</c:v>
                </c:pt>
                <c:pt idx="1">
                  <c:v>3.9429954655405126</c:v>
                </c:pt>
                <c:pt idx="2">
                  <c:v>16.418344610484134</c:v>
                </c:pt>
                <c:pt idx="3">
                  <c:v>5.1732742486530228</c:v>
                </c:pt>
                <c:pt idx="4">
                  <c:v>2.7078261225822331</c:v>
                </c:pt>
                <c:pt idx="5">
                  <c:v>7.9165248670488069</c:v>
                </c:pt>
                <c:pt idx="6">
                  <c:v>0.38244148353938101</c:v>
                </c:pt>
                <c:pt idx="7">
                  <c:v>11.906334803433731</c:v>
                </c:pt>
                <c:pt idx="8">
                  <c:v>-1.00937818773322</c:v>
                </c:pt>
                <c:pt idx="9">
                  <c:v>1.1512702373124792</c:v>
                </c:pt>
                <c:pt idx="10">
                  <c:v>2.8823626360038759</c:v>
                </c:pt>
                <c:pt idx="11">
                  <c:v>-1.0811622367206439</c:v>
                </c:pt>
                <c:pt idx="12">
                  <c:v>-2.912078800413628</c:v>
                </c:pt>
                <c:pt idx="13">
                  <c:v>0.66843675155391136</c:v>
                </c:pt>
                <c:pt idx="14">
                  <c:v>-0.72786607388741231</c:v>
                </c:pt>
                <c:pt idx="15">
                  <c:v>0.80701970508177467</c:v>
                </c:pt>
                <c:pt idx="16">
                  <c:v>0.7019815256313624</c:v>
                </c:pt>
                <c:pt idx="17">
                  <c:v>7.3710208318828379</c:v>
                </c:pt>
                <c:pt idx="18">
                  <c:v>1.0763039962636984</c:v>
                </c:pt>
                <c:pt idx="19">
                  <c:v>-0.14282365791705709</c:v>
                </c:pt>
                <c:pt idx="20">
                  <c:v>-1.4602636966652227</c:v>
                </c:pt>
                <c:pt idx="21">
                  <c:v>2.179504901011148</c:v>
                </c:pt>
                <c:pt idx="22">
                  <c:v>0.2253371066732921</c:v>
                </c:pt>
                <c:pt idx="23">
                  <c:v>0.5526873827029668</c:v>
                </c:pt>
                <c:pt idx="24">
                  <c:v>9.3673147672974224</c:v>
                </c:pt>
                <c:pt idx="25">
                  <c:v>-6.9518727085080911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6.6459362811179172</c:v>
                </c:pt>
                <c:pt idx="1">
                  <c:v>7.8233709069228023</c:v>
                </c:pt>
                <c:pt idx="2">
                  <c:v>7.0992473945033492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3.4165132121227799</c:v>
                </c:pt>
                <c:pt idx="1">
                  <c:v>3.6623687927558422</c:v>
                </c:pt>
                <c:pt idx="2">
                  <c:v>3.9225940775709214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1.698344706731443</c:v>
                </c:pt>
                <c:pt idx="1">
                  <c:v>2.1185021287326715</c:v>
                </c:pt>
                <c:pt idx="2">
                  <c:v>1.9787264255333465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1.9351325931379553</c:v>
                </c:pt>
                <c:pt idx="1">
                  <c:v>2.0113766207077886</c:v>
                </c:pt>
                <c:pt idx="2">
                  <c:v>3.6438699402210992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0.94884788553281674</c:v>
                </c:pt>
                <c:pt idx="1">
                  <c:v>1.0897248284476613</c:v>
                </c:pt>
                <c:pt idx="2">
                  <c:v>0.83338847774405389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2.0749698341692628</c:v>
                </c:pt>
                <c:pt idx="1">
                  <c:v>2.20003719349925</c:v>
                </c:pt>
                <c:pt idx="2">
                  <c:v>2.1702010291880449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6.1265015524226349</c:v>
                </c:pt>
                <c:pt idx="1">
                  <c:v>6.5235382216534719</c:v>
                </c:pt>
                <c:pt idx="2">
                  <c:v>6.3538094749953853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9.1194892674063741</c:v>
                </c:pt>
                <c:pt idx="1">
                  <c:v>9.031947504536074</c:v>
                </c:pt>
                <c:pt idx="2">
                  <c:v>8.0213648499603547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2.1996278052786868</c:v>
                </c:pt>
                <c:pt idx="1">
                  <c:v>1.9263147208251592</c:v>
                </c:pt>
                <c:pt idx="2">
                  <c:v>1.3007238906844243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8.0467899593377599</c:v>
                </c:pt>
                <c:pt idx="1">
                  <c:v>7.2692564877418446</c:v>
                </c:pt>
                <c:pt idx="2">
                  <c:v>7.7161495557648037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2.0459829062729789</c:v>
                </c:pt>
                <c:pt idx="1">
                  <c:v>1.9061781806784319</c:v>
                </c:pt>
                <c:pt idx="2">
                  <c:v>1.8923787659451352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9.5963434875115966E-2</c:v>
                </c:pt>
                <c:pt idx="1">
                  <c:v>0.10018772599682389</c:v>
                </c:pt>
                <c:pt idx="2">
                  <c:v>6.8970989347565723E-2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7.0242040782579371</c:v>
                </c:pt>
                <c:pt idx="1">
                  <c:v>6.2255403071368773</c:v>
                </c:pt>
                <c:pt idx="2">
                  <c:v>5.4196213744898243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1.5840831227096701</c:v>
                </c:pt>
                <c:pt idx="1">
                  <c:v>1.6797065189409579</c:v>
                </c:pt>
                <c:pt idx="2">
                  <c:v>1.8558037805181622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2.1433335625617951</c:v>
                </c:pt>
                <c:pt idx="1">
                  <c:v>1.7527533950532026</c:v>
                </c:pt>
                <c:pt idx="2">
                  <c:v>1.6231815710236204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3.0270171572906124</c:v>
                </c:pt>
                <c:pt idx="1">
                  <c:v>2.775594738855057</c:v>
                </c:pt>
                <c:pt idx="2">
                  <c:v>2.6003594952472939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5.7347010901705797</c:v>
                </c:pt>
                <c:pt idx="1">
                  <c:v>6.5677757859632449</c:v>
                </c:pt>
                <c:pt idx="2">
                  <c:v>8.4638411603961536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4.3035700008241768</c:v>
                </c:pt>
                <c:pt idx="1">
                  <c:v>4.6156890683580576</c:v>
                </c:pt>
                <c:pt idx="2">
                  <c:v>4.9748336370828747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5.0437128641242577</c:v>
                </c:pt>
                <c:pt idx="1">
                  <c:v>5.3795886835088336</c:v>
                </c:pt>
                <c:pt idx="2">
                  <c:v>5.2902256203278188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6.0140368837740059</c:v>
                </c:pt>
                <c:pt idx="1">
                  <c:v>7.4319280253970357</c:v>
                </c:pt>
                <c:pt idx="2">
                  <c:v>7.9470165060313391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0.96197472371801707</c:v>
                </c:pt>
                <c:pt idx="1">
                  <c:v>1.0132514586352019</c:v>
                </c:pt>
                <c:pt idx="2">
                  <c:v>1.0206447426411076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3.8293060844121483</c:v>
                </c:pt>
                <c:pt idx="1">
                  <c:v>3.1983543060908199</c:v>
                </c:pt>
                <c:pt idx="2">
                  <c:v>2.7877319728963066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3.4721128092513922</c:v>
                </c:pt>
                <c:pt idx="1">
                  <c:v>2.8735703087458742</c:v>
                </c:pt>
                <c:pt idx="2">
                  <c:v>2.7280587880756326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1.8163313387545585</c:v>
                </c:pt>
                <c:pt idx="1">
                  <c:v>1.6073739668286746</c:v>
                </c:pt>
                <c:pt idx="2">
                  <c:v>1.5642962823275941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1.5639191564380941</c:v>
                </c:pt>
                <c:pt idx="1">
                  <c:v>1.1871029860689193</c:v>
                </c:pt>
                <c:pt idx="2">
                  <c:v>2.5084664104385359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9.127597689307013</c:v>
                </c:pt>
                <c:pt idx="1">
                  <c:v>8.0289671379194303</c:v>
                </c:pt>
                <c:pt idx="2">
                  <c:v>6.214493787045253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2.4154420587893313</c:v>
                </c:pt>
                <c:pt idx="1">
                  <c:v>0.77802448937625712</c:v>
                </c:pt>
                <c:pt idx="2">
                  <c:v>0.71924120434591998</c:v>
                </c:pt>
                <c:pt idx="3">
                  <c:v>8.3045011702294858</c:v>
                </c:pt>
                <c:pt idx="4">
                  <c:v>1.4495719083796317</c:v>
                </c:pt>
                <c:pt idx="5">
                  <c:v>-3.9932410371342684</c:v>
                </c:pt>
                <c:pt idx="6">
                  <c:v>15.313030972556248</c:v>
                </c:pt>
                <c:pt idx="7">
                  <c:v>32.215969848768196</c:v>
                </c:pt>
                <c:pt idx="8">
                  <c:v>3.9954593846892408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29.07732882376358</c:v>
                </c:pt>
                <c:pt idx="1">
                  <c:v>13.896031494864808</c:v>
                </c:pt>
                <c:pt idx="2">
                  <c:v>22.794772736764465</c:v>
                </c:pt>
                <c:pt idx="3">
                  <c:v>40.901254785537283</c:v>
                </c:pt>
                <c:pt idx="4">
                  <c:v>23.938901486921065</c:v>
                </c:pt>
                <c:pt idx="5">
                  <c:v>28.665911329994536</c:v>
                </c:pt>
                <c:pt idx="6">
                  <c:v>58.554431034707036</c:v>
                </c:pt>
                <c:pt idx="7">
                  <c:v>105.85045627368785</c:v>
                </c:pt>
                <c:pt idx="8">
                  <c:v>39.95190112810937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5.2463919148721061E-2</c:v>
                </c:pt>
                <c:pt idx="1">
                  <c:v>3.9429954655405126</c:v>
                </c:pt>
                <c:pt idx="2">
                  <c:v>16.418344610484134</c:v>
                </c:pt>
                <c:pt idx="3">
                  <c:v>5.1732742486530228</c:v>
                </c:pt>
                <c:pt idx="4">
                  <c:v>2.7078261225822331</c:v>
                </c:pt>
                <c:pt idx="5">
                  <c:v>7.9165248670488069</c:v>
                </c:pt>
                <c:pt idx="6">
                  <c:v>0.38244148353938101</c:v>
                </c:pt>
                <c:pt idx="7">
                  <c:v>11.906334803433731</c:v>
                </c:pt>
                <c:pt idx="8">
                  <c:v>-1.00937818773322</c:v>
                </c:pt>
                <c:pt idx="9">
                  <c:v>1.1512702373124792</c:v>
                </c:pt>
                <c:pt idx="10">
                  <c:v>2.8823626360038759</c:v>
                </c:pt>
                <c:pt idx="11">
                  <c:v>-1.0811622367206439</c:v>
                </c:pt>
                <c:pt idx="12">
                  <c:v>-2.912078800413628</c:v>
                </c:pt>
                <c:pt idx="13">
                  <c:v>0.66843675155391136</c:v>
                </c:pt>
                <c:pt idx="14">
                  <c:v>-0.72786607388741231</c:v>
                </c:pt>
                <c:pt idx="15">
                  <c:v>0.80701970508177467</c:v>
                </c:pt>
                <c:pt idx="16">
                  <c:v>0.7019815256313624</c:v>
                </c:pt>
                <c:pt idx="17">
                  <c:v>7.3710208318828379</c:v>
                </c:pt>
                <c:pt idx="18">
                  <c:v>1.0763039962636984</c:v>
                </c:pt>
                <c:pt idx="19">
                  <c:v>-0.14282365791705709</c:v>
                </c:pt>
                <c:pt idx="20">
                  <c:v>-1.4602636966652227</c:v>
                </c:pt>
                <c:pt idx="21">
                  <c:v>2.179504901011148</c:v>
                </c:pt>
                <c:pt idx="22">
                  <c:v>0.2253371066732921</c:v>
                </c:pt>
                <c:pt idx="23">
                  <c:v>0.5526873827029668</c:v>
                </c:pt>
                <c:pt idx="24">
                  <c:v>9.3673147672974224</c:v>
                </c:pt>
                <c:pt idx="25">
                  <c:v>-6.9518727085080911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22.700765387177494</c:v>
                </c:pt>
                <c:pt idx="1">
                  <c:v>17.251135740931865</c:v>
                </c:pt>
                <c:pt idx="2">
                  <c:v>34.989146958817571</c:v>
                </c:pt>
                <c:pt idx="3">
                  <c:v>20.721422103907422</c:v>
                </c:pt>
                <c:pt idx="4">
                  <c:v>19.354315329053438</c:v>
                </c:pt>
                <c:pt idx="5">
                  <c:v>30.785571881909412</c:v>
                </c:pt>
                <c:pt idx="6">
                  <c:v>5.4779767869635032</c:v>
                </c:pt>
                <c:pt idx="7">
                  <c:v>23.430391940386244</c:v>
                </c:pt>
                <c:pt idx="8">
                  <c:v>0.82493574864736341</c:v>
                </c:pt>
                <c:pt idx="9">
                  <c:v>7.4861171884331643</c:v>
                </c:pt>
                <c:pt idx="10">
                  <c:v>21.335009370276765</c:v>
                </c:pt>
                <c:pt idx="11">
                  <c:v>26.375499531892135</c:v>
                </c:pt>
                <c:pt idx="12">
                  <c:v>2.2904117981023999</c:v>
                </c:pt>
                <c:pt idx="13">
                  <c:v>3.9654509851251141</c:v>
                </c:pt>
                <c:pt idx="14">
                  <c:v>6.429146401912841</c:v>
                </c:pt>
                <c:pt idx="15">
                  <c:v>8.3549576499637439</c:v>
                </c:pt>
                <c:pt idx="16">
                  <c:v>5.1893464499193724</c:v>
                </c:pt>
                <c:pt idx="17">
                  <c:v>33.764581691008686</c:v>
                </c:pt>
                <c:pt idx="18">
                  <c:v>7.0593988599277422</c:v>
                </c:pt>
                <c:pt idx="19">
                  <c:v>7.7274234600847924E-2</c:v>
                </c:pt>
                <c:pt idx="20">
                  <c:v>15.444117979079124</c:v>
                </c:pt>
                <c:pt idx="21">
                  <c:v>7.3506547576853469</c:v>
                </c:pt>
                <c:pt idx="22">
                  <c:v>4.4146917584368559</c:v>
                </c:pt>
                <c:pt idx="23">
                  <c:v>9.4813397364279535</c:v>
                </c:pt>
                <c:pt idx="24">
                  <c:v>15.897638094028732</c:v>
                </c:pt>
                <c:pt idx="25">
                  <c:v>13.179690729734848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44960.569965277777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automation/Data/Results/Workbooks/MCAs/WE_MCA/WE_MCA_Database.Main.xlsx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</v>
      </c>
      <c r="L1" s="19" t="str">
        <f>CONCATENATE("Industry Table 1.1  Employment by Industry Sector (SIC 2007), ",B$5,"-",F$5,", ",Info!B5)</f>
        <v>Industry Table 1.1  Employment by Industry Sector (SIC 2007), 2015-2035, West of England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9.7160000000000153</v>
      </c>
      <c r="N5" s="11">
        <f t="shared" si="1"/>
        <v>12.109999999999996</v>
      </c>
      <c r="O5" s="11">
        <f t="shared" si="1"/>
        <v>13.373000000000006</v>
      </c>
      <c r="P5" s="11">
        <f t="shared" si="1"/>
        <v>13.794999999999984</v>
      </c>
      <c r="Q5" s="11">
        <f t="shared" si="1"/>
        <v>14.470999999999998</v>
      </c>
      <c r="R5" s="40">
        <f t="shared" ref="R5:R10" si="2">IF(D$5-B$5 &lt;&gt; 0,(EXP(LN(D7/B7)/(D$5-B$5))-1)*100,0)</f>
        <v>6.5978063871426018</v>
      </c>
      <c r="S5" s="40">
        <f t="shared" si="0"/>
        <v>0.5274454406787088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31.965999999999987</v>
      </c>
      <c r="N6" s="11">
        <f t="shared" si="1"/>
        <v>34.148000000000003</v>
      </c>
      <c r="O6" s="11">
        <f t="shared" si="1"/>
        <v>33.85599999999998</v>
      </c>
      <c r="P6" s="11">
        <f t="shared" si="1"/>
        <v>32.018000000000001</v>
      </c>
      <c r="Q6" s="11">
        <f t="shared" si="1"/>
        <v>29.471000000000025</v>
      </c>
      <c r="R6" s="40">
        <f t="shared" si="2"/>
        <v>1.1554927996919151</v>
      </c>
      <c r="S6" s="40">
        <f t="shared" si="0"/>
        <v>-0.92046756894249571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9.7160000000000153</v>
      </c>
      <c r="C7" s="11">
        <f t="array" ref="C7:C12">MMULT(aggregation!$B$3:$W$8,'Ind T2'!C5:C26)</f>
        <v>12.109999999999996</v>
      </c>
      <c r="D7" s="11">
        <f t="array" ref="D7:D12">MMULT(aggregation!$B$3:$W$8,'Ind T2'!D5:D26)</f>
        <v>13.373000000000006</v>
      </c>
      <c r="E7" s="11">
        <f t="array" ref="E7:E12">MMULT(aggregation!$B$3:$W$8,'Ind T2'!E5:E26)</f>
        <v>13.794999999999984</v>
      </c>
      <c r="F7" s="11">
        <f t="array" ref="F7:F12">MMULT(aggregation!$B$3:$W$8,'Ind T2'!F5:F26)</f>
        <v>14.470999999999998</v>
      </c>
      <c r="G7" s="11"/>
      <c r="H7" s="11">
        <f>F7-D7</f>
        <v>1.0979999999999919</v>
      </c>
      <c r="I7" s="11">
        <f t="array" ref="I7:I12">MMULT(aggregation!$B$3:$W$8,'RD T1'!AB7:AB28)</f>
        <v>6.4272995803996533</v>
      </c>
      <c r="J7" s="11">
        <f>SUM(H7:I7)</f>
        <v>7.5252995803996452</v>
      </c>
      <c r="K7" s="11"/>
      <c r="L7" t="str">
        <f t="shared" si="1"/>
        <v>Construction</v>
      </c>
      <c r="M7" s="11">
        <f t="shared" si="1"/>
        <v>33.018000000000015</v>
      </c>
      <c r="N7" s="11">
        <f t="shared" si="1"/>
        <v>41.147000000000006</v>
      </c>
      <c r="O7" s="11">
        <f t="shared" si="1"/>
        <v>40.460999999999984</v>
      </c>
      <c r="P7" s="11">
        <f t="shared" si="1"/>
        <v>44.113999999999933</v>
      </c>
      <c r="Q7" s="11">
        <f t="shared" si="1"/>
        <v>49.15999999999994</v>
      </c>
      <c r="R7" s="40">
        <f>IF(D$5-B$5 &lt;&gt; 0,(EXP(LN(D9/B9)/(D$5-B$5))-1)*100,0)</f>
        <v>4.1494953174581184</v>
      </c>
      <c r="S7" s="40">
        <f t="shared" si="0"/>
        <v>1.3067424720927701</v>
      </c>
    </row>
    <row r="8" spans="1:19" x14ac:dyDescent="0.2">
      <c r="A8" t="str">
        <f>name!C5</f>
        <v>Manufacturing</v>
      </c>
      <c r="B8" s="11">
        <v>31.965999999999987</v>
      </c>
      <c r="C8" s="11">
        <v>34.148000000000003</v>
      </c>
      <c r="D8" s="11">
        <v>33.85599999999998</v>
      </c>
      <c r="E8" s="11">
        <v>32.018000000000001</v>
      </c>
      <c r="F8" s="11">
        <v>29.471000000000025</v>
      </c>
      <c r="G8" s="11"/>
      <c r="H8" s="11">
        <f t="shared" ref="H8:H12" si="3">F8-D8</f>
        <v>-4.3849999999999554</v>
      </c>
      <c r="I8" s="11">
        <v>13.355072049565129</v>
      </c>
      <c r="J8" s="11">
        <f t="shared" ref="J8:J12" si="4">SUM(H8:I8)</f>
        <v>8.9700720495651733</v>
      </c>
      <c r="K8" s="11"/>
      <c r="L8" t="str">
        <f t="shared" si="1"/>
        <v>Trade, accomod. and transport</v>
      </c>
      <c r="M8" s="11">
        <f t="shared" si="1"/>
        <v>132.9009999999999</v>
      </c>
      <c r="N8" s="11">
        <f t="shared" si="1"/>
        <v>140.38100000000003</v>
      </c>
      <c r="O8" s="11">
        <f t="shared" si="1"/>
        <v>140.28499999999988</v>
      </c>
      <c r="P8" s="11">
        <f t="shared" si="1"/>
        <v>144.21700000000021</v>
      </c>
      <c r="Q8" s="11">
        <f t="shared" si="1"/>
        <v>151.41299999999993</v>
      </c>
      <c r="R8" s="40">
        <f t="shared" si="2"/>
        <v>1.0873001567176743</v>
      </c>
      <c r="S8" s="40">
        <f t="shared" si="0"/>
        <v>0.51019799960070333</v>
      </c>
    </row>
    <row r="9" spans="1:19" x14ac:dyDescent="0.2">
      <c r="A9" t="str">
        <f>name!C6</f>
        <v>Construction</v>
      </c>
      <c r="B9" s="11">
        <v>33.018000000000015</v>
      </c>
      <c r="C9" s="11">
        <v>41.147000000000006</v>
      </c>
      <c r="D9" s="11">
        <v>40.460999999999984</v>
      </c>
      <c r="E9" s="11">
        <v>44.113999999999933</v>
      </c>
      <c r="F9" s="11">
        <v>49.15999999999994</v>
      </c>
      <c r="G9" s="11"/>
      <c r="H9" s="11">
        <f t="shared" si="3"/>
        <v>8.6989999999999554</v>
      </c>
      <c r="I9" s="11">
        <v>18.686604477676312</v>
      </c>
      <c r="J9" s="11">
        <f t="shared" si="4"/>
        <v>27.385604477676267</v>
      </c>
      <c r="K9" s="11"/>
      <c r="L9" t="str">
        <f t="shared" si="1"/>
        <v>Business and other services</v>
      </c>
      <c r="M9" s="11">
        <f t="shared" si="1"/>
        <v>188.6480000000002</v>
      </c>
      <c r="N9" s="11">
        <f t="shared" si="1"/>
        <v>203.30000000000018</v>
      </c>
      <c r="O9" s="11">
        <f t="shared" si="1"/>
        <v>199.18600000000004</v>
      </c>
      <c r="P9" s="11">
        <f t="shared" si="1"/>
        <v>208.13699999999986</v>
      </c>
      <c r="Q9" s="11">
        <f t="shared" si="1"/>
        <v>219.13799999999998</v>
      </c>
      <c r="R9" s="40">
        <f t="shared" si="2"/>
        <v>1.0930550052880461</v>
      </c>
      <c r="S9" s="40">
        <f t="shared" si="0"/>
        <v>0.63844681697220462</v>
      </c>
    </row>
    <row r="10" spans="1:19" x14ac:dyDescent="0.2">
      <c r="A10" t="str">
        <f>name!C7</f>
        <v>Trade, accomod. and transport</v>
      </c>
      <c r="B10" s="11">
        <v>132.9009999999999</v>
      </c>
      <c r="C10" s="11">
        <v>140.38100000000003</v>
      </c>
      <c r="D10" s="11">
        <v>140.28499999999988</v>
      </c>
      <c r="E10" s="11">
        <v>144.21700000000021</v>
      </c>
      <c r="F10" s="11">
        <v>151.41299999999993</v>
      </c>
      <c r="G10" s="11"/>
      <c r="H10" s="11">
        <f t="shared" si="3"/>
        <v>11.128000000000043</v>
      </c>
      <c r="I10" s="11">
        <v>68.577723335393074</v>
      </c>
      <c r="J10" s="11">
        <f t="shared" si="4"/>
        <v>79.705723335393117</v>
      </c>
      <c r="K10" s="11"/>
      <c r="L10" t="str">
        <f t="shared" si="1"/>
        <v>Non-marketed services</v>
      </c>
      <c r="M10" s="11">
        <f t="shared" si="1"/>
        <v>157.54299999999989</v>
      </c>
      <c r="N10" s="11">
        <f t="shared" si="1"/>
        <v>168.26200000000006</v>
      </c>
      <c r="O10" s="11">
        <f t="shared" si="1"/>
        <v>165.57399999999996</v>
      </c>
      <c r="P10" s="11">
        <f t="shared" si="1"/>
        <v>174.81299999999982</v>
      </c>
      <c r="Q10" s="11">
        <f t="shared" si="1"/>
        <v>190.27999999999997</v>
      </c>
      <c r="R10" s="40">
        <f t="shared" si="2"/>
        <v>0.9993563018054763</v>
      </c>
      <c r="S10" s="40">
        <f t="shared" si="0"/>
        <v>0.93150136396022987</v>
      </c>
    </row>
    <row r="11" spans="1:19" x14ac:dyDescent="0.2">
      <c r="A11" t="str">
        <f>name!C8</f>
        <v>Business and other services</v>
      </c>
      <c r="B11" s="11">
        <v>188.6480000000002</v>
      </c>
      <c r="C11" s="11">
        <v>203.30000000000018</v>
      </c>
      <c r="D11" s="11">
        <v>199.18600000000004</v>
      </c>
      <c r="E11" s="11">
        <v>208.13699999999986</v>
      </c>
      <c r="F11" s="11">
        <v>219.13799999999998</v>
      </c>
      <c r="G11" s="11"/>
      <c r="H11" s="11">
        <f t="shared" si="3"/>
        <v>19.951999999999941</v>
      </c>
      <c r="I11" s="11">
        <v>101.33145075872268</v>
      </c>
      <c r="J11" s="11">
        <f t="shared" si="4"/>
        <v>121.28345075872262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157.54299999999989</v>
      </c>
      <c r="C12" s="11">
        <v>168.26200000000006</v>
      </c>
      <c r="D12" s="11">
        <v>165.57399999999996</v>
      </c>
      <c r="E12" s="11">
        <v>174.81299999999982</v>
      </c>
      <c r="F12" s="11">
        <v>190.27999999999997</v>
      </c>
      <c r="G12" s="11"/>
      <c r="H12" s="11">
        <f t="shared" si="3"/>
        <v>24.706000000000017</v>
      </c>
      <c r="I12" s="11">
        <v>94.054838892593096</v>
      </c>
      <c r="J12" s="11">
        <f t="shared" si="4"/>
        <v>118.76083889259311</v>
      </c>
      <c r="K12" s="11"/>
      <c r="L12" s="24" t="str">
        <f t="shared" ref="L12:Q12" si="5">A14</f>
        <v>All industries</v>
      </c>
      <c r="M12" s="34">
        <f t="shared" si="5"/>
        <v>553.79200000000003</v>
      </c>
      <c r="N12" s="34">
        <f t="shared" si="5"/>
        <v>599.3480000000003</v>
      </c>
      <c r="O12" s="34">
        <f t="shared" si="5"/>
        <v>592.7349999999999</v>
      </c>
      <c r="P12" s="34">
        <f t="shared" si="5"/>
        <v>617.09399999999982</v>
      </c>
      <c r="Q12" s="34">
        <f t="shared" si="5"/>
        <v>653.93299999999977</v>
      </c>
      <c r="R12" s="43">
        <f>IF(D$5-B$5 &lt;&gt; 0,(EXP(LN(D14/B14)/(D$5-B$5))-1)*100,0)</f>
        <v>1.368443715474621</v>
      </c>
      <c r="S12" s="43">
        <f>F41</f>
        <v>0.6572000164776659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553.79200000000003</v>
      </c>
      <c r="C14" s="34">
        <f t="shared" ref="C14:F14" si="6">SUM(C7:C12)</f>
        <v>599.3480000000003</v>
      </c>
      <c r="D14" s="34">
        <f t="shared" si="6"/>
        <v>592.7349999999999</v>
      </c>
      <c r="E14" s="34">
        <f t="shared" si="6"/>
        <v>617.09399999999982</v>
      </c>
      <c r="F14" s="34">
        <f t="shared" si="6"/>
        <v>653.93299999999977</v>
      </c>
      <c r="G14" s="34"/>
      <c r="H14" s="34">
        <f>SUM(H7:H12)</f>
        <v>61.197999999999993</v>
      </c>
      <c r="I14" s="34">
        <f>SUM(I7:I12)</f>
        <v>302.43298909434998</v>
      </c>
      <c r="J14" s="34">
        <f t="shared" ref="J14" si="7">SUM(J7:J12)</f>
        <v>363.63098909434996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1.7544493239338983</v>
      </c>
      <c r="C20" s="18">
        <f t="shared" si="8"/>
        <v>2.0205289748193018</v>
      </c>
      <c r="D20" s="18">
        <f t="shared" si="8"/>
        <v>2.2561515685761782</v>
      </c>
      <c r="E20" s="18">
        <f t="shared" si="8"/>
        <v>2.2354779012597739</v>
      </c>
      <c r="F20" s="18">
        <f t="shared" si="8"/>
        <v>2.2129178371484546</v>
      </c>
      <c r="G20" s="351"/>
      <c r="H20" s="40">
        <f>IF(D7&gt;0,(H7/D7)*100,0)</f>
        <v>8.2105735437074063</v>
      </c>
      <c r="I20" s="40">
        <f>IF(D7&gt;0,(I7/D7)*100,0)</f>
        <v>48.061763107751815</v>
      </c>
      <c r="J20" s="40">
        <f>IF(D7&gt;0,(J7/D7)*100,0)</f>
        <v>56.27233665145922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5.7722032820986913</v>
      </c>
      <c r="C21" s="18">
        <f t="shared" si="8"/>
        <v>5.6975246434458757</v>
      </c>
      <c r="D21" s="18">
        <f t="shared" si="8"/>
        <v>5.711827376483587</v>
      </c>
      <c r="E21" s="18">
        <f t="shared" si="8"/>
        <v>5.1885126091000737</v>
      </c>
      <c r="F21" s="18">
        <f t="shared" si="8"/>
        <v>4.5067308118721696</v>
      </c>
      <c r="G21" s="351"/>
      <c r="H21" s="40">
        <f t="shared" ref="H21:H25" si="9">IF(D8&gt;0,(H8/D8)*100,0)</f>
        <v>-12.95191398865772</v>
      </c>
      <c r="I21" s="40">
        <f t="shared" ref="I21:I25" si="10">IF(D8&gt;0,(I8/D8)*100,0)</f>
        <v>39.446692017855433</v>
      </c>
      <c r="J21" s="40">
        <f t="shared" ref="J21:J27" si="11">IF(D8&gt;0,(J8/D8)*100,0)</f>
        <v>26.494778029197715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5.9621663007049603</v>
      </c>
      <c r="C22" s="18">
        <f t="shared" si="8"/>
        <v>6.8652936190660503</v>
      </c>
      <c r="D22" s="18">
        <f t="shared" si="8"/>
        <v>6.8261533400254732</v>
      </c>
      <c r="E22" s="18">
        <f t="shared" si="8"/>
        <v>7.1486677880517311</v>
      </c>
      <c r="F22" s="18">
        <f t="shared" si="8"/>
        <v>7.5175897224944999</v>
      </c>
      <c r="G22" s="351"/>
      <c r="H22" s="40">
        <f t="shared" si="9"/>
        <v>21.499715775685129</v>
      </c>
      <c r="I22" s="40">
        <f t="shared" si="10"/>
        <v>46.184237852935709</v>
      </c>
      <c r="J22" s="40">
        <f t="shared" si="11"/>
        <v>67.683953628620841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23.998360395238624</v>
      </c>
      <c r="C23" s="18">
        <f t="shared" si="8"/>
        <v>23.422285550297982</v>
      </c>
      <c r="D23" s="18">
        <f t="shared" si="8"/>
        <v>23.667406176453206</v>
      </c>
      <c r="E23" s="18">
        <f t="shared" si="8"/>
        <v>23.370345522724296</v>
      </c>
      <c r="F23" s="18">
        <f t="shared" si="8"/>
        <v>23.154206929456073</v>
      </c>
      <c r="G23" s="351"/>
      <c r="H23" s="40">
        <f t="shared" si="9"/>
        <v>7.9324232811776403</v>
      </c>
      <c r="I23" s="40">
        <f t="shared" si="10"/>
        <v>48.884573072953721</v>
      </c>
      <c r="J23" s="40">
        <f t="shared" si="11"/>
        <v>56.816996354131369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34.064775222466231</v>
      </c>
      <c r="C24" s="18">
        <f t="shared" si="8"/>
        <v>33.920193276694022</v>
      </c>
      <c r="D24" s="18">
        <f t="shared" si="8"/>
        <v>33.604561903717524</v>
      </c>
      <c r="E24" s="18">
        <f t="shared" si="8"/>
        <v>33.728572956470153</v>
      </c>
      <c r="F24" s="18">
        <f t="shared" si="8"/>
        <v>33.510772510333638</v>
      </c>
      <c r="G24" s="351"/>
      <c r="H24" s="40">
        <f t="shared" si="9"/>
        <v>10.0167682467643</v>
      </c>
      <c r="I24" s="40">
        <f t="shared" si="10"/>
        <v>50.872777584128734</v>
      </c>
      <c r="J24" s="40">
        <f t="shared" si="11"/>
        <v>60.889545830893034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28.448045475557588</v>
      </c>
      <c r="C25" s="18">
        <f t="shared" si="8"/>
        <v>28.074173935676765</v>
      </c>
      <c r="D25" s="18">
        <f t="shared" si="8"/>
        <v>27.933899634744026</v>
      </c>
      <c r="E25" s="18">
        <f t="shared" si="8"/>
        <v>28.328423222393972</v>
      </c>
      <c r="F25" s="18">
        <f t="shared" si="8"/>
        <v>29.097782188695177</v>
      </c>
      <c r="G25" s="351"/>
      <c r="H25" s="40">
        <f t="shared" si="9"/>
        <v>14.921424861391298</v>
      </c>
      <c r="I25" s="40">
        <f t="shared" si="10"/>
        <v>56.80531900696554</v>
      </c>
      <c r="J25" s="40">
        <f t="shared" si="11"/>
        <v>71.726743868356834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10.324681350013075</v>
      </c>
      <c r="I27" s="43">
        <f>IF(D14&gt;0,(I14/D14)*100,0)</f>
        <v>51.023305371599456</v>
      </c>
      <c r="J27" s="43">
        <f t="shared" si="11"/>
        <v>61.347986721612521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5.6608643930120772</v>
      </c>
      <c r="C34" s="18">
        <f t="shared" si="12"/>
        <v>10.429397192403055</v>
      </c>
      <c r="D34" s="18">
        <f t="shared" si="12"/>
        <v>0.62330367855967239</v>
      </c>
      <c r="E34" s="18">
        <f t="shared" si="12"/>
        <v>0.47955057173636462</v>
      </c>
      <c r="F34" s="18">
        <f t="shared" ref="F34:F39" si="13">IF(F$5-D$5 &lt;&gt; 0,(EXP(LN(F7/D7)/(F$5-D$5))-1)*100,0)</f>
        <v>0.5274454406787088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1.6644801806796394</v>
      </c>
      <c r="C35" s="18">
        <f t="shared" si="12"/>
        <v>-0.85510132365006486</v>
      </c>
      <c r="D35" s="18">
        <f t="shared" si="12"/>
        <v>-1.1101516585562576</v>
      </c>
      <c r="E35" s="18">
        <f t="shared" si="12"/>
        <v>-0.8254891278309584</v>
      </c>
      <c r="F35" s="18">
        <f t="shared" si="13"/>
        <v>-0.92046756894249571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5.656654069095568</v>
      </c>
      <c r="C36" s="18">
        <f t="shared" si="12"/>
        <v>-1.6671932340146856</v>
      </c>
      <c r="D36" s="18">
        <f t="shared" si="12"/>
        <v>1.7438026677595531</v>
      </c>
      <c r="E36" s="18">
        <f t="shared" si="12"/>
        <v>1.0889169328864856</v>
      </c>
      <c r="F36" s="18">
        <f t="shared" si="13"/>
        <v>1.3067424720927701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1.3783038362811251</v>
      </c>
      <c r="C37" s="18">
        <f t="shared" si="12"/>
        <v>-6.838532280020182E-2</v>
      </c>
      <c r="D37" s="18">
        <f>IF(E$5-D$5 &lt;&gt; 0,(EXP(LN(E10/D10)/(E$5-D$5))-1)*100,0)</f>
        <v>0.55439193751218863</v>
      </c>
      <c r="E37" s="18">
        <f t="shared" si="12"/>
        <v>0.48810831493857343</v>
      </c>
      <c r="F37" s="18">
        <f t="shared" si="13"/>
        <v>0.51019799960070333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1.8875908376754458</v>
      </c>
      <c r="C38" s="18">
        <f t="shared" si="12"/>
        <v>-2.0236104279390821</v>
      </c>
      <c r="D38" s="18">
        <f t="shared" si="12"/>
        <v>0.88302496909840045</v>
      </c>
      <c r="E38" s="18">
        <f t="shared" si="12"/>
        <v>0.51638018665098873</v>
      </c>
      <c r="F38" s="18">
        <f t="shared" si="13"/>
        <v>0.63844681697220462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1.6592108017185359</v>
      </c>
      <c r="C39" s="18">
        <f t="shared" si="12"/>
        <v>-1.5975086472287847</v>
      </c>
      <c r="D39" s="18">
        <f t="shared" si="12"/>
        <v>1.0918902082444504</v>
      </c>
      <c r="E39" s="18">
        <f t="shared" si="12"/>
        <v>0.8514023923074765</v>
      </c>
      <c r="F39" s="18">
        <f t="shared" si="13"/>
        <v>0.93150136396022987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1.9959895288644169</v>
      </c>
      <c r="C41" s="18">
        <f>IF(D$5-C$5 &lt;&gt; 0,(EXP(LN(D14/C14)/(D$5-C$5))-1)*100,0)</f>
        <v>-1.1033656573477213</v>
      </c>
      <c r="D41" s="18">
        <f>IF(E$5-D$5 &lt;&gt; 0,(EXP(LN(E14/D14)/(E$5-D$5))-1)*100,0)</f>
        <v>0.80873157918701644</v>
      </c>
      <c r="E41" s="18">
        <f>IF(F$5-E$5 &lt;&gt; 0,(EXP(LN(F14/E14)/(F$5-E$5))-1)*100,0)</f>
        <v>0.58151967255208881</v>
      </c>
      <c r="F41" s="18">
        <f>IF(F$5-D$5 &lt;&gt; 0,(EXP(LN(F14/D14)/(F$5-D$5))-1)*100,0)</f>
        <v>0.6572000164776659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2.3939999999999806</v>
      </c>
      <c r="C45" s="27">
        <f>D7-C7</f>
        <v>1.2630000000000106</v>
      </c>
      <c r="D45" s="27">
        <f>E7-D7</f>
        <v>0.4219999999999775</v>
      </c>
      <c r="E45" s="27">
        <f>F7-E7</f>
        <v>0.67600000000001437</v>
      </c>
      <c r="F45" s="27">
        <f>F7-D7</f>
        <v>1.0979999999999919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2.1820000000000164</v>
      </c>
      <c r="C46" s="27">
        <f>D8-C8</f>
        <v>-0.29200000000002291</v>
      </c>
      <c r="D46" s="27">
        <f t="shared" si="14"/>
        <v>-1.8379999999999797</v>
      </c>
      <c r="E46" s="27">
        <f t="shared" si="14"/>
        <v>-2.5469999999999757</v>
      </c>
      <c r="F46" s="27">
        <f t="shared" ref="F46:F52" si="15">F8-D8</f>
        <v>-4.3849999999999554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8.1289999999999907</v>
      </c>
      <c r="C47" s="27">
        <f t="shared" ref="C47:C50" si="16">D9-C9</f>
        <v>-0.68600000000002126</v>
      </c>
      <c r="D47" s="27">
        <f t="shared" si="14"/>
        <v>3.652999999999949</v>
      </c>
      <c r="E47" s="27">
        <f t="shared" si="14"/>
        <v>5.0460000000000065</v>
      </c>
      <c r="F47" s="27">
        <f t="shared" si="15"/>
        <v>8.6989999999999554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7.4800000000001319</v>
      </c>
      <c r="C48" s="27">
        <f t="shared" si="16"/>
        <v>-9.6000000000145747E-2</v>
      </c>
      <c r="D48" s="27">
        <f t="shared" si="14"/>
        <v>3.932000000000329</v>
      </c>
      <c r="E48" s="27">
        <f t="shared" si="14"/>
        <v>7.1959999999997137</v>
      </c>
      <c r="F48" s="27">
        <f t="shared" si="15"/>
        <v>11.128000000000043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14.651999999999987</v>
      </c>
      <c r="C49" s="27">
        <f t="shared" si="16"/>
        <v>-4.1140000000001464</v>
      </c>
      <c r="D49" s="27">
        <f t="shared" si="14"/>
        <v>8.9509999999998229</v>
      </c>
      <c r="E49" s="27">
        <f t="shared" si="14"/>
        <v>11.001000000000118</v>
      </c>
      <c r="F49" s="27">
        <f t="shared" si="15"/>
        <v>19.951999999999941</v>
      </c>
    </row>
    <row r="50" spans="1:6" x14ac:dyDescent="0.2">
      <c r="A50" t="str">
        <f>$A$12</f>
        <v>Non-marketed services</v>
      </c>
      <c r="B50" s="27">
        <f t="shared" si="14"/>
        <v>10.719000000000165</v>
      </c>
      <c r="C50" s="27">
        <f t="shared" si="16"/>
        <v>-2.6880000000001019</v>
      </c>
      <c r="D50" s="27">
        <f t="shared" si="14"/>
        <v>9.2389999999998622</v>
      </c>
      <c r="E50" s="27">
        <f t="shared" si="14"/>
        <v>15.467000000000155</v>
      </c>
      <c r="F50" s="27">
        <f t="shared" si="15"/>
        <v>24.706000000000017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45.556000000000267</v>
      </c>
      <c r="C52" s="29">
        <f>D14-C14</f>
        <v>-6.6130000000003974</v>
      </c>
      <c r="D52" s="29">
        <f t="shared" si="14"/>
        <v>24.358999999999924</v>
      </c>
      <c r="E52" s="29">
        <f t="shared" si="14"/>
        <v>36.838999999999942</v>
      </c>
      <c r="F52" s="29">
        <f t="shared" si="15"/>
        <v>61.197999999999865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3.984000000000004</v>
      </c>
      <c r="C5" s="11">
        <v>4.5920000000000059</v>
      </c>
      <c r="D5" s="11">
        <v>5.9740000000000064</v>
      </c>
      <c r="E5" s="11">
        <v>6.2409999999999872</v>
      </c>
      <c r="F5" s="11">
        <v>6.461000000000011</v>
      </c>
      <c r="G5" s="10"/>
    </row>
    <row r="6" spans="1:7" x14ac:dyDescent="0.2">
      <c r="A6" s="10" t="str">
        <f>name!B5</f>
        <v>Mining and quarrying</v>
      </c>
      <c r="B6" s="11">
        <v>0.38199999999999984</v>
      </c>
      <c r="C6" s="11">
        <v>0.35400000000000031</v>
      </c>
      <c r="D6" s="11">
        <v>0.35699999999999943</v>
      </c>
      <c r="E6" s="11">
        <v>0.28700000000000059</v>
      </c>
      <c r="F6" s="11">
        <v>0.2040000000000001</v>
      </c>
    </row>
    <row r="7" spans="1:7" x14ac:dyDescent="0.2">
      <c r="A7" s="10" t="str">
        <f>name!B6</f>
        <v>Food drink and tobacco</v>
      </c>
      <c r="B7" s="11">
        <v>3.2279999999999962</v>
      </c>
      <c r="C7" s="11">
        <v>3.0770000000000017</v>
      </c>
      <c r="D7" s="11">
        <v>3.1709999999999998</v>
      </c>
      <c r="E7" s="11">
        <v>2.8679999999999954</v>
      </c>
      <c r="F7" s="11">
        <v>2.1840000000000015</v>
      </c>
      <c r="G7" s="11"/>
    </row>
    <row r="8" spans="1:7" x14ac:dyDescent="0.2">
      <c r="A8" s="10" t="str">
        <f>name!B7</f>
        <v>Engineering</v>
      </c>
      <c r="B8" s="11">
        <v>4.471000000000009</v>
      </c>
      <c r="C8" s="11">
        <v>4.2849999999999842</v>
      </c>
      <c r="D8" s="11">
        <v>4.099000000000002</v>
      </c>
      <c r="E8" s="11">
        <v>3.9840000000000004</v>
      </c>
      <c r="F8" s="11">
        <v>3.3879999999999986</v>
      </c>
      <c r="G8" s="11"/>
    </row>
    <row r="9" spans="1:7" x14ac:dyDescent="0.2">
      <c r="A9" s="10" t="str">
        <f>name!B8</f>
        <v>Rest of manufacturing</v>
      </c>
      <c r="B9" s="11">
        <v>24.266999999999982</v>
      </c>
      <c r="C9" s="11">
        <v>26.786000000000016</v>
      </c>
      <c r="D9" s="11">
        <v>26.585999999999977</v>
      </c>
      <c r="E9" s="11">
        <v>25.166000000000004</v>
      </c>
      <c r="F9" s="11">
        <v>23.899000000000026</v>
      </c>
      <c r="G9" s="11"/>
    </row>
    <row r="10" spans="1:7" x14ac:dyDescent="0.2">
      <c r="A10" s="10" t="str">
        <f>name!B9</f>
        <v>Electricity and gas</v>
      </c>
      <c r="B10" s="11">
        <v>1.4570000000000021</v>
      </c>
      <c r="C10" s="11">
        <v>1.8960000000000006</v>
      </c>
      <c r="D10" s="11">
        <v>2.2700000000000053</v>
      </c>
      <c r="E10" s="11">
        <v>2.1370000000000005</v>
      </c>
      <c r="F10" s="11">
        <v>2.0879999999999996</v>
      </c>
      <c r="G10" s="11"/>
    </row>
    <row r="11" spans="1:7" x14ac:dyDescent="0.2">
      <c r="A11" s="10" t="str">
        <f>name!B10</f>
        <v>Water and sewerage</v>
      </c>
      <c r="B11" s="11">
        <v>3.8930000000000087</v>
      </c>
      <c r="C11" s="11">
        <v>5.2679999999999891</v>
      </c>
      <c r="D11" s="11">
        <v>4.7719999999999949</v>
      </c>
      <c r="E11" s="11">
        <v>5.1299999999999946</v>
      </c>
      <c r="F11" s="11">
        <v>5.7179999999999875</v>
      </c>
      <c r="G11" s="11"/>
    </row>
    <row r="12" spans="1:7" x14ac:dyDescent="0.2">
      <c r="A12" s="10" t="str">
        <f>name!B11</f>
        <v>Construction</v>
      </c>
      <c r="B12" s="11">
        <v>33.018000000000015</v>
      </c>
      <c r="C12" s="11">
        <v>41.147000000000006</v>
      </c>
      <c r="D12" s="11">
        <v>40.460999999999984</v>
      </c>
      <c r="E12" s="11">
        <v>44.113999999999933</v>
      </c>
      <c r="F12" s="11">
        <v>49.15999999999994</v>
      </c>
      <c r="G12" s="11"/>
    </row>
    <row r="13" spans="1:7" x14ac:dyDescent="0.2">
      <c r="A13" s="10" t="str">
        <f>name!B12</f>
        <v>Wholesale and retail trade</v>
      </c>
      <c r="B13" s="11">
        <v>76.414999999999949</v>
      </c>
      <c r="C13" s="11">
        <v>75.28000000000003</v>
      </c>
      <c r="D13" s="11">
        <v>76.759999999999806</v>
      </c>
      <c r="E13" s="11">
        <v>77.149000000000186</v>
      </c>
      <c r="F13" s="11">
        <v>77.595999999999989</v>
      </c>
      <c r="G13" s="11"/>
    </row>
    <row r="14" spans="1:7" x14ac:dyDescent="0.2">
      <c r="A14" s="10" t="str">
        <f>name!B13</f>
        <v>Transport and storage</v>
      </c>
      <c r="B14" s="11">
        <v>23.748999999999981</v>
      </c>
      <c r="C14" s="11">
        <v>24.723999999999954</v>
      </c>
      <c r="D14" s="11">
        <v>24.381000000000103</v>
      </c>
      <c r="E14" s="11">
        <v>25.547000000000015</v>
      </c>
      <c r="F14" s="11">
        <v>25.681999999999931</v>
      </c>
      <c r="G14" s="11"/>
    </row>
    <row r="15" spans="1:7" x14ac:dyDescent="0.2">
      <c r="A15" s="10" t="str">
        <f>name!B14</f>
        <v>Accommodation and food</v>
      </c>
      <c r="B15" s="11">
        <v>32.736999999999959</v>
      </c>
      <c r="C15" s="11">
        <v>40.377000000000038</v>
      </c>
      <c r="D15" s="11">
        <v>39.143999999999984</v>
      </c>
      <c r="E15" s="11">
        <v>41.521000000000015</v>
      </c>
      <c r="F15" s="11">
        <v>48.135000000000012</v>
      </c>
      <c r="G15" s="11"/>
    </row>
    <row r="16" spans="1:7" x14ac:dyDescent="0.2">
      <c r="A16" s="10" t="str">
        <f>name!B15</f>
        <v>Media</v>
      </c>
      <c r="B16" s="11">
        <v>5.0039999999999978</v>
      </c>
      <c r="C16" s="11">
        <v>8.0529999999999866</v>
      </c>
      <c r="D16" s="11">
        <v>7.3660000000000077</v>
      </c>
      <c r="E16" s="11">
        <v>7.1149999999999913</v>
      </c>
      <c r="F16" s="11">
        <v>6.9210000000000047</v>
      </c>
      <c r="G16" s="11"/>
    </row>
    <row r="17" spans="1:7" x14ac:dyDescent="0.2">
      <c r="A17" s="10" t="str">
        <f>name!B16</f>
        <v>Information technology</v>
      </c>
      <c r="B17" s="11">
        <v>19.826000000000029</v>
      </c>
      <c r="C17" s="11">
        <v>20.513999999999939</v>
      </c>
      <c r="D17" s="11">
        <v>19.983000000000008</v>
      </c>
      <c r="E17" s="11">
        <v>20.841999999999949</v>
      </c>
      <c r="F17" s="11">
        <v>21.74000000000002</v>
      </c>
      <c r="G17" s="11"/>
    </row>
    <row r="18" spans="1:7" x14ac:dyDescent="0.2">
      <c r="A18" s="10" t="str">
        <f>name!B17</f>
        <v>Finance and insurance</v>
      </c>
      <c r="B18" s="11">
        <v>27.55100000000002</v>
      </c>
      <c r="C18" s="11">
        <v>24.005000000000059</v>
      </c>
      <c r="D18" s="11">
        <v>25.984000000000062</v>
      </c>
      <c r="E18" s="11">
        <v>25.992999999999991</v>
      </c>
      <c r="F18" s="11">
        <v>25.214000000000038</v>
      </c>
      <c r="G18" s="11"/>
    </row>
    <row r="19" spans="1:7" x14ac:dyDescent="0.2">
      <c r="A19" s="10" t="str">
        <f>name!B18</f>
        <v>Real estate</v>
      </c>
      <c r="B19" s="11">
        <v>8.686000000000007</v>
      </c>
      <c r="C19" s="11">
        <v>9.5390000000000068</v>
      </c>
      <c r="D19" s="11">
        <v>9.9579999999999931</v>
      </c>
      <c r="E19" s="11">
        <v>8.783000000000003</v>
      </c>
      <c r="F19" s="11">
        <v>8.8509999999999742</v>
      </c>
      <c r="G19" s="11"/>
    </row>
    <row r="20" spans="1:7" x14ac:dyDescent="0.2">
      <c r="A20" s="10" t="str">
        <f>name!B19</f>
        <v>Professional services</v>
      </c>
      <c r="B20" s="11">
        <v>54.821000000000033</v>
      </c>
      <c r="C20" s="11">
        <v>65.582000000000079</v>
      </c>
      <c r="D20" s="11">
        <v>63.941999999999894</v>
      </c>
      <c r="E20" s="11">
        <v>66.926000000000002</v>
      </c>
      <c r="F20" s="11">
        <v>71.530000000000044</v>
      </c>
      <c r="G20" s="11"/>
    </row>
    <row r="21" spans="1:7" x14ac:dyDescent="0.2">
      <c r="A21" s="10" t="str">
        <f>name!B20</f>
        <v>Support services</v>
      </c>
      <c r="B21" s="11">
        <v>46.839000000000134</v>
      </c>
      <c r="C21" s="11">
        <v>46.394000000000027</v>
      </c>
      <c r="D21" s="11">
        <v>45.245000000000076</v>
      </c>
      <c r="E21" s="11">
        <v>48.893999999999942</v>
      </c>
      <c r="F21" s="11">
        <v>52.410999999999866</v>
      </c>
      <c r="G21" s="11"/>
    </row>
    <row r="22" spans="1:7" x14ac:dyDescent="0.2">
      <c r="A22" s="10" t="str">
        <f>name!B21</f>
        <v>Public admin. and defence</v>
      </c>
      <c r="B22" s="11">
        <v>33.877999999999943</v>
      </c>
      <c r="C22" s="11">
        <v>40.34500000000002</v>
      </c>
      <c r="D22" s="11">
        <v>42.365999999999907</v>
      </c>
      <c r="E22" s="11">
        <v>42.666999999999859</v>
      </c>
      <c r="F22" s="11">
        <v>42.820999999999991</v>
      </c>
      <c r="G22" s="11"/>
    </row>
    <row r="23" spans="1:7" x14ac:dyDescent="0.2">
      <c r="A23" s="10" t="str">
        <f>name!B22</f>
        <v>Education</v>
      </c>
      <c r="B23" s="11">
        <v>50.569999999999979</v>
      </c>
      <c r="C23" s="11">
        <v>53.492000000000083</v>
      </c>
      <c r="D23" s="11">
        <v>51.387999999999927</v>
      </c>
      <c r="E23" s="11">
        <v>52.460999999999942</v>
      </c>
      <c r="F23" s="11">
        <v>55.441999999999958</v>
      </c>
      <c r="G23" s="11"/>
    </row>
    <row r="24" spans="1:7" x14ac:dyDescent="0.2">
      <c r="A24" s="10" t="str">
        <f>name!B23</f>
        <v>Health and social work</v>
      </c>
      <c r="B24" s="11">
        <v>73.09499999999997</v>
      </c>
      <c r="C24" s="11">
        <v>74.42499999999994</v>
      </c>
      <c r="D24" s="11">
        <v>71.820000000000107</v>
      </c>
      <c r="E24" s="11">
        <v>79.685000000000002</v>
      </c>
      <c r="F24" s="11">
        <v>92.017000000000039</v>
      </c>
      <c r="G24" s="11"/>
    </row>
    <row r="25" spans="1:7" x14ac:dyDescent="0.2">
      <c r="A25" s="10" t="str">
        <f>name!B24</f>
        <v>Arts and entertainment</v>
      </c>
      <c r="B25" s="11">
        <v>13.529999999999982</v>
      </c>
      <c r="C25" s="11">
        <v>15.595000000000047</v>
      </c>
      <c r="D25" s="11">
        <v>14.070000000000006</v>
      </c>
      <c r="E25" s="11">
        <v>16.500999999999973</v>
      </c>
      <c r="F25" s="11">
        <v>19.078000000000031</v>
      </c>
      <c r="G25" s="11"/>
    </row>
    <row r="26" spans="1:7" x14ac:dyDescent="0.2">
      <c r="A26" s="10" t="str">
        <f>name!B25</f>
        <v>Other services</v>
      </c>
      <c r="B26" s="11">
        <v>12.390999999999989</v>
      </c>
      <c r="C26" s="11">
        <v>13.618000000000009</v>
      </c>
      <c r="D26" s="11">
        <v>12.638000000000011</v>
      </c>
      <c r="E26" s="11">
        <v>13.082999999999988</v>
      </c>
      <c r="F26" s="11">
        <v>13.39300000000001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553.7919999999998</v>
      </c>
      <c r="C28" s="11">
        <f t="shared" ref="C28:F28" si="0">SUM(C5:C26)</f>
        <v>599.34800000000018</v>
      </c>
      <c r="D28" s="11">
        <f t="shared" si="0"/>
        <v>592.7349999999999</v>
      </c>
      <c r="E28" s="11">
        <f t="shared" si="0"/>
        <v>617.09399999999971</v>
      </c>
      <c r="F28" s="11">
        <f t="shared" si="0"/>
        <v>653.93299999999999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0.71940367502600355</v>
      </c>
      <c r="C32" s="18">
        <f t="shared" ref="C32:E32" si="1">C5/C$28*100</f>
        <v>0.76616590027830322</v>
      </c>
      <c r="D32" s="18">
        <f t="shared" si="1"/>
        <v>1.007870296169453</v>
      </c>
      <c r="E32" s="18">
        <f t="shared" si="1"/>
        <v>1.0113532136108907</v>
      </c>
      <c r="F32" s="18">
        <f>F5/F$28*100</f>
        <v>0.98802170864599448</v>
      </c>
    </row>
    <row r="33" spans="1:6" x14ac:dyDescent="0.2">
      <c r="A33" t="str">
        <f>$A$6</f>
        <v>Mining and quarrying</v>
      </c>
      <c r="B33" s="18">
        <f t="shared" ref="B33:F53" si="2">B6/B$28*100</f>
        <v>6.8978966832312499E-2</v>
      </c>
      <c r="C33" s="18">
        <f t="shared" si="2"/>
        <v>5.9064183078945821E-2</v>
      </c>
      <c r="D33" s="18">
        <f t="shared" si="2"/>
        <v>6.0229276152074615E-2</v>
      </c>
      <c r="E33" s="18">
        <f t="shared" si="2"/>
        <v>4.6508311537626482E-2</v>
      </c>
      <c r="F33" s="18">
        <f t="shared" si="2"/>
        <v>3.1195856456242472E-2</v>
      </c>
    </row>
    <row r="34" spans="1:6" x14ac:dyDescent="0.2">
      <c r="A34" t="str">
        <f>$A$7</f>
        <v>Food drink and tobacco</v>
      </c>
      <c r="B34" s="18">
        <f t="shared" si="2"/>
        <v>0.58289032705420041</v>
      </c>
      <c r="C34" s="18">
        <f t="shared" si="2"/>
        <v>0.51339121845739044</v>
      </c>
      <c r="D34" s="18">
        <f t="shared" si="2"/>
        <v>0.53497768817431068</v>
      </c>
      <c r="E34" s="18">
        <f t="shared" si="2"/>
        <v>0.4647590156442935</v>
      </c>
      <c r="F34" s="18">
        <f t="shared" si="2"/>
        <v>0.33397916911977243</v>
      </c>
    </row>
    <row r="35" spans="1:6" x14ac:dyDescent="0.2">
      <c r="A35" t="str">
        <f>$A$8</f>
        <v>Engineering</v>
      </c>
      <c r="B35" s="18">
        <f t="shared" si="2"/>
        <v>0.8073428290766228</v>
      </c>
      <c r="C35" s="18">
        <f t="shared" si="2"/>
        <v>0.71494357201491998</v>
      </c>
      <c r="D35" s="18">
        <f t="shared" si="2"/>
        <v>0.6915400642783035</v>
      </c>
      <c r="E35" s="18">
        <f t="shared" si="2"/>
        <v>0.64560666608328754</v>
      </c>
      <c r="F35" s="18">
        <f t="shared" si="2"/>
        <v>0.51809589055759508</v>
      </c>
    </row>
    <row r="36" spans="1:6" x14ac:dyDescent="0.2">
      <c r="A36" t="str">
        <f>$A$9</f>
        <v>Rest of manufacturing</v>
      </c>
      <c r="B36" s="18">
        <f t="shared" si="2"/>
        <v>4.3819701259678707</v>
      </c>
      <c r="C36" s="18">
        <f t="shared" si="2"/>
        <v>4.4691898529735656</v>
      </c>
      <c r="D36" s="18">
        <f t="shared" si="2"/>
        <v>4.4853096240309718</v>
      </c>
      <c r="E36" s="18">
        <f t="shared" si="2"/>
        <v>4.0781469273724937</v>
      </c>
      <c r="F36" s="18">
        <f t="shared" si="2"/>
        <v>3.6546557521948007</v>
      </c>
    </row>
    <row r="37" spans="1:6" x14ac:dyDescent="0.2">
      <c r="A37" t="str">
        <f>$A$10</f>
        <v>Electricity and gas</v>
      </c>
      <c r="B37" s="18">
        <f t="shared" si="2"/>
        <v>0.26309516930544369</v>
      </c>
      <c r="C37" s="18">
        <f t="shared" si="2"/>
        <v>0.31634376021943844</v>
      </c>
      <c r="D37" s="18">
        <f t="shared" si="2"/>
        <v>0.3829704674095516</v>
      </c>
      <c r="E37" s="18">
        <f t="shared" si="2"/>
        <v>0.34630056360943412</v>
      </c>
      <c r="F37" s="18">
        <f t="shared" si="2"/>
        <v>0.3192987660815404</v>
      </c>
    </row>
    <row r="38" spans="1:6" x14ac:dyDescent="0.2">
      <c r="A38" t="str">
        <f>$A$11</f>
        <v>Water and sewerage</v>
      </c>
      <c r="B38" s="18">
        <f t="shared" si="2"/>
        <v>0.70297151277013936</v>
      </c>
      <c r="C38" s="18">
        <f t="shared" si="2"/>
        <v>0.87895513124261493</v>
      </c>
      <c r="D38" s="18">
        <f t="shared" si="2"/>
        <v>0.80508152884509865</v>
      </c>
      <c r="E38" s="18">
        <f t="shared" si="2"/>
        <v>0.83131581250182263</v>
      </c>
      <c r="F38" s="18">
        <f t="shared" si="2"/>
        <v>0.87440150596467636</v>
      </c>
    </row>
    <row r="39" spans="1:6" x14ac:dyDescent="0.2">
      <c r="A39" t="str">
        <f>$A$12</f>
        <v>Construction</v>
      </c>
      <c r="B39" s="18">
        <f t="shared" si="2"/>
        <v>5.9621663007049621</v>
      </c>
      <c r="C39" s="18">
        <f t="shared" si="2"/>
        <v>6.8652936190660512</v>
      </c>
      <c r="D39" s="18">
        <f t="shared" si="2"/>
        <v>6.8261533400254732</v>
      </c>
      <c r="E39" s="18">
        <f t="shared" si="2"/>
        <v>7.148667788051732</v>
      </c>
      <c r="F39" s="18">
        <f t="shared" si="2"/>
        <v>7.5175897224944972</v>
      </c>
    </row>
    <row r="40" spans="1:6" x14ac:dyDescent="0.2">
      <c r="A40" t="str">
        <f>$A$13</f>
        <v>Wholesale and retail trade</v>
      </c>
      <c r="B40" s="18">
        <f t="shared" si="2"/>
        <v>13.798501964636539</v>
      </c>
      <c r="C40" s="18">
        <f t="shared" si="2"/>
        <v>12.56031554288994</v>
      </c>
      <c r="D40" s="18">
        <f t="shared" si="2"/>
        <v>12.950137919981074</v>
      </c>
      <c r="E40" s="18">
        <f t="shared" si="2"/>
        <v>12.50198511085835</v>
      </c>
      <c r="F40" s="18">
        <f t="shared" si="2"/>
        <v>11.866047439110734</v>
      </c>
    </row>
    <row r="41" spans="1:6" x14ac:dyDescent="0.2">
      <c r="A41" t="str">
        <f>$A$14</f>
        <v>Transport and storage</v>
      </c>
      <c r="B41" s="18">
        <f t="shared" si="2"/>
        <v>4.2884332023575622</v>
      </c>
      <c r="C41" s="18">
        <f t="shared" si="2"/>
        <v>4.1251493289374368</v>
      </c>
      <c r="D41" s="18">
        <f t="shared" si="2"/>
        <v>4.1133052713270022</v>
      </c>
      <c r="E41" s="18">
        <f t="shared" si="2"/>
        <v>4.1398879263126895</v>
      </c>
      <c r="F41" s="18">
        <f t="shared" si="2"/>
        <v>3.9273136544569445</v>
      </c>
    </row>
    <row r="42" spans="1:6" x14ac:dyDescent="0.2">
      <c r="A42" t="str">
        <f>$A$15</f>
        <v>Accommodation and food</v>
      </c>
      <c r="B42" s="18">
        <f t="shared" si="2"/>
        <v>5.9114252282445348</v>
      </c>
      <c r="C42" s="18">
        <f t="shared" si="2"/>
        <v>6.7368206784706093</v>
      </c>
      <c r="D42" s="18">
        <f t="shared" si="2"/>
        <v>6.60396298514513</v>
      </c>
      <c r="E42" s="18">
        <f t="shared" si="2"/>
        <v>6.7284724855532607</v>
      </c>
      <c r="F42" s="18">
        <f t="shared" si="2"/>
        <v>7.3608458358883881</v>
      </c>
    </row>
    <row r="43" spans="1:6" x14ac:dyDescent="0.2">
      <c r="A43" t="str">
        <f>$A$16</f>
        <v>Media</v>
      </c>
      <c r="B43" s="18">
        <f t="shared" si="2"/>
        <v>0.903588350860973</v>
      </c>
      <c r="C43" s="18">
        <f t="shared" si="2"/>
        <v>1.3436267410586142</v>
      </c>
      <c r="D43" s="18">
        <f t="shared" si="2"/>
        <v>1.2427138603254422</v>
      </c>
      <c r="E43" s="18">
        <f t="shared" si="2"/>
        <v>1.1529847964815725</v>
      </c>
      <c r="F43" s="18">
        <f t="shared" si="2"/>
        <v>1.0583653065375207</v>
      </c>
    </row>
    <row r="44" spans="1:6" x14ac:dyDescent="0.2">
      <c r="A44" t="str">
        <f>$A$17</f>
        <v>Information technology</v>
      </c>
      <c r="B44" s="18">
        <f t="shared" si="2"/>
        <v>3.5800444932393454</v>
      </c>
      <c r="C44" s="18">
        <f t="shared" si="2"/>
        <v>3.4227193550324575</v>
      </c>
      <c r="D44" s="18">
        <f t="shared" si="2"/>
        <v>3.3713210794031077</v>
      </c>
      <c r="E44" s="18">
        <f t="shared" si="2"/>
        <v>3.3774433068543788</v>
      </c>
      <c r="F44" s="18">
        <f t="shared" si="2"/>
        <v>3.3244996046995672</v>
      </c>
    </row>
    <row r="45" spans="1:6" x14ac:dyDescent="0.2">
      <c r="A45" t="str">
        <f>$A$18</f>
        <v>Finance and insurance</v>
      </c>
      <c r="B45" s="18">
        <f t="shared" si="2"/>
        <v>4.9749725528718418</v>
      </c>
      <c r="C45" s="18">
        <f t="shared" si="2"/>
        <v>4.0051856350567707</v>
      </c>
      <c r="D45" s="18">
        <f t="shared" si="2"/>
        <v>4.3837465309118011</v>
      </c>
      <c r="E45" s="18">
        <f t="shared" si="2"/>
        <v>4.2121621665418889</v>
      </c>
      <c r="F45" s="18">
        <f t="shared" si="2"/>
        <v>3.855746689645581</v>
      </c>
    </row>
    <row r="46" spans="1:6" x14ac:dyDescent="0.2">
      <c r="A46" t="str">
        <f>$A$19</f>
        <v>Real estate</v>
      </c>
      <c r="B46" s="18">
        <f t="shared" si="2"/>
        <v>1.5684589159828979</v>
      </c>
      <c r="C46" s="18">
        <f t="shared" si="2"/>
        <v>1.5915628316103505</v>
      </c>
      <c r="D46" s="18">
        <f t="shared" si="2"/>
        <v>1.6800087728917636</v>
      </c>
      <c r="E46" s="18">
        <f t="shared" si="2"/>
        <v>1.4232839729441555</v>
      </c>
      <c r="F46" s="18">
        <f t="shared" si="2"/>
        <v>1.3535025759519668</v>
      </c>
    </row>
    <row r="47" spans="1:6" x14ac:dyDescent="0.2">
      <c r="A47" s="10" t="str">
        <f>$A$20</f>
        <v>Professional services</v>
      </c>
      <c r="B47" s="18">
        <f t="shared" si="2"/>
        <v>9.8992040332832634</v>
      </c>
      <c r="C47" s="18">
        <f t="shared" si="2"/>
        <v>10.942223883286514</v>
      </c>
      <c r="D47" s="18">
        <f t="shared" si="2"/>
        <v>10.787620100044693</v>
      </c>
      <c r="E47" s="18">
        <f t="shared" si="2"/>
        <v>10.845349330896109</v>
      </c>
      <c r="F47" s="18">
        <f t="shared" si="2"/>
        <v>10.938429472132473</v>
      </c>
    </row>
    <row r="48" spans="1:6" x14ac:dyDescent="0.2">
      <c r="A48" s="10" t="str">
        <f>$A$21</f>
        <v>Support services</v>
      </c>
      <c r="B48" s="18">
        <f t="shared" si="2"/>
        <v>8.4578686582688363</v>
      </c>
      <c r="C48" s="18">
        <f t="shared" si="2"/>
        <v>7.7407449428378863</v>
      </c>
      <c r="D48" s="18">
        <f t="shared" si="2"/>
        <v>7.6332593823546917</v>
      </c>
      <c r="E48" s="18">
        <f t="shared" si="2"/>
        <v>7.9232661474588904</v>
      </c>
      <c r="F48" s="18">
        <f t="shared" si="2"/>
        <v>8.014735454549605</v>
      </c>
    </row>
    <row r="49" spans="1:9" x14ac:dyDescent="0.2">
      <c r="A49" s="10" t="str">
        <f>$A$22</f>
        <v>Public admin. and defence</v>
      </c>
      <c r="B49" s="18">
        <f t="shared" si="2"/>
        <v>6.1174592626834539</v>
      </c>
      <c r="C49" s="18">
        <f t="shared" si="2"/>
        <v>6.7314815432770292</v>
      </c>
      <c r="D49" s="18">
        <f t="shared" si="2"/>
        <v>7.1475448556268679</v>
      </c>
      <c r="E49" s="18">
        <f t="shared" si="2"/>
        <v>6.9141816319717702</v>
      </c>
      <c r="F49" s="18">
        <f t="shared" si="2"/>
        <v>6.548224359376265</v>
      </c>
    </row>
    <row r="50" spans="1:9" x14ac:dyDescent="0.2">
      <c r="A50" s="10" t="str">
        <f>$A$23</f>
        <v>Education</v>
      </c>
      <c r="B50" s="18">
        <f t="shared" si="2"/>
        <v>9.131587310759274</v>
      </c>
      <c r="C50" s="18">
        <f t="shared" si="2"/>
        <v>8.925031867963197</v>
      </c>
      <c r="D50" s="18">
        <f t="shared" si="2"/>
        <v>8.6696415767585737</v>
      </c>
      <c r="E50" s="18">
        <f t="shared" si="2"/>
        <v>8.5012980194265335</v>
      </c>
      <c r="F50" s="18">
        <f t="shared" si="2"/>
        <v>8.4782385963087901</v>
      </c>
    </row>
    <row r="51" spans="1:9" x14ac:dyDescent="0.2">
      <c r="A51" s="10" t="str">
        <f>$A$24</f>
        <v>Health and social work</v>
      </c>
      <c r="B51" s="18">
        <f t="shared" si="2"/>
        <v>13.198998902114873</v>
      </c>
      <c r="C51" s="18">
        <f t="shared" si="2"/>
        <v>12.417660524436542</v>
      </c>
      <c r="D51" s="18">
        <f t="shared" si="2"/>
        <v>12.116713202358579</v>
      </c>
      <c r="E51" s="18">
        <f t="shared" si="2"/>
        <v>12.912943570995672</v>
      </c>
      <c r="F51" s="18">
        <f t="shared" si="2"/>
        <v>14.071319233010115</v>
      </c>
    </row>
    <row r="52" spans="1:9" x14ac:dyDescent="0.2">
      <c r="A52" s="10" t="str">
        <f>$A$25</f>
        <v>Arts and entertainment</v>
      </c>
      <c r="B52" s="18">
        <f t="shared" si="2"/>
        <v>2.4431555529874007</v>
      </c>
      <c r="C52" s="18">
        <f t="shared" si="2"/>
        <v>2.6019941669948081</v>
      </c>
      <c r="D52" s="18">
        <f t="shared" si="2"/>
        <v>2.3737420601111809</v>
      </c>
      <c r="E52" s="18">
        <f t="shared" si="2"/>
        <v>2.6739848386145351</v>
      </c>
      <c r="F52" s="18">
        <f t="shared" si="2"/>
        <v>2.9174242621186011</v>
      </c>
    </row>
    <row r="53" spans="1:9" x14ac:dyDescent="0.2">
      <c r="A53" s="10" t="str">
        <f>$A$26</f>
        <v>Other services</v>
      </c>
      <c r="B53" s="18">
        <f t="shared" si="2"/>
        <v>2.2374826649716848</v>
      </c>
      <c r="C53" s="18">
        <f t="shared" si="2"/>
        <v>2.2721357208166215</v>
      </c>
      <c r="D53" s="18">
        <f t="shared" si="2"/>
        <v>2.1321501176748483</v>
      </c>
      <c r="E53" s="18">
        <f t="shared" si="2"/>
        <v>2.1200983966786247</v>
      </c>
      <c r="F53" s="18">
        <f t="shared" si="2"/>
        <v>2.0480691446983115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3.6145242862217986</v>
      </c>
      <c r="C63" s="18">
        <f>IF(AND(D$3-C$3 &lt;&gt; 0,C5&lt;&gt;0,D5&lt;&gt;0),(EXP(LN(D5/C5)/(D$3-C$3))-1)*100,0)</f>
        <v>30.095818815330986</v>
      </c>
      <c r="D63" s="18">
        <f t="shared" ref="B63:E78" si="3">IF(AND(E$3-D$3 &lt;&gt; 0,D5&lt;&gt;0,E5&lt;&gt;0),(EXP(LN(E5/D5)/(E$3-D$3))-1)*100,0)</f>
        <v>0.87830881777377634</v>
      </c>
      <c r="E63" s="18">
        <f t="shared" si="3"/>
        <v>0.34703757205625241</v>
      </c>
      <c r="F63" s="18">
        <f>IF(AND(F$3-D$3 &lt;&gt; 0,D5&lt;&gt;0,F5&lt;&gt;0),(EXP(LN(F5/D5)/(F$3-D$3))-1)*100,0)</f>
        <v>0.52381637772425105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-1.8850979149333424</v>
      </c>
      <c r="C64" s="18">
        <f t="shared" ref="C64:C78" si="4">IF(AND(D$3-C$3 &lt;&gt; 0,C6&lt;&gt;0,D6&lt;&gt;0),(EXP(LN(D6/C6)/(D$3-C$3))-1)*100,0)</f>
        <v>0.84745762711839756</v>
      </c>
      <c r="D64" s="18">
        <f t="shared" si="3"/>
        <v>-4.2711732763636601</v>
      </c>
      <c r="E64" s="18">
        <f t="shared" si="3"/>
        <v>-3.3560154883457982</v>
      </c>
      <c r="F64" s="18">
        <f t="shared" ref="F64:F84" si="5">IF(AND(F$3-D$3 &lt;&gt; 0,D6&lt;&gt;0,F6&lt;&gt;0),(EXP(LN(F6/D6)/(F$3-D$3))-1)*100,0)</f>
        <v>-3.6620360675127639</v>
      </c>
    </row>
    <row r="65" spans="1:6" x14ac:dyDescent="0.2">
      <c r="A65" t="str">
        <f>$A$7</f>
        <v>Food drink and tobacco</v>
      </c>
      <c r="B65" s="18">
        <f t="shared" si="3"/>
        <v>-1.190547577390122</v>
      </c>
      <c r="C65" s="18">
        <f t="shared" si="4"/>
        <v>3.0549236269092672</v>
      </c>
      <c r="D65" s="18">
        <f t="shared" si="3"/>
        <v>-1.9886026474304042</v>
      </c>
      <c r="E65" s="18">
        <f t="shared" si="3"/>
        <v>-2.6877870803650783</v>
      </c>
      <c r="F65" s="18">
        <f t="shared" si="5"/>
        <v>-2.4552815644752979</v>
      </c>
    </row>
    <row r="66" spans="1:6" x14ac:dyDescent="0.2">
      <c r="A66" t="str">
        <f>$A$8</f>
        <v>Engineering</v>
      </c>
      <c r="B66" s="18">
        <f t="shared" si="3"/>
        <v>-1.0566662705582153</v>
      </c>
      <c r="C66" s="18">
        <f t="shared" si="4"/>
        <v>-4.3407234539085904</v>
      </c>
      <c r="D66" s="18">
        <f t="shared" si="3"/>
        <v>-0.56751753637941382</v>
      </c>
      <c r="E66" s="18">
        <f t="shared" si="3"/>
        <v>-1.6074067185841812</v>
      </c>
      <c r="F66" s="18">
        <f t="shared" si="5"/>
        <v>-1.2619910218119035</v>
      </c>
    </row>
    <row r="67" spans="1:6" x14ac:dyDescent="0.2">
      <c r="A67" t="str">
        <f>$A$9</f>
        <v>Rest of manufacturing</v>
      </c>
      <c r="B67" s="18">
        <f t="shared" si="3"/>
        <v>2.4997824414060954</v>
      </c>
      <c r="C67" s="18">
        <f t="shared" si="4"/>
        <v>-0.74665870230732345</v>
      </c>
      <c r="D67" s="18">
        <f t="shared" si="3"/>
        <v>-1.0918136583357052</v>
      </c>
      <c r="E67" s="18">
        <f t="shared" si="3"/>
        <v>-0.51524065932647689</v>
      </c>
      <c r="F67" s="18">
        <f t="shared" si="5"/>
        <v>-0.70780414591834484</v>
      </c>
    </row>
    <row r="68" spans="1:6" x14ac:dyDescent="0.2">
      <c r="A68" t="str">
        <f>$A$10</f>
        <v>Electricity and gas</v>
      </c>
      <c r="B68" s="18">
        <f t="shared" si="3"/>
        <v>6.8057650718827967</v>
      </c>
      <c r="C68" s="18">
        <f t="shared" si="4"/>
        <v>19.725738396624727</v>
      </c>
      <c r="D68" s="18">
        <f t="shared" si="3"/>
        <v>-1.2002756315582674</v>
      </c>
      <c r="E68" s="18">
        <f t="shared" si="3"/>
        <v>-0.23169423675232226</v>
      </c>
      <c r="F68" s="18">
        <f t="shared" si="5"/>
        <v>-0.5556051831678066</v>
      </c>
    </row>
    <row r="69" spans="1:6" x14ac:dyDescent="0.2">
      <c r="A69" t="str">
        <f>$A$11</f>
        <v>Water and sewerage</v>
      </c>
      <c r="B69" s="18">
        <f t="shared" si="3"/>
        <v>7.8550142751051544</v>
      </c>
      <c r="C69" s="18">
        <f t="shared" si="4"/>
        <v>-9.4153378891418953</v>
      </c>
      <c r="D69" s="18">
        <f t="shared" si="3"/>
        <v>1.457319953156877</v>
      </c>
      <c r="E69" s="18">
        <f t="shared" si="3"/>
        <v>1.0910432838907358</v>
      </c>
      <c r="F69" s="18">
        <f t="shared" si="5"/>
        <v>1.2129883467830949</v>
      </c>
    </row>
    <row r="70" spans="1:6" x14ac:dyDescent="0.2">
      <c r="A70" t="str">
        <f>$A$12</f>
        <v>Construction</v>
      </c>
      <c r="B70" s="18">
        <f t="shared" si="3"/>
        <v>5.656654069095568</v>
      </c>
      <c r="C70" s="18">
        <f t="shared" si="4"/>
        <v>-1.6671932340146856</v>
      </c>
      <c r="D70" s="18">
        <f t="shared" si="3"/>
        <v>1.7438026677595531</v>
      </c>
      <c r="E70" s="18">
        <f t="shared" si="3"/>
        <v>1.0889169328864856</v>
      </c>
      <c r="F70" s="18">
        <f t="shared" si="5"/>
        <v>1.3067424720927701</v>
      </c>
    </row>
    <row r="71" spans="1:6" x14ac:dyDescent="0.2">
      <c r="A71" t="str">
        <f>$A$13</f>
        <v>Wholesale and retail trade</v>
      </c>
      <c r="B71" s="18">
        <f t="shared" si="3"/>
        <v>-0.37341398705951212</v>
      </c>
      <c r="C71" s="18">
        <f t="shared" si="4"/>
        <v>1.9659936238041631</v>
      </c>
      <c r="D71" s="18">
        <f t="shared" si="3"/>
        <v>0.10115003863850891</v>
      </c>
      <c r="E71" s="18">
        <f t="shared" si="3"/>
        <v>5.7789316660183943E-2</v>
      </c>
      <c r="F71" s="18">
        <f t="shared" si="5"/>
        <v>7.224080330401339E-2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1.0109258632663431</v>
      </c>
      <c r="C72" s="18">
        <f t="shared" si="4"/>
        <v>-1.3873159682893155</v>
      </c>
      <c r="D72" s="18">
        <f t="shared" si="3"/>
        <v>0.93869339803089868</v>
      </c>
      <c r="E72" s="18">
        <f t="shared" si="3"/>
        <v>5.2718536168350205E-2</v>
      </c>
      <c r="F72" s="18">
        <f t="shared" si="5"/>
        <v>0.34717604459935103</v>
      </c>
    </row>
    <row r="73" spans="1:6" x14ac:dyDescent="0.2">
      <c r="A73" t="str">
        <f>$A$15</f>
        <v>Accommodation and food</v>
      </c>
      <c r="B73" s="18">
        <f t="shared" si="6"/>
        <v>5.3837848969778168</v>
      </c>
      <c r="C73" s="18">
        <f>IF(AND(D$3-C$3 &lt;&gt; 0,C15&lt;&gt;0,D15&lt;&gt;0),(EXP(LN(D15/C15)/(D$3-C$3))-1)*100,0)</f>
        <v>-3.0537187012409372</v>
      </c>
      <c r="D73" s="18">
        <f t="shared" si="3"/>
        <v>1.186021501760548</v>
      </c>
      <c r="E73" s="18">
        <f t="shared" si="3"/>
        <v>1.4890803541307118</v>
      </c>
      <c r="F73" s="18">
        <f t="shared" si="5"/>
        <v>1.3879600172030049</v>
      </c>
    </row>
    <row r="74" spans="1:6" x14ac:dyDescent="0.2">
      <c r="A74" t="str">
        <f>$A$16</f>
        <v>Media</v>
      </c>
      <c r="B74" s="18">
        <f t="shared" si="6"/>
        <v>12.631560046757118</v>
      </c>
      <c r="C74" s="18">
        <f>IF(AND(D$3-C$3 &lt;&gt; 0,C16&lt;&gt;0,D16&lt;&gt;0),(EXP(LN(D16/C16)/(D$3-C$3))-1)*100,0)</f>
        <v>-8.5309822426422492</v>
      </c>
      <c r="D74" s="18">
        <f t="shared" si="3"/>
        <v>-0.69099331583695189</v>
      </c>
      <c r="E74" s="18">
        <f t="shared" si="3"/>
        <v>-0.27606786669411854</v>
      </c>
      <c r="F74" s="18">
        <f t="shared" si="5"/>
        <v>-0.414568616299682</v>
      </c>
    </row>
    <row r="75" spans="1:6" x14ac:dyDescent="0.2">
      <c r="A75" t="str">
        <f>$A$17</f>
        <v>Information technology</v>
      </c>
      <c r="B75" s="18">
        <f t="shared" si="6"/>
        <v>0.8564812988647974</v>
      </c>
      <c r="C75" s="18">
        <f t="shared" si="4"/>
        <v>-2.5884761626203234</v>
      </c>
      <c r="D75" s="18">
        <f t="shared" si="3"/>
        <v>0.84531819604454217</v>
      </c>
      <c r="E75" s="18">
        <f t="shared" si="3"/>
        <v>0.42272798590015093</v>
      </c>
      <c r="F75" s="18">
        <f t="shared" si="5"/>
        <v>0.56339426020586281</v>
      </c>
    </row>
    <row r="76" spans="1:6" x14ac:dyDescent="0.2">
      <c r="A76" t="str">
        <f>$A$18</f>
        <v>Finance and insurance</v>
      </c>
      <c r="B76" s="18">
        <f t="shared" si="6"/>
        <v>-3.3857724655608989</v>
      </c>
      <c r="C76" s="18">
        <f t="shared" si="4"/>
        <v>8.2441158092064093</v>
      </c>
      <c r="D76" s="18">
        <f t="shared" si="3"/>
        <v>6.9263803400776425E-3</v>
      </c>
      <c r="E76" s="18">
        <f t="shared" si="3"/>
        <v>-0.30381629331955873</v>
      </c>
      <c r="F76" s="18">
        <f t="shared" si="5"/>
        <v>-0.20034283310363943</v>
      </c>
    </row>
    <row r="77" spans="1:6" x14ac:dyDescent="0.2">
      <c r="A77" t="str">
        <f>$A$19</f>
        <v>Real estate</v>
      </c>
      <c r="B77" s="18">
        <f t="shared" si="6"/>
        <v>2.3695409810148949</v>
      </c>
      <c r="C77" s="18">
        <f t="shared" si="4"/>
        <v>4.3924939721143197</v>
      </c>
      <c r="D77" s="18">
        <f t="shared" si="3"/>
        <v>-2.4798968083700856</v>
      </c>
      <c r="E77" s="18">
        <f t="shared" si="3"/>
        <v>7.7153868814594517E-2</v>
      </c>
      <c r="F77" s="18">
        <f t="shared" si="5"/>
        <v>-0.78256060037356079</v>
      </c>
    </row>
    <row r="78" spans="1:6" x14ac:dyDescent="0.2">
      <c r="A78" t="str">
        <f>$A$20</f>
        <v>Professional services</v>
      </c>
      <c r="B78" s="18">
        <f t="shared" si="6"/>
        <v>4.5825979234137115</v>
      </c>
      <c r="C78" s="18">
        <f t="shared" si="4"/>
        <v>-2.5006861638867117</v>
      </c>
      <c r="D78" s="18">
        <f t="shared" si="3"/>
        <v>0.91639560571725731</v>
      </c>
      <c r="E78" s="18">
        <f t="shared" si="3"/>
        <v>0.66751210451401199</v>
      </c>
      <c r="F78" s="18">
        <f t="shared" si="5"/>
        <v>0.75040499615368628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-0.23836667191946548</v>
      </c>
      <c r="C79" s="18">
        <f t="shared" ref="C79:C84" si="8">IF(AND(D$3-C$3 &lt;&gt; 0,C21&lt;&gt;0,D21&lt;&gt;0),(EXP(LN(D21/C21)/(D$3-C$3))-1)*100,0)</f>
        <v>-2.4766133551751279</v>
      </c>
      <c r="D79" s="18">
        <f t="shared" ref="D79:D84" si="9">IF(AND(E$3-D$3 &lt;&gt; 0,D21&lt;&gt;0,E21&lt;&gt;0),(EXP(LN(E21/D21)/(E$3-D$3))-1)*100,0)</f>
        <v>1.563344802078781</v>
      </c>
      <c r="E79" s="18">
        <f t="shared" ref="E79:E84" si="10">IF(AND(F$3-E$3 &lt;&gt; 0,E21&lt;&gt;0,F21&lt;&gt;0),(EXP(LN(F21/E21)/(F$3-E$3))-1)*100,0)</f>
        <v>0.69703610053950538</v>
      </c>
      <c r="F79" s="18">
        <f t="shared" si="5"/>
        <v>0.98498149667649582</v>
      </c>
    </row>
    <row r="80" spans="1:6" x14ac:dyDescent="0.2">
      <c r="A80" s="10" t="str">
        <f>$A$22</f>
        <v>Public admin. and defence</v>
      </c>
      <c r="B80" s="18">
        <f t="shared" si="7"/>
        <v>4.4643217838676863</v>
      </c>
      <c r="C80" s="18">
        <f t="shared" si="8"/>
        <v>5.0092948320730857</v>
      </c>
      <c r="D80" s="18">
        <f t="shared" si="9"/>
        <v>0.14169296893720151</v>
      </c>
      <c r="E80" s="18">
        <f t="shared" si="10"/>
        <v>3.6034978448595822E-2</v>
      </c>
      <c r="F80" s="18">
        <f t="shared" si="5"/>
        <v>7.1241916338116162E-2</v>
      </c>
    </row>
    <row r="81" spans="1:6" x14ac:dyDescent="0.2">
      <c r="A81" s="10" t="str">
        <f>$A$23</f>
        <v>Education</v>
      </c>
      <c r="B81" s="18">
        <f t="shared" si="7"/>
        <v>1.4142470478381242</v>
      </c>
      <c r="C81" s="18">
        <f t="shared" si="8"/>
        <v>-3.9332984371497681</v>
      </c>
      <c r="D81" s="18">
        <f t="shared" si="9"/>
        <v>0.4141623762573543</v>
      </c>
      <c r="E81" s="18">
        <f t="shared" si="10"/>
        <v>0.55420398847974006</v>
      </c>
      <c r="F81" s="18">
        <f t="shared" si="5"/>
        <v>0.50750176366340938</v>
      </c>
    </row>
    <row r="82" spans="1:6" x14ac:dyDescent="0.2">
      <c r="A82" s="10" t="str">
        <f>$A$24</f>
        <v>Health and social work</v>
      </c>
      <c r="B82" s="18">
        <f t="shared" si="7"/>
        <v>0.45181617368492688</v>
      </c>
      <c r="C82" s="18">
        <f t="shared" si="8"/>
        <v>-3.5001679543162023</v>
      </c>
      <c r="D82" s="18">
        <f t="shared" si="9"/>
        <v>2.1001159366785815</v>
      </c>
      <c r="E82" s="18">
        <f t="shared" si="10"/>
        <v>1.4493220873797119</v>
      </c>
      <c r="F82" s="18">
        <f t="shared" si="5"/>
        <v>1.6657911477484744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3.6148244730135781</v>
      </c>
      <c r="C83" s="18">
        <f t="shared" si="8"/>
        <v>-9.7787752484773112</v>
      </c>
      <c r="D83" s="18">
        <f t="shared" si="9"/>
        <v>3.2388678700236095</v>
      </c>
      <c r="E83" s="18">
        <f t="shared" si="10"/>
        <v>1.461728812851848</v>
      </c>
      <c r="F83" s="18">
        <f t="shared" si="5"/>
        <v>2.0506831833613459</v>
      </c>
    </row>
    <row r="84" spans="1:6" x14ac:dyDescent="0.2">
      <c r="A84" s="10" t="str">
        <f>$A$26</f>
        <v>Other services</v>
      </c>
      <c r="B84" s="18">
        <f t="shared" si="7"/>
        <v>2.3886326426913573</v>
      </c>
      <c r="C84" s="18">
        <f t="shared" si="8"/>
        <v>-7.1963577617858547</v>
      </c>
      <c r="D84" s="18">
        <f t="shared" si="9"/>
        <v>0.69451120396903931</v>
      </c>
      <c r="E84" s="18">
        <f t="shared" si="10"/>
        <v>0.23445947612861229</v>
      </c>
      <c r="F84" s="18">
        <f t="shared" si="5"/>
        <v>0.38757603456789358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1.9959895288644169</v>
      </c>
      <c r="C86" s="18">
        <f>IF(AND(D$3-C$3 &lt;&gt; 0,C28&lt;&gt;0,D28&lt;&gt;0),(EXP(LN(D28/C28)/(D$3-C$3))-1)*100,0)</f>
        <v>-1.1033656573476991</v>
      </c>
      <c r="D86" s="18">
        <f>IF(AND(E$3-D$3 &lt;&gt; 0,D28&lt;&gt;0,E28&lt;&gt;0),(EXP(LN(E28/D28)/(E$3-D$3))-1)*100,0)</f>
        <v>0.80873157918699423</v>
      </c>
      <c r="E86" s="18">
        <f>IF(AND(F$3-E$3 &lt;&gt; 0,E28&lt;&gt;0,F28&lt;&gt;0),(EXP(LN(F28/E28)/(F$3-E$3))-1)*100,0)</f>
        <v>0.58151967255208881</v>
      </c>
      <c r="F86" s="18">
        <f>IF(AND(F$3-D$3 &lt;&gt; 0,D28&lt;&gt;0,F28&lt;&gt;0),(EXP(LN(F28/D28)/(F$3-D$3))-1)*100,0)</f>
        <v>0.6572000164776659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0.60800000000000187</v>
      </c>
      <c r="C90" s="27">
        <f>D5-C5</f>
        <v>1.3820000000000006</v>
      </c>
      <c r="D90" s="27">
        <f t="shared" si="11"/>
        <v>0.26699999999998081</v>
      </c>
      <c r="E90" s="27">
        <f t="shared" si="11"/>
        <v>0.22000000000002373</v>
      </c>
      <c r="F90" s="27">
        <f>F5-D5</f>
        <v>0.48700000000000454</v>
      </c>
    </row>
    <row r="91" spans="1:6" x14ac:dyDescent="0.2">
      <c r="A91" t="str">
        <f>$A$6</f>
        <v>Mining and quarrying</v>
      </c>
      <c r="B91" s="27">
        <f t="shared" si="11"/>
        <v>-2.7999999999999525E-2</v>
      </c>
      <c r="C91" s="27">
        <f t="shared" ref="C91:C105" si="12">D6-C6</f>
        <v>2.9999999999991145E-3</v>
      </c>
      <c r="D91" s="27">
        <f t="shared" si="11"/>
        <v>-6.9999999999998841E-2</v>
      </c>
      <c r="E91" s="27">
        <f t="shared" si="11"/>
        <v>-8.300000000000049E-2</v>
      </c>
      <c r="F91" s="27">
        <f t="shared" ref="F91:F111" si="13">F6-D6</f>
        <v>-0.15299999999999933</v>
      </c>
    </row>
    <row r="92" spans="1:6" x14ac:dyDescent="0.2">
      <c r="A92" t="str">
        <f>$A$7</f>
        <v>Food drink and tobacco</v>
      </c>
      <c r="B92" s="27">
        <f t="shared" si="11"/>
        <v>-0.15099999999999447</v>
      </c>
      <c r="C92" s="27">
        <f t="shared" si="12"/>
        <v>9.3999999999998085E-2</v>
      </c>
      <c r="D92" s="27">
        <f t="shared" si="11"/>
        <v>-0.30300000000000438</v>
      </c>
      <c r="E92" s="27">
        <f t="shared" si="11"/>
        <v>-0.68399999999999395</v>
      </c>
      <c r="F92" s="27">
        <f t="shared" si="13"/>
        <v>-0.98699999999999832</v>
      </c>
    </row>
    <row r="93" spans="1:6" x14ac:dyDescent="0.2">
      <c r="A93" t="str">
        <f>$A$8</f>
        <v>Engineering</v>
      </c>
      <c r="B93" s="27">
        <f t="shared" si="11"/>
        <v>-0.18600000000002481</v>
      </c>
      <c r="C93" s="27">
        <f t="shared" si="12"/>
        <v>-0.18599999999998218</v>
      </c>
      <c r="D93" s="27">
        <f t="shared" si="11"/>
        <v>-0.11500000000000155</v>
      </c>
      <c r="E93" s="27">
        <f t="shared" si="11"/>
        <v>-0.59600000000000186</v>
      </c>
      <c r="F93" s="27">
        <f t="shared" si="13"/>
        <v>-0.71100000000000341</v>
      </c>
    </row>
    <row r="94" spans="1:6" x14ac:dyDescent="0.2">
      <c r="A94" t="str">
        <f>$A$9</f>
        <v>Rest of manufacturing</v>
      </c>
      <c r="B94" s="27">
        <f t="shared" si="11"/>
        <v>2.5190000000000339</v>
      </c>
      <c r="C94" s="27">
        <f t="shared" si="12"/>
        <v>-0.20000000000003837</v>
      </c>
      <c r="D94" s="27">
        <f t="shared" si="11"/>
        <v>-1.4199999999999733</v>
      </c>
      <c r="E94" s="27">
        <f t="shared" si="11"/>
        <v>-1.2669999999999781</v>
      </c>
      <c r="F94" s="27">
        <f t="shared" si="13"/>
        <v>-2.6869999999999514</v>
      </c>
    </row>
    <row r="95" spans="1:6" x14ac:dyDescent="0.2">
      <c r="A95" t="str">
        <f>$A$10</f>
        <v>Electricity and gas</v>
      </c>
      <c r="B95" s="27">
        <f t="shared" si="11"/>
        <v>0.4389999999999985</v>
      </c>
      <c r="C95" s="27">
        <f t="shared" si="12"/>
        <v>0.37400000000000477</v>
      </c>
      <c r="D95" s="27">
        <f t="shared" si="11"/>
        <v>-0.13300000000000489</v>
      </c>
      <c r="E95" s="27">
        <f t="shared" si="11"/>
        <v>-4.9000000000000821E-2</v>
      </c>
      <c r="F95" s="27">
        <f t="shared" si="13"/>
        <v>-0.18200000000000571</v>
      </c>
    </row>
    <row r="96" spans="1:6" x14ac:dyDescent="0.2">
      <c r="A96" t="str">
        <f>$A$11</f>
        <v>Water and sewerage</v>
      </c>
      <c r="B96" s="27">
        <f t="shared" si="11"/>
        <v>1.3749999999999805</v>
      </c>
      <c r="C96" s="27">
        <f t="shared" si="12"/>
        <v>-0.49599999999999422</v>
      </c>
      <c r="D96" s="27">
        <f t="shared" si="11"/>
        <v>0.35799999999999965</v>
      </c>
      <c r="E96" s="27">
        <f t="shared" si="11"/>
        <v>0.58799999999999297</v>
      </c>
      <c r="F96" s="27">
        <f t="shared" si="13"/>
        <v>0.94599999999999262</v>
      </c>
    </row>
    <row r="97" spans="1:6" x14ac:dyDescent="0.2">
      <c r="A97" t="str">
        <f>$A$12</f>
        <v>Construction</v>
      </c>
      <c r="B97" s="27">
        <f t="shared" si="11"/>
        <v>8.1289999999999907</v>
      </c>
      <c r="C97" s="27">
        <f t="shared" si="12"/>
        <v>-0.68600000000002126</v>
      </c>
      <c r="D97" s="27">
        <f t="shared" si="11"/>
        <v>3.652999999999949</v>
      </c>
      <c r="E97" s="27">
        <f t="shared" si="11"/>
        <v>5.0460000000000065</v>
      </c>
      <c r="F97" s="27">
        <f t="shared" si="13"/>
        <v>8.6989999999999554</v>
      </c>
    </row>
    <row r="98" spans="1:6" x14ac:dyDescent="0.2">
      <c r="A98" t="str">
        <f>$A$13</f>
        <v>Wholesale and retail trade</v>
      </c>
      <c r="B98" s="27">
        <f t="shared" si="11"/>
        <v>-1.1349999999999199</v>
      </c>
      <c r="C98" s="27">
        <f t="shared" si="12"/>
        <v>1.4799999999997766</v>
      </c>
      <c r="D98" s="27">
        <f t="shared" si="11"/>
        <v>0.38900000000037949</v>
      </c>
      <c r="E98" s="27">
        <f t="shared" si="11"/>
        <v>0.44699999999980378</v>
      </c>
      <c r="F98" s="27">
        <f t="shared" si="13"/>
        <v>0.83600000000018326</v>
      </c>
    </row>
    <row r="99" spans="1:6" x14ac:dyDescent="0.2">
      <c r="A99" t="str">
        <f>$A$14</f>
        <v>Transport and storage</v>
      </c>
      <c r="B99" s="27">
        <f t="shared" si="11"/>
        <v>0.974999999999973</v>
      </c>
      <c r="C99" s="27">
        <f t="shared" si="12"/>
        <v>-0.34299999999985076</v>
      </c>
      <c r="D99" s="27">
        <f t="shared" si="11"/>
        <v>1.1659999999999116</v>
      </c>
      <c r="E99" s="27">
        <f t="shared" si="11"/>
        <v>0.1349999999999163</v>
      </c>
      <c r="F99" s="27">
        <f t="shared" si="13"/>
        <v>1.3009999999998278</v>
      </c>
    </row>
    <row r="100" spans="1:6" x14ac:dyDescent="0.2">
      <c r="A100" t="str">
        <f>$A$15</f>
        <v>Accommodation and food</v>
      </c>
      <c r="B100" s="27">
        <f t="shared" si="11"/>
        <v>7.6400000000000787</v>
      </c>
      <c r="C100" s="27">
        <f t="shared" si="12"/>
        <v>-1.2330000000000538</v>
      </c>
      <c r="D100" s="27">
        <f t="shared" si="11"/>
        <v>2.3770000000000309</v>
      </c>
      <c r="E100" s="27">
        <f t="shared" si="11"/>
        <v>6.6139999999999972</v>
      </c>
      <c r="F100" s="27">
        <f t="shared" si="13"/>
        <v>8.9910000000000281</v>
      </c>
    </row>
    <row r="101" spans="1:6" x14ac:dyDescent="0.2">
      <c r="A101" t="str">
        <f>$A$16</f>
        <v>Media</v>
      </c>
      <c r="B101" s="27">
        <f t="shared" si="11"/>
        <v>3.0489999999999888</v>
      </c>
      <c r="C101" s="27">
        <f t="shared" si="12"/>
        <v>-0.68699999999997896</v>
      </c>
      <c r="D101" s="27">
        <f t="shared" si="11"/>
        <v>-0.25100000000001632</v>
      </c>
      <c r="E101" s="27">
        <f t="shared" si="11"/>
        <v>-0.19399999999998663</v>
      </c>
      <c r="F101" s="27">
        <f t="shared" si="13"/>
        <v>-0.44500000000000295</v>
      </c>
    </row>
    <row r="102" spans="1:6" x14ac:dyDescent="0.2">
      <c r="A102" t="str">
        <f>$A$17</f>
        <v>Information technology</v>
      </c>
      <c r="B102" s="27">
        <f t="shared" si="11"/>
        <v>0.68799999999991002</v>
      </c>
      <c r="C102" s="27">
        <f t="shared" si="12"/>
        <v>-0.5309999999999313</v>
      </c>
      <c r="D102" s="27">
        <f t="shared" si="11"/>
        <v>0.85899999999994137</v>
      </c>
      <c r="E102" s="27">
        <f t="shared" si="11"/>
        <v>0.89800000000007074</v>
      </c>
      <c r="F102" s="27">
        <f t="shared" si="13"/>
        <v>1.7570000000000121</v>
      </c>
    </row>
    <row r="103" spans="1:6" x14ac:dyDescent="0.2">
      <c r="A103" t="str">
        <f>$A$18</f>
        <v>Finance and insurance</v>
      </c>
      <c r="B103" s="27">
        <f t="shared" si="11"/>
        <v>-3.5459999999999603</v>
      </c>
      <c r="C103" s="27">
        <f t="shared" si="12"/>
        <v>1.9790000000000028</v>
      </c>
      <c r="D103" s="27">
        <f t="shared" si="11"/>
        <v>8.9999999999292868E-3</v>
      </c>
      <c r="E103" s="27">
        <f t="shared" si="11"/>
        <v>-0.77899999999995373</v>
      </c>
      <c r="F103" s="27">
        <f t="shared" si="13"/>
        <v>-0.77000000000002444</v>
      </c>
    </row>
    <row r="104" spans="1:6" x14ac:dyDescent="0.2">
      <c r="A104" t="str">
        <f>$A$19</f>
        <v>Real estate</v>
      </c>
      <c r="B104" s="27">
        <f t="shared" si="11"/>
        <v>0.85299999999999976</v>
      </c>
      <c r="C104" s="27">
        <f t="shared" si="12"/>
        <v>0.41899999999998627</v>
      </c>
      <c r="D104" s="27">
        <f t="shared" si="11"/>
        <v>-1.1749999999999901</v>
      </c>
      <c r="E104" s="27">
        <f t="shared" si="11"/>
        <v>6.7999999999971195E-2</v>
      </c>
      <c r="F104" s="27">
        <f t="shared" si="13"/>
        <v>-1.1070000000000189</v>
      </c>
    </row>
    <row r="105" spans="1:6" x14ac:dyDescent="0.2">
      <c r="A105" t="str">
        <f>$A$20</f>
        <v>Professional services</v>
      </c>
      <c r="B105" s="27">
        <f t="shared" si="11"/>
        <v>10.761000000000045</v>
      </c>
      <c r="C105" s="27">
        <f t="shared" si="12"/>
        <v>-1.6400000000001853</v>
      </c>
      <c r="D105" s="27">
        <f t="shared" si="11"/>
        <v>2.9840000000001083</v>
      </c>
      <c r="E105" s="27">
        <f t="shared" si="11"/>
        <v>4.6040000000000418</v>
      </c>
      <c r="F105" s="27">
        <f t="shared" si="13"/>
        <v>7.5880000000001502</v>
      </c>
    </row>
    <row r="106" spans="1:6" x14ac:dyDescent="0.2">
      <c r="A106" s="10" t="str">
        <f>$A$21</f>
        <v>Support services</v>
      </c>
      <c r="B106" s="27">
        <f t="shared" ref="B106:B111" si="14">C21-B21</f>
        <v>-0.44500000000010687</v>
      </c>
      <c r="C106" s="27">
        <f t="shared" ref="C106:C111" si="15">D21-C21</f>
        <v>-1.1489999999999512</v>
      </c>
      <c r="D106" s="27">
        <f t="shared" ref="D106:D111" si="16">E21-D21</f>
        <v>3.6489999999998659</v>
      </c>
      <c r="E106" s="27">
        <f t="shared" ref="E106:E111" si="17">F21-E21</f>
        <v>3.5169999999999249</v>
      </c>
      <c r="F106" s="27">
        <f t="shared" si="13"/>
        <v>7.1659999999997908</v>
      </c>
    </row>
    <row r="107" spans="1:6" x14ac:dyDescent="0.2">
      <c r="A107" s="10" t="str">
        <f>$A$22</f>
        <v>Public admin. and defence</v>
      </c>
      <c r="B107" s="27">
        <f t="shared" si="14"/>
        <v>6.4670000000000769</v>
      </c>
      <c r="C107" s="27">
        <f t="shared" si="15"/>
        <v>2.0209999999998871</v>
      </c>
      <c r="D107" s="27">
        <f t="shared" si="16"/>
        <v>0.30099999999995219</v>
      </c>
      <c r="E107" s="27">
        <f t="shared" si="17"/>
        <v>0.15400000000013137</v>
      </c>
      <c r="F107" s="27">
        <f t="shared" si="13"/>
        <v>0.45500000000008356</v>
      </c>
    </row>
    <row r="108" spans="1:6" x14ac:dyDescent="0.2">
      <c r="A108" s="10" t="str">
        <f>$A$23</f>
        <v>Education</v>
      </c>
      <c r="B108" s="27">
        <f t="shared" si="14"/>
        <v>2.9220000000001036</v>
      </c>
      <c r="C108" s="27">
        <f t="shared" si="15"/>
        <v>-2.1040000000001555</v>
      </c>
      <c r="D108" s="27">
        <f t="shared" si="16"/>
        <v>1.0730000000000146</v>
      </c>
      <c r="E108" s="27">
        <f t="shared" si="17"/>
        <v>2.9810000000000159</v>
      </c>
      <c r="F108" s="27">
        <f t="shared" si="13"/>
        <v>4.0540000000000305</v>
      </c>
    </row>
    <row r="109" spans="1:6" x14ac:dyDescent="0.2">
      <c r="A109" s="10" t="str">
        <f>$A$24</f>
        <v>Health and social work</v>
      </c>
      <c r="B109" s="27">
        <f t="shared" si="14"/>
        <v>1.3299999999999699</v>
      </c>
      <c r="C109" s="27">
        <f t="shared" si="15"/>
        <v>-2.6049999999998334</v>
      </c>
      <c r="D109" s="27">
        <f t="shared" si="16"/>
        <v>7.8649999999998954</v>
      </c>
      <c r="E109" s="27">
        <f t="shared" si="17"/>
        <v>12.332000000000036</v>
      </c>
      <c r="F109" s="27">
        <f t="shared" si="13"/>
        <v>20.196999999999932</v>
      </c>
    </row>
    <row r="110" spans="1:6" x14ac:dyDescent="0.2">
      <c r="A110" s="10" t="str">
        <f>$A$25</f>
        <v>Arts and entertainment</v>
      </c>
      <c r="B110" s="27">
        <f t="shared" si="14"/>
        <v>2.0650000000000652</v>
      </c>
      <c r="C110" s="27">
        <f t="shared" si="15"/>
        <v>-1.5250000000000412</v>
      </c>
      <c r="D110" s="27">
        <f t="shared" si="16"/>
        <v>2.4309999999999672</v>
      </c>
      <c r="E110" s="27">
        <f t="shared" si="17"/>
        <v>2.5770000000000586</v>
      </c>
      <c r="F110" s="27">
        <f t="shared" si="13"/>
        <v>5.0080000000000258</v>
      </c>
    </row>
    <row r="111" spans="1:6" x14ac:dyDescent="0.2">
      <c r="A111" s="10" t="str">
        <f>$A$26</f>
        <v>Other services</v>
      </c>
      <c r="B111" s="27">
        <f t="shared" si="14"/>
        <v>1.2270000000000199</v>
      </c>
      <c r="C111" s="27">
        <f t="shared" si="15"/>
        <v>-0.97999999999999865</v>
      </c>
      <c r="D111" s="27">
        <f t="shared" si="16"/>
        <v>0.44499999999997719</v>
      </c>
      <c r="E111" s="27">
        <f t="shared" si="17"/>
        <v>0.31000000000002181</v>
      </c>
      <c r="F111" s="27">
        <f t="shared" si="13"/>
        <v>0.75499999999999901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45.556000000000381</v>
      </c>
      <c r="C113" s="29">
        <f>D28-C28</f>
        <v>-6.6130000000002838</v>
      </c>
      <c r="D113" s="29">
        <f>E28-D28</f>
        <v>24.35899999999981</v>
      </c>
      <c r="E113" s="29">
        <f>F28-E28</f>
        <v>36.839000000000283</v>
      </c>
      <c r="F113" s="29">
        <f>F28-D28</f>
        <v>61.198000000000093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9.7160000000000153</v>
      </c>
      <c r="C7" s="31">
        <f>'Ind T1'!C7</f>
        <v>12.109999999999996</v>
      </c>
      <c r="D7" s="31">
        <f>'Ind T1'!D7</f>
        <v>13.373000000000006</v>
      </c>
      <c r="E7" s="31">
        <f>'Ind T1'!E7</f>
        <v>13.794999999999984</v>
      </c>
      <c r="F7" s="31">
        <f>'Ind T1'!F7</f>
        <v>14.470999999999998</v>
      </c>
      <c r="H7" s="31">
        <f>C7-B7</f>
        <v>2.3939999999999806</v>
      </c>
      <c r="I7" s="31">
        <f>D7-C7</f>
        <v>1.2630000000000106</v>
      </c>
      <c r="J7" s="31">
        <f>E7-D7</f>
        <v>0.4219999999999775</v>
      </c>
      <c r="K7" s="31">
        <f>F7-E7</f>
        <v>0.67600000000001437</v>
      </c>
      <c r="L7" s="31">
        <f>F7-D7</f>
        <v>1.0979999999999919</v>
      </c>
    </row>
    <row r="8" spans="1:12" x14ac:dyDescent="0.2">
      <c r="A8" t="str">
        <f>'Ind T2'!A5</f>
        <v>Agriculture</v>
      </c>
      <c r="B8" s="32">
        <f>'Ind T2'!B5</f>
        <v>3.984000000000004</v>
      </c>
      <c r="C8" s="32">
        <f>'Ind T2'!C5</f>
        <v>4.5920000000000059</v>
      </c>
      <c r="D8" s="32">
        <f>'Ind T2'!D5</f>
        <v>5.9740000000000064</v>
      </c>
      <c r="E8" s="32">
        <f>'Ind T2'!E5</f>
        <v>6.2409999999999872</v>
      </c>
      <c r="F8" s="32">
        <f>'Ind T2'!F5</f>
        <v>6.461000000000011</v>
      </c>
      <c r="H8" s="11">
        <f t="shared" ref="H8:H40" si="0">C8-B8</f>
        <v>0.60800000000000187</v>
      </c>
      <c r="I8" s="31">
        <f t="shared" ref="I8:I38" si="1">D8-C8</f>
        <v>1.3820000000000006</v>
      </c>
      <c r="J8" s="11">
        <f t="shared" ref="J8:J38" si="2">E8-D8</f>
        <v>0.26699999999998081</v>
      </c>
      <c r="K8" s="11">
        <f t="shared" ref="K8:K38" si="3">F8-E8</f>
        <v>0.22000000000002373</v>
      </c>
      <c r="L8" s="31">
        <f t="shared" ref="L8:L40" si="4">F8-D8</f>
        <v>0.48700000000000454</v>
      </c>
    </row>
    <row r="9" spans="1:12" x14ac:dyDescent="0.2">
      <c r="A9" t="str">
        <f>'Ind T2'!A6</f>
        <v>Mining and quarrying</v>
      </c>
      <c r="B9" s="32">
        <f>'Ind T2'!B6</f>
        <v>0.38199999999999984</v>
      </c>
      <c r="C9" s="32">
        <f>'Ind T2'!C6</f>
        <v>0.35400000000000031</v>
      </c>
      <c r="D9" s="32">
        <f>'Ind T2'!D6</f>
        <v>0.35699999999999943</v>
      </c>
      <c r="E9" s="32">
        <f>'Ind T2'!E6</f>
        <v>0.28700000000000059</v>
      </c>
      <c r="F9" s="32">
        <f>'Ind T2'!F6</f>
        <v>0.2040000000000001</v>
      </c>
      <c r="H9" s="11">
        <f t="shared" si="0"/>
        <v>-2.7999999999999525E-2</v>
      </c>
      <c r="I9" s="31">
        <f t="shared" si="1"/>
        <v>2.9999999999991145E-3</v>
      </c>
      <c r="J9" s="11">
        <f t="shared" si="2"/>
        <v>-6.9999999999998841E-2</v>
      </c>
      <c r="K9" s="11">
        <f t="shared" si="3"/>
        <v>-8.300000000000049E-2</v>
      </c>
      <c r="L9" s="31">
        <f t="shared" si="4"/>
        <v>-0.15299999999999933</v>
      </c>
    </row>
    <row r="10" spans="1:12" x14ac:dyDescent="0.2">
      <c r="A10" t="str">
        <f>'Ind T2'!A10</f>
        <v>Electricity and gas</v>
      </c>
      <c r="B10" s="32">
        <f>'Ind T2'!B10</f>
        <v>1.4570000000000021</v>
      </c>
      <c r="C10" s="32">
        <f>'Ind T2'!C10</f>
        <v>1.8960000000000006</v>
      </c>
      <c r="D10" s="32">
        <f>'Ind T2'!D10</f>
        <v>2.2700000000000053</v>
      </c>
      <c r="E10" s="32">
        <f>'Ind T2'!E10</f>
        <v>2.1370000000000005</v>
      </c>
      <c r="F10" s="32">
        <f>'Ind T2'!F10</f>
        <v>2.0879999999999996</v>
      </c>
      <c r="H10" s="11">
        <f t="shared" si="0"/>
        <v>0.4389999999999985</v>
      </c>
      <c r="I10" s="31">
        <f t="shared" si="1"/>
        <v>0.37400000000000477</v>
      </c>
      <c r="J10" s="11">
        <f t="shared" si="2"/>
        <v>-0.13300000000000489</v>
      </c>
      <c r="K10" s="11">
        <f t="shared" si="3"/>
        <v>-4.9000000000000821E-2</v>
      </c>
      <c r="L10" s="31">
        <f t="shared" si="4"/>
        <v>-0.18200000000000571</v>
      </c>
    </row>
    <row r="11" spans="1:12" x14ac:dyDescent="0.2">
      <c r="A11" t="str">
        <f>'Ind T2'!A11</f>
        <v>Water and sewerage</v>
      </c>
      <c r="B11" s="32">
        <f>'Ind T2'!B11</f>
        <v>3.8930000000000087</v>
      </c>
      <c r="C11" s="32">
        <f>'Ind T2'!C11</f>
        <v>5.2679999999999891</v>
      </c>
      <c r="D11" s="32">
        <f>'Ind T2'!D11</f>
        <v>4.7719999999999949</v>
      </c>
      <c r="E11" s="32">
        <f>'Ind T2'!E11</f>
        <v>5.1299999999999946</v>
      </c>
      <c r="F11" s="32">
        <f>'Ind T2'!F11</f>
        <v>5.7179999999999875</v>
      </c>
      <c r="H11" s="11">
        <f t="shared" ref="H11" si="5">C11-B11</f>
        <v>1.3749999999999805</v>
      </c>
      <c r="I11" s="31">
        <f t="shared" ref="I11" si="6">D11-C11</f>
        <v>-0.49599999999999422</v>
      </c>
      <c r="J11" s="11">
        <f t="shared" ref="J11" si="7">E11-D11</f>
        <v>0.35799999999999965</v>
      </c>
      <c r="K11" s="11">
        <f t="shared" ref="K11" si="8">F11-E11</f>
        <v>0.58799999999999297</v>
      </c>
      <c r="L11" s="31">
        <f t="shared" si="4"/>
        <v>0.94599999999999262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31.965999999999987</v>
      </c>
      <c r="C13" s="31">
        <f>'Ind T1'!C8</f>
        <v>34.148000000000003</v>
      </c>
      <c r="D13" s="31">
        <f>'Ind T1'!D8</f>
        <v>33.85599999999998</v>
      </c>
      <c r="E13" s="31">
        <f>'Ind T1'!E8</f>
        <v>32.018000000000001</v>
      </c>
      <c r="F13" s="31">
        <f>'Ind T1'!F8</f>
        <v>29.471000000000025</v>
      </c>
      <c r="H13" s="31">
        <f t="shared" si="0"/>
        <v>2.1820000000000164</v>
      </c>
      <c r="I13" s="31">
        <f t="shared" si="1"/>
        <v>-0.29200000000002291</v>
      </c>
      <c r="J13" s="31">
        <f t="shared" si="2"/>
        <v>-1.8379999999999797</v>
      </c>
      <c r="K13" s="31">
        <f t="shared" si="3"/>
        <v>-2.5469999999999757</v>
      </c>
      <c r="L13" s="31">
        <f t="shared" si="4"/>
        <v>-4.3849999999999554</v>
      </c>
    </row>
    <row r="14" spans="1:12" x14ac:dyDescent="0.2">
      <c r="A14" t="str">
        <f>'Ind T2'!A7</f>
        <v>Food drink and tobacco</v>
      </c>
      <c r="B14" s="32">
        <f>'Ind T2'!B7</f>
        <v>3.2279999999999962</v>
      </c>
      <c r="C14" s="32">
        <f>'Ind T2'!C7</f>
        <v>3.0770000000000017</v>
      </c>
      <c r="D14" s="32">
        <f>'Ind T2'!D7</f>
        <v>3.1709999999999998</v>
      </c>
      <c r="E14" s="32">
        <f>'Ind T2'!E7</f>
        <v>2.8679999999999954</v>
      </c>
      <c r="F14" s="32">
        <f>'Ind T2'!F7</f>
        <v>2.1840000000000015</v>
      </c>
      <c r="H14" s="11">
        <f t="shared" si="0"/>
        <v>-0.15099999999999447</v>
      </c>
      <c r="I14" s="31">
        <f t="shared" si="1"/>
        <v>9.3999999999998085E-2</v>
      </c>
      <c r="J14" s="11">
        <f t="shared" si="2"/>
        <v>-0.30300000000000438</v>
      </c>
      <c r="K14" s="11">
        <f t="shared" si="3"/>
        <v>-0.68399999999999395</v>
      </c>
      <c r="L14" s="31">
        <f t="shared" si="4"/>
        <v>-0.98699999999999832</v>
      </c>
    </row>
    <row r="15" spans="1:12" x14ac:dyDescent="0.2">
      <c r="A15" t="str">
        <f>'Ind T2'!A8</f>
        <v>Engineering</v>
      </c>
      <c r="B15" s="32">
        <f>'Ind T2'!B8</f>
        <v>4.471000000000009</v>
      </c>
      <c r="C15" s="32">
        <f>'Ind T2'!C8</f>
        <v>4.2849999999999842</v>
      </c>
      <c r="D15" s="32">
        <f>'Ind T2'!D8</f>
        <v>4.099000000000002</v>
      </c>
      <c r="E15" s="32">
        <f>'Ind T2'!E8</f>
        <v>3.9840000000000004</v>
      </c>
      <c r="F15" s="32">
        <f>'Ind T2'!F8</f>
        <v>3.3879999999999986</v>
      </c>
      <c r="H15" s="11">
        <f t="shared" si="0"/>
        <v>-0.18600000000002481</v>
      </c>
      <c r="I15" s="31">
        <f t="shared" si="1"/>
        <v>-0.18599999999998218</v>
      </c>
      <c r="J15" s="11">
        <f t="shared" si="2"/>
        <v>-0.11500000000000155</v>
      </c>
      <c r="K15" s="11">
        <f t="shared" si="3"/>
        <v>-0.59600000000000186</v>
      </c>
      <c r="L15" s="31">
        <f t="shared" si="4"/>
        <v>-0.71100000000000341</v>
      </c>
    </row>
    <row r="16" spans="1:12" x14ac:dyDescent="0.2">
      <c r="A16" t="str">
        <f>'Ind T2'!A9</f>
        <v>Rest of manufacturing</v>
      </c>
      <c r="B16" s="32">
        <f>'Ind T2'!B9</f>
        <v>24.266999999999982</v>
      </c>
      <c r="C16" s="32">
        <f>'Ind T2'!C9</f>
        <v>26.786000000000016</v>
      </c>
      <c r="D16" s="32">
        <f>'Ind T2'!D9</f>
        <v>26.585999999999977</v>
      </c>
      <c r="E16" s="32">
        <f>'Ind T2'!E9</f>
        <v>25.166000000000004</v>
      </c>
      <c r="F16" s="32">
        <f>'Ind T2'!F9</f>
        <v>23.899000000000026</v>
      </c>
      <c r="H16" s="11">
        <f t="shared" si="0"/>
        <v>2.5190000000000339</v>
      </c>
      <c r="I16" s="31">
        <f t="shared" si="1"/>
        <v>-0.20000000000003837</v>
      </c>
      <c r="J16" s="11">
        <f t="shared" si="2"/>
        <v>-1.4199999999999733</v>
      </c>
      <c r="K16" s="11">
        <f t="shared" si="3"/>
        <v>-1.2669999999999781</v>
      </c>
      <c r="L16" s="31">
        <f t="shared" si="4"/>
        <v>-2.6869999999999514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33.018000000000015</v>
      </c>
      <c r="C18" s="31">
        <f>'Ind T1'!C9</f>
        <v>41.147000000000006</v>
      </c>
      <c r="D18" s="31">
        <f>'Ind T1'!D9</f>
        <v>40.460999999999984</v>
      </c>
      <c r="E18" s="31">
        <f>'Ind T1'!E9</f>
        <v>44.113999999999933</v>
      </c>
      <c r="F18" s="31">
        <f>'Ind T1'!F9</f>
        <v>49.15999999999994</v>
      </c>
      <c r="H18" s="31">
        <f t="shared" si="0"/>
        <v>8.1289999999999907</v>
      </c>
      <c r="I18" s="31">
        <f t="shared" si="1"/>
        <v>-0.68600000000002126</v>
      </c>
      <c r="J18" s="31">
        <f t="shared" si="2"/>
        <v>3.652999999999949</v>
      </c>
      <c r="K18" s="31">
        <f t="shared" si="3"/>
        <v>5.0460000000000065</v>
      </c>
      <c r="L18" s="31">
        <f t="shared" si="4"/>
        <v>8.6989999999999554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132.9009999999999</v>
      </c>
      <c r="C20" s="31">
        <f>'Ind T1'!C10</f>
        <v>140.38100000000003</v>
      </c>
      <c r="D20" s="31">
        <f>'Ind T1'!D10</f>
        <v>140.28499999999988</v>
      </c>
      <c r="E20" s="31">
        <f>'Ind T1'!E10</f>
        <v>144.21700000000021</v>
      </c>
      <c r="F20" s="31">
        <f>'Ind T1'!F10</f>
        <v>151.41299999999993</v>
      </c>
      <c r="H20" s="31">
        <f t="shared" si="0"/>
        <v>7.4800000000001319</v>
      </c>
      <c r="I20" s="31">
        <f t="shared" si="1"/>
        <v>-9.6000000000145747E-2</v>
      </c>
      <c r="J20" s="31">
        <f t="shared" si="2"/>
        <v>3.932000000000329</v>
      </c>
      <c r="K20" s="31">
        <f t="shared" si="3"/>
        <v>7.1959999999997137</v>
      </c>
      <c r="L20" s="31">
        <f t="shared" si="4"/>
        <v>11.128000000000043</v>
      </c>
    </row>
    <row r="21" spans="1:12" x14ac:dyDescent="0.2">
      <c r="A21" s="10" t="str">
        <f>'Ind T2'!A13</f>
        <v>Wholesale and retail trade</v>
      </c>
      <c r="B21" s="32">
        <f>'Ind T2'!B13</f>
        <v>76.414999999999949</v>
      </c>
      <c r="C21" s="32">
        <f>'Ind T2'!C13</f>
        <v>75.28000000000003</v>
      </c>
      <c r="D21" s="32">
        <f>'Ind T2'!D13</f>
        <v>76.759999999999806</v>
      </c>
      <c r="E21" s="32">
        <f>'Ind T2'!E13</f>
        <v>77.149000000000186</v>
      </c>
      <c r="F21" s="32">
        <f>'Ind T2'!F13</f>
        <v>77.595999999999989</v>
      </c>
      <c r="H21" s="11">
        <f t="shared" si="0"/>
        <v>-1.1349999999999199</v>
      </c>
      <c r="I21" s="31">
        <f t="shared" si="1"/>
        <v>1.4799999999997766</v>
      </c>
      <c r="J21" s="11">
        <f t="shared" si="2"/>
        <v>0.38900000000037949</v>
      </c>
      <c r="K21" s="11">
        <f t="shared" si="3"/>
        <v>0.44699999999980378</v>
      </c>
      <c r="L21" s="31">
        <f t="shared" si="4"/>
        <v>0.83600000000018326</v>
      </c>
    </row>
    <row r="22" spans="1:12" x14ac:dyDescent="0.2">
      <c r="A22" s="10" t="str">
        <f>'Ind T2'!A14</f>
        <v>Transport and storage</v>
      </c>
      <c r="B22" s="32">
        <f>'Ind T2'!B14</f>
        <v>23.748999999999981</v>
      </c>
      <c r="C22" s="32">
        <f>'Ind T2'!C14</f>
        <v>24.723999999999954</v>
      </c>
      <c r="D22" s="32">
        <f>'Ind T2'!D14</f>
        <v>24.381000000000103</v>
      </c>
      <c r="E22" s="32">
        <f>'Ind T2'!E14</f>
        <v>25.547000000000015</v>
      </c>
      <c r="F22" s="32">
        <f>'Ind T2'!F14</f>
        <v>25.681999999999931</v>
      </c>
      <c r="H22" s="11">
        <f t="shared" si="0"/>
        <v>0.974999999999973</v>
      </c>
      <c r="I22" s="31">
        <f t="shared" si="1"/>
        <v>-0.34299999999985076</v>
      </c>
      <c r="J22" s="11">
        <f t="shared" si="2"/>
        <v>1.1659999999999116</v>
      </c>
      <c r="K22" s="11">
        <f t="shared" si="3"/>
        <v>0.1349999999999163</v>
      </c>
      <c r="L22" s="31">
        <f t="shared" si="4"/>
        <v>1.3009999999998278</v>
      </c>
    </row>
    <row r="23" spans="1:12" x14ac:dyDescent="0.2">
      <c r="A23" s="10" t="str">
        <f>'Ind T2'!A15</f>
        <v>Accommodation and food</v>
      </c>
      <c r="B23" s="32">
        <f>'Ind T2'!B15</f>
        <v>32.736999999999959</v>
      </c>
      <c r="C23" s="32">
        <f>'Ind T2'!C15</f>
        <v>40.377000000000038</v>
      </c>
      <c r="D23" s="32">
        <f>'Ind T2'!D15</f>
        <v>39.143999999999984</v>
      </c>
      <c r="E23" s="32">
        <f>'Ind T2'!E15</f>
        <v>41.521000000000015</v>
      </c>
      <c r="F23" s="32">
        <f>'Ind T2'!F15</f>
        <v>48.135000000000012</v>
      </c>
      <c r="H23" s="11">
        <f t="shared" si="0"/>
        <v>7.6400000000000787</v>
      </c>
      <c r="I23" s="31">
        <f t="shared" si="1"/>
        <v>-1.2330000000000538</v>
      </c>
      <c r="J23" s="11">
        <f t="shared" si="2"/>
        <v>2.3770000000000309</v>
      </c>
      <c r="K23" s="11">
        <f t="shared" si="3"/>
        <v>6.6139999999999972</v>
      </c>
      <c r="L23" s="31">
        <f t="shared" si="4"/>
        <v>8.9910000000000281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188.6480000000002</v>
      </c>
      <c r="C25" s="31">
        <f>'Ind T1'!C11</f>
        <v>203.30000000000018</v>
      </c>
      <c r="D25" s="31">
        <f>'Ind T1'!D11</f>
        <v>199.18600000000004</v>
      </c>
      <c r="E25" s="31">
        <f>'Ind T1'!E11</f>
        <v>208.13699999999986</v>
      </c>
      <c r="F25" s="31">
        <f>'Ind T1'!F11</f>
        <v>219.13799999999998</v>
      </c>
      <c r="H25" s="31">
        <f t="shared" si="0"/>
        <v>14.651999999999987</v>
      </c>
      <c r="I25" s="31">
        <f t="shared" si="1"/>
        <v>-4.1140000000001464</v>
      </c>
      <c r="J25" s="31">
        <f t="shared" si="2"/>
        <v>8.9509999999998229</v>
      </c>
      <c r="K25" s="31">
        <f t="shared" si="3"/>
        <v>11.001000000000118</v>
      </c>
      <c r="L25" s="31">
        <f t="shared" si="4"/>
        <v>19.951999999999941</v>
      </c>
    </row>
    <row r="26" spans="1:12" x14ac:dyDescent="0.2">
      <c r="A26" s="10" t="str">
        <f>'Ind T2'!A16</f>
        <v>Media</v>
      </c>
      <c r="B26" s="11">
        <f>'Ind T2'!B16</f>
        <v>5.0039999999999978</v>
      </c>
      <c r="C26" s="11">
        <f>'Ind T2'!C16</f>
        <v>8.0529999999999866</v>
      </c>
      <c r="D26" s="11">
        <f>'Ind T2'!D16</f>
        <v>7.3660000000000077</v>
      </c>
      <c r="E26" s="11">
        <f>'Ind T2'!E16</f>
        <v>7.1149999999999913</v>
      </c>
      <c r="F26" s="11">
        <f>'Ind T2'!F16</f>
        <v>6.9210000000000047</v>
      </c>
      <c r="H26" s="11">
        <f t="shared" si="0"/>
        <v>3.0489999999999888</v>
      </c>
      <c r="I26" s="31">
        <f t="shared" si="1"/>
        <v>-0.68699999999997896</v>
      </c>
      <c r="J26" s="11">
        <f t="shared" si="2"/>
        <v>-0.25100000000001632</v>
      </c>
      <c r="K26" s="11">
        <f t="shared" si="3"/>
        <v>-0.19399999999998663</v>
      </c>
      <c r="L26" s="31">
        <f t="shared" si="4"/>
        <v>-0.44500000000000295</v>
      </c>
    </row>
    <row r="27" spans="1:12" x14ac:dyDescent="0.2">
      <c r="A27" s="10" t="str">
        <f>'Ind T2'!A17</f>
        <v>Information technology</v>
      </c>
      <c r="B27" s="11">
        <f>'Ind T2'!B17</f>
        <v>19.826000000000029</v>
      </c>
      <c r="C27" s="11">
        <f>'Ind T2'!C17</f>
        <v>20.513999999999939</v>
      </c>
      <c r="D27" s="11">
        <f>'Ind T2'!D17</f>
        <v>19.983000000000008</v>
      </c>
      <c r="E27" s="11">
        <f>'Ind T2'!E17</f>
        <v>20.841999999999949</v>
      </c>
      <c r="F27" s="11">
        <f>'Ind T2'!F17</f>
        <v>21.74000000000002</v>
      </c>
      <c r="H27" s="11">
        <f t="shared" si="0"/>
        <v>0.68799999999991002</v>
      </c>
      <c r="I27" s="31">
        <f t="shared" si="1"/>
        <v>-0.5309999999999313</v>
      </c>
      <c r="J27" s="11">
        <f t="shared" si="2"/>
        <v>0.85899999999994137</v>
      </c>
      <c r="K27" s="11">
        <f t="shared" si="3"/>
        <v>0.89800000000007074</v>
      </c>
      <c r="L27" s="31">
        <f t="shared" si="4"/>
        <v>1.7570000000000121</v>
      </c>
    </row>
    <row r="28" spans="1:12" x14ac:dyDescent="0.2">
      <c r="A28" s="10" t="str">
        <f>'Ind T2'!A18</f>
        <v>Finance and insurance</v>
      </c>
      <c r="B28" s="11">
        <f>'Ind T2'!B18</f>
        <v>27.55100000000002</v>
      </c>
      <c r="C28" s="11">
        <f>'Ind T2'!C18</f>
        <v>24.005000000000059</v>
      </c>
      <c r="D28" s="11">
        <f>'Ind T2'!D18</f>
        <v>25.984000000000062</v>
      </c>
      <c r="E28" s="11">
        <f>'Ind T2'!E18</f>
        <v>25.992999999999991</v>
      </c>
      <c r="F28" s="11">
        <f>'Ind T2'!F18</f>
        <v>25.214000000000038</v>
      </c>
      <c r="H28" s="11">
        <f t="shared" si="0"/>
        <v>-3.5459999999999603</v>
      </c>
      <c r="I28" s="31">
        <f t="shared" si="1"/>
        <v>1.9790000000000028</v>
      </c>
      <c r="J28" s="11">
        <f t="shared" si="2"/>
        <v>8.9999999999292868E-3</v>
      </c>
      <c r="K28" s="11">
        <f t="shared" si="3"/>
        <v>-0.77899999999995373</v>
      </c>
      <c r="L28" s="31">
        <f t="shared" si="4"/>
        <v>-0.77000000000002444</v>
      </c>
    </row>
    <row r="29" spans="1:12" x14ac:dyDescent="0.2">
      <c r="A29" s="10" t="str">
        <f>'Ind T2'!A19</f>
        <v>Real estate</v>
      </c>
      <c r="B29" s="11">
        <f>'Ind T2'!B19</f>
        <v>8.686000000000007</v>
      </c>
      <c r="C29" s="11">
        <f>'Ind T2'!C19</f>
        <v>9.5390000000000068</v>
      </c>
      <c r="D29" s="11">
        <f>'Ind T2'!D19</f>
        <v>9.9579999999999931</v>
      </c>
      <c r="E29" s="11">
        <f>'Ind T2'!E19</f>
        <v>8.783000000000003</v>
      </c>
      <c r="F29" s="11">
        <f>'Ind T2'!F19</f>
        <v>8.8509999999999742</v>
      </c>
      <c r="H29" s="11">
        <f t="shared" ref="H29:H31" si="9">C29-B29</f>
        <v>0.85299999999999976</v>
      </c>
      <c r="I29" s="31">
        <f t="shared" ref="I29:I31" si="10">D29-C29</f>
        <v>0.41899999999998627</v>
      </c>
      <c r="J29" s="11">
        <f t="shared" ref="J29:J31" si="11">E29-D29</f>
        <v>-1.1749999999999901</v>
      </c>
      <c r="K29" s="11">
        <f t="shared" ref="K29:K31" si="12">F29-E29</f>
        <v>6.7999999999971195E-2</v>
      </c>
      <c r="L29" s="31">
        <f t="shared" si="4"/>
        <v>-1.1070000000000189</v>
      </c>
    </row>
    <row r="30" spans="1:12" x14ac:dyDescent="0.2">
      <c r="A30" s="10" t="str">
        <f>'Ind T2'!A20</f>
        <v>Professional services</v>
      </c>
      <c r="B30" s="11">
        <f>'Ind T2'!B20</f>
        <v>54.821000000000033</v>
      </c>
      <c r="C30" s="11">
        <f>'Ind T2'!C20</f>
        <v>65.582000000000079</v>
      </c>
      <c r="D30" s="11">
        <f>'Ind T2'!D20</f>
        <v>63.941999999999894</v>
      </c>
      <c r="E30" s="11">
        <f>'Ind T2'!E20</f>
        <v>66.926000000000002</v>
      </c>
      <c r="F30" s="11">
        <f>'Ind T2'!F20</f>
        <v>71.530000000000044</v>
      </c>
      <c r="H30" s="11">
        <f t="shared" si="9"/>
        <v>10.761000000000045</v>
      </c>
      <c r="I30" s="31">
        <f t="shared" si="10"/>
        <v>-1.6400000000001853</v>
      </c>
      <c r="J30" s="11">
        <f t="shared" si="11"/>
        <v>2.9840000000001083</v>
      </c>
      <c r="K30" s="11">
        <f t="shared" si="12"/>
        <v>4.6040000000000418</v>
      </c>
      <c r="L30" s="31">
        <f t="shared" si="4"/>
        <v>7.5880000000001502</v>
      </c>
    </row>
    <row r="31" spans="1:12" x14ac:dyDescent="0.2">
      <c r="A31" s="10" t="str">
        <f>'Ind T2'!A21</f>
        <v>Support services</v>
      </c>
      <c r="B31" s="11">
        <f>'Ind T2'!B21</f>
        <v>46.839000000000134</v>
      </c>
      <c r="C31" s="11">
        <f>'Ind T2'!C21</f>
        <v>46.394000000000027</v>
      </c>
      <c r="D31" s="11">
        <f>'Ind T2'!D21</f>
        <v>45.245000000000076</v>
      </c>
      <c r="E31" s="11">
        <f>'Ind T2'!E21</f>
        <v>48.893999999999942</v>
      </c>
      <c r="F31" s="11">
        <f>'Ind T2'!F21</f>
        <v>52.410999999999866</v>
      </c>
      <c r="H31" s="11">
        <f t="shared" si="9"/>
        <v>-0.44500000000010687</v>
      </c>
      <c r="I31" s="31">
        <f t="shared" si="10"/>
        <v>-1.1489999999999512</v>
      </c>
      <c r="J31" s="11">
        <f t="shared" si="11"/>
        <v>3.6489999999998659</v>
      </c>
      <c r="K31" s="11">
        <f t="shared" si="12"/>
        <v>3.5169999999999249</v>
      </c>
      <c r="L31" s="31">
        <f t="shared" si="4"/>
        <v>7.1659999999997908</v>
      </c>
    </row>
    <row r="32" spans="1:12" x14ac:dyDescent="0.2">
      <c r="A32" s="10" t="str">
        <f>'Ind T2'!A25</f>
        <v>Arts and entertainment</v>
      </c>
      <c r="B32" s="11">
        <f>'Ind T2'!B25</f>
        <v>13.529999999999982</v>
      </c>
      <c r="C32" s="11">
        <f>'Ind T2'!C25</f>
        <v>15.595000000000047</v>
      </c>
      <c r="D32" s="11">
        <f>'Ind T2'!D25</f>
        <v>14.070000000000006</v>
      </c>
      <c r="E32" s="11">
        <f>'Ind T2'!E25</f>
        <v>16.500999999999973</v>
      </c>
      <c r="F32" s="11">
        <f>'Ind T2'!F25</f>
        <v>19.078000000000031</v>
      </c>
      <c r="H32" s="11">
        <f t="shared" ref="H32" si="13">C32-B32</f>
        <v>2.0650000000000652</v>
      </c>
      <c r="I32" s="31">
        <f t="shared" ref="I32:I33" si="14">D32-C32</f>
        <v>-1.5250000000000412</v>
      </c>
      <c r="J32" s="11">
        <f t="shared" ref="J32:J33" si="15">E32-D32</f>
        <v>2.4309999999999672</v>
      </c>
      <c r="K32" s="11">
        <f t="shared" ref="K32:K33" si="16">F32-E32</f>
        <v>2.5770000000000586</v>
      </c>
      <c r="L32" s="31">
        <f t="shared" si="4"/>
        <v>5.0080000000000258</v>
      </c>
    </row>
    <row r="33" spans="1:12" x14ac:dyDescent="0.2">
      <c r="A33" s="10" t="str">
        <f>'Ind T2'!A26</f>
        <v>Other services</v>
      </c>
      <c r="B33" s="11">
        <f>'Ind T2'!B26</f>
        <v>12.390999999999989</v>
      </c>
      <c r="C33" s="11">
        <f>'Ind T2'!C26</f>
        <v>13.618000000000009</v>
      </c>
      <c r="D33" s="11">
        <f>'Ind T2'!D26</f>
        <v>12.638000000000011</v>
      </c>
      <c r="E33" s="11">
        <f>'Ind T2'!E26</f>
        <v>13.082999999999988</v>
      </c>
      <c r="F33" s="11">
        <f>'Ind T2'!F26</f>
        <v>13.39300000000001</v>
      </c>
      <c r="H33" s="11">
        <f>C33-B33</f>
        <v>1.2270000000000199</v>
      </c>
      <c r="I33" s="31">
        <f t="shared" si="14"/>
        <v>-0.97999999999999865</v>
      </c>
      <c r="J33" s="11">
        <f t="shared" si="15"/>
        <v>0.44499999999997719</v>
      </c>
      <c r="K33" s="11">
        <f t="shared" si="16"/>
        <v>0.31000000000002181</v>
      </c>
      <c r="L33" s="31">
        <f t="shared" si="4"/>
        <v>0.75499999999999901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157.54299999999989</v>
      </c>
      <c r="C35" s="31">
        <f>'Ind T1'!C12</f>
        <v>168.26200000000006</v>
      </c>
      <c r="D35" s="31">
        <f>'Ind T1'!D12</f>
        <v>165.57399999999996</v>
      </c>
      <c r="E35" s="31">
        <f>'Ind T1'!E12</f>
        <v>174.81299999999982</v>
      </c>
      <c r="F35" s="31">
        <f>'Ind T1'!F12</f>
        <v>190.27999999999997</v>
      </c>
      <c r="H35" s="31">
        <f t="shared" si="0"/>
        <v>10.719000000000165</v>
      </c>
      <c r="I35" s="31">
        <f t="shared" si="1"/>
        <v>-2.6880000000001019</v>
      </c>
      <c r="J35" s="31">
        <f t="shared" si="2"/>
        <v>9.2389999999998622</v>
      </c>
      <c r="K35" s="31">
        <f t="shared" si="3"/>
        <v>15.467000000000155</v>
      </c>
      <c r="L35" s="31">
        <f t="shared" si="4"/>
        <v>24.706000000000017</v>
      </c>
    </row>
    <row r="36" spans="1:12" x14ac:dyDescent="0.2">
      <c r="A36" s="10" t="str">
        <f>'Ind T2'!A22</f>
        <v>Public admin. and defence</v>
      </c>
      <c r="B36" s="32">
        <f>'Ind T2'!B22</f>
        <v>33.877999999999943</v>
      </c>
      <c r="C36" s="32">
        <f>'Ind T2'!C22</f>
        <v>40.34500000000002</v>
      </c>
      <c r="D36" s="32">
        <f>'Ind T2'!D22</f>
        <v>42.365999999999907</v>
      </c>
      <c r="E36" s="32">
        <f>'Ind T2'!E22</f>
        <v>42.666999999999859</v>
      </c>
      <c r="F36" s="32">
        <f>'Ind T2'!F22</f>
        <v>42.820999999999991</v>
      </c>
      <c r="H36" s="11">
        <f t="shared" si="0"/>
        <v>6.4670000000000769</v>
      </c>
      <c r="I36" s="31">
        <f t="shared" si="1"/>
        <v>2.0209999999998871</v>
      </c>
      <c r="J36" s="11">
        <f t="shared" si="2"/>
        <v>0.30099999999995219</v>
      </c>
      <c r="K36" s="11">
        <f t="shared" si="3"/>
        <v>0.15400000000013137</v>
      </c>
      <c r="L36" s="31">
        <f t="shared" si="4"/>
        <v>0.45500000000008356</v>
      </c>
    </row>
    <row r="37" spans="1:12" x14ac:dyDescent="0.2">
      <c r="A37" s="10" t="str">
        <f>'Ind T2'!A23</f>
        <v>Education</v>
      </c>
      <c r="B37" s="32">
        <f>'Ind T2'!B23</f>
        <v>50.569999999999979</v>
      </c>
      <c r="C37" s="32">
        <f>'Ind T2'!C23</f>
        <v>53.492000000000083</v>
      </c>
      <c r="D37" s="32">
        <f>'Ind T2'!D23</f>
        <v>51.387999999999927</v>
      </c>
      <c r="E37" s="32">
        <f>'Ind T2'!E23</f>
        <v>52.460999999999942</v>
      </c>
      <c r="F37" s="32">
        <f>'Ind T2'!F23</f>
        <v>55.441999999999958</v>
      </c>
      <c r="H37" s="11">
        <f t="shared" si="0"/>
        <v>2.9220000000001036</v>
      </c>
      <c r="I37" s="31">
        <f t="shared" si="1"/>
        <v>-2.1040000000001555</v>
      </c>
      <c r="J37" s="11">
        <f t="shared" si="2"/>
        <v>1.0730000000000146</v>
      </c>
      <c r="K37" s="11">
        <f t="shared" si="3"/>
        <v>2.9810000000000159</v>
      </c>
      <c r="L37" s="31">
        <f t="shared" si="4"/>
        <v>4.0540000000000305</v>
      </c>
    </row>
    <row r="38" spans="1:12" x14ac:dyDescent="0.2">
      <c r="A38" s="10" t="str">
        <f>'Ind T2'!A24</f>
        <v>Health and social work</v>
      </c>
      <c r="B38" s="32">
        <f>'Ind T2'!B24</f>
        <v>73.09499999999997</v>
      </c>
      <c r="C38" s="32">
        <f>'Ind T2'!C24</f>
        <v>74.42499999999994</v>
      </c>
      <c r="D38" s="32">
        <f>'Ind T2'!D24</f>
        <v>71.820000000000107</v>
      </c>
      <c r="E38" s="32">
        <f>'Ind T2'!E24</f>
        <v>79.685000000000002</v>
      </c>
      <c r="F38" s="32">
        <f>'Ind T2'!F24</f>
        <v>92.017000000000039</v>
      </c>
      <c r="H38" s="11">
        <f t="shared" si="0"/>
        <v>1.3299999999999699</v>
      </c>
      <c r="I38" s="31">
        <f t="shared" si="1"/>
        <v>-2.6049999999998334</v>
      </c>
      <c r="J38" s="11">
        <f t="shared" si="2"/>
        <v>7.8649999999998954</v>
      </c>
      <c r="K38" s="11">
        <f t="shared" si="3"/>
        <v>12.332000000000036</v>
      </c>
      <c r="L38" s="31">
        <f t="shared" si="4"/>
        <v>20.196999999999932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553.79200000000003</v>
      </c>
      <c r="C40" s="33">
        <f>'Ind T1'!C14</f>
        <v>599.3480000000003</v>
      </c>
      <c r="D40" s="33">
        <f>'Ind T1'!D14</f>
        <v>592.7349999999999</v>
      </c>
      <c r="E40" s="33">
        <f>'Ind T1'!E14</f>
        <v>617.09399999999982</v>
      </c>
      <c r="F40" s="33">
        <f>'Ind T1'!F14</f>
        <v>653.93299999999977</v>
      </c>
      <c r="G40" s="24"/>
      <c r="H40" s="34">
        <f t="shared" si="0"/>
        <v>45.556000000000267</v>
      </c>
      <c r="I40" s="34">
        <f>D40-C40</f>
        <v>-6.6130000000003974</v>
      </c>
      <c r="J40" s="34">
        <f>E40-D40</f>
        <v>24.358999999999924</v>
      </c>
      <c r="K40" s="34">
        <f>F40-E40</f>
        <v>36.838999999999942</v>
      </c>
      <c r="L40" s="205">
        <f t="shared" si="4"/>
        <v>61.197999999999865</v>
      </c>
    </row>
    <row r="44" spans="1:12" ht="15.75" x14ac:dyDescent="0.25">
      <c r="A44" s="19" t="str">
        <f>CONCATENATE(A1," (Continued)")</f>
        <v>Industry Table 4  Employment by Industry Group in Sector (SIC 2007), 2015-2035, West of England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5.6608643930120772</v>
      </c>
      <c r="C50" s="44">
        <f t="shared" ref="B50:E54" si="17">IF(AND(D$5-C$5 &lt;&gt; 0,C7&lt;&gt;0,D7&lt;&gt;0),(EXP(LN(D7/C7)/(D$5-C$5))-1)*100,0)</f>
        <v>10.429397192403055</v>
      </c>
      <c r="D50" s="44">
        <f t="shared" si="17"/>
        <v>0.62330367855967239</v>
      </c>
      <c r="E50" s="44">
        <f t="shared" si="17"/>
        <v>0.47955057173636462</v>
      </c>
      <c r="F50" s="44">
        <f>IF(AND(F$5-D$5 &lt;&gt; 0,D7&lt;&gt;0,F7&lt;&gt;0),(EXP(LN(F7/D7)/(F$5-D$5))-1)*100,0)</f>
        <v>0.5274454406787088</v>
      </c>
      <c r="H50" s="44">
        <f>(B7/B$40)*100</f>
        <v>1.7544493239338983</v>
      </c>
      <c r="I50" s="44">
        <f>(C7/C$40)*100</f>
        <v>2.0205289748193018</v>
      </c>
      <c r="J50" s="44">
        <f>(D7/D$40)*100</f>
        <v>2.2561515685761782</v>
      </c>
      <c r="K50" s="44">
        <f>(E7/E$40)*100</f>
        <v>2.2354779012597739</v>
      </c>
      <c r="L50" s="44">
        <f>(F7/F$40)*100</f>
        <v>2.2129178371484546</v>
      </c>
    </row>
    <row r="51" spans="1:12" x14ac:dyDescent="0.2">
      <c r="A51" t="str">
        <f>A8</f>
        <v>Agriculture</v>
      </c>
      <c r="B51" s="40">
        <f t="shared" si="17"/>
        <v>3.6145242862217986</v>
      </c>
      <c r="C51" s="44">
        <f t="shared" si="17"/>
        <v>30.095818815330986</v>
      </c>
      <c r="D51" s="40">
        <f t="shared" si="17"/>
        <v>0.87830881777377634</v>
      </c>
      <c r="E51" s="40">
        <f t="shared" si="17"/>
        <v>0.34703757205625241</v>
      </c>
      <c r="F51" s="44">
        <f t="shared" ref="F51:F83" si="18">IF(AND(F$5-D$5 &lt;&gt; 0,D8&lt;&gt;0,F8&lt;&gt;0),(EXP(LN(F8/D8)/(F$5-D$5))-1)*100,0)</f>
        <v>0.52381637772425105</v>
      </c>
      <c r="H51" s="40">
        <f t="shared" ref="H51:L54" si="19">(B8/B$7)*100</f>
        <v>41.004528612597753</v>
      </c>
      <c r="I51" s="40">
        <f t="shared" si="19"/>
        <v>37.919075144508732</v>
      </c>
      <c r="J51" s="40">
        <f t="shared" si="19"/>
        <v>44.672100501009524</v>
      </c>
      <c r="K51" s="40">
        <f t="shared" si="19"/>
        <v>45.241029358463166</v>
      </c>
      <c r="L51" s="40">
        <f t="shared" si="19"/>
        <v>44.647916522700655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-1.8850979149333424</v>
      </c>
      <c r="C52" s="44">
        <f t="shared" si="17"/>
        <v>0.84745762711839756</v>
      </c>
      <c r="D52" s="40">
        <f t="shared" si="17"/>
        <v>-4.2711732763636601</v>
      </c>
      <c r="E52" s="40">
        <f t="shared" si="17"/>
        <v>-3.3560154883457982</v>
      </c>
      <c r="F52" s="44">
        <f t="shared" si="18"/>
        <v>-3.6620360675127639</v>
      </c>
      <c r="H52" s="40">
        <f t="shared" si="19"/>
        <v>3.9316591189789958</v>
      </c>
      <c r="I52" s="40">
        <f t="shared" si="19"/>
        <v>2.9232039636663947</v>
      </c>
      <c r="J52" s="40">
        <f t="shared" si="19"/>
        <v>2.6695580647573416</v>
      </c>
      <c r="K52" s="40">
        <f t="shared" si="19"/>
        <v>2.080463936208778</v>
      </c>
      <c r="L52" s="40">
        <f t="shared" si="19"/>
        <v>1.4097159836915218</v>
      </c>
    </row>
    <row r="53" spans="1:12" x14ac:dyDescent="0.2">
      <c r="A53" t="str">
        <f>A10</f>
        <v>Electricity and gas</v>
      </c>
      <c r="B53" s="40">
        <f t="shared" si="17"/>
        <v>6.8057650718827967</v>
      </c>
      <c r="C53" s="44">
        <f t="shared" si="17"/>
        <v>19.725738396624727</v>
      </c>
      <c r="D53" s="40">
        <f t="shared" si="17"/>
        <v>-1.2002756315582674</v>
      </c>
      <c r="E53" s="40">
        <f t="shared" si="17"/>
        <v>-0.23169423675232226</v>
      </c>
      <c r="F53" s="44">
        <f t="shared" si="18"/>
        <v>-0.5556051831678066</v>
      </c>
      <c r="H53" s="40">
        <f t="shared" si="19"/>
        <v>14.995883079456565</v>
      </c>
      <c r="I53" s="40">
        <f t="shared" si="19"/>
        <v>15.656482246077633</v>
      </c>
      <c r="J53" s="40">
        <f t="shared" si="19"/>
        <v>16.974500859941706</v>
      </c>
      <c r="K53" s="40">
        <f t="shared" si="19"/>
        <v>15.491119971004007</v>
      </c>
      <c r="L53" s="40">
        <f t="shared" si="19"/>
        <v>14.428857715430862</v>
      </c>
    </row>
    <row r="54" spans="1:12" x14ac:dyDescent="0.2">
      <c r="A54" t="str">
        <f>A11</f>
        <v>Water and sewerage</v>
      </c>
      <c r="B54" s="40">
        <f t="shared" si="17"/>
        <v>7.8550142751051544</v>
      </c>
      <c r="C54" s="44">
        <f t="shared" si="17"/>
        <v>-9.4153378891418953</v>
      </c>
      <c r="D54" s="40">
        <f t="shared" si="17"/>
        <v>1.457319953156877</v>
      </c>
      <c r="E54" s="40">
        <f t="shared" si="17"/>
        <v>1.0910432838907358</v>
      </c>
      <c r="F54" s="44">
        <f t="shared" si="18"/>
        <v>1.2129883467830949</v>
      </c>
      <c r="H54" s="40">
        <f t="shared" si="19"/>
        <v>40.06792918896668</v>
      </c>
      <c r="I54" s="40">
        <f t="shared" si="19"/>
        <v>43.501238645747243</v>
      </c>
      <c r="J54" s="40">
        <f t="shared" si="19"/>
        <v>35.683840574291423</v>
      </c>
      <c r="K54" s="40">
        <f t="shared" si="19"/>
        <v>37.187386734324036</v>
      </c>
      <c r="L54" s="40">
        <f t="shared" si="19"/>
        <v>39.513509778176967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1.6644801806796394</v>
      </c>
      <c r="C56" s="44">
        <f t="shared" si="20"/>
        <v>-0.85510132365006486</v>
      </c>
      <c r="D56" s="44">
        <f t="shared" si="20"/>
        <v>-1.1101516585562576</v>
      </c>
      <c r="E56" s="44">
        <f t="shared" si="20"/>
        <v>-0.8254891278309584</v>
      </c>
      <c r="F56" s="44">
        <f t="shared" si="18"/>
        <v>-0.92046756894249571</v>
      </c>
      <c r="H56" s="44">
        <f>(B13/B$40)*100</f>
        <v>5.7722032820986913</v>
      </c>
      <c r="I56" s="44">
        <f>(C13/C$40)*100</f>
        <v>5.6975246434458757</v>
      </c>
      <c r="J56" s="44">
        <f>(D13/D$40)*100</f>
        <v>5.711827376483587</v>
      </c>
      <c r="K56" s="44">
        <f>(E13/E$40)*100</f>
        <v>5.1885126091000737</v>
      </c>
      <c r="L56" s="44">
        <f>(F13/F$40)*100</f>
        <v>4.5067308118721696</v>
      </c>
    </row>
    <row r="57" spans="1:12" x14ac:dyDescent="0.2">
      <c r="A57" t="str">
        <f>A14</f>
        <v>Food drink and tobacco</v>
      </c>
      <c r="B57" s="40">
        <f t="shared" si="20"/>
        <v>-1.190547577390122</v>
      </c>
      <c r="C57" s="44">
        <f t="shared" si="20"/>
        <v>3.0549236269092672</v>
      </c>
      <c r="D57" s="40">
        <f t="shared" si="20"/>
        <v>-1.9886026474304042</v>
      </c>
      <c r="E57" s="40">
        <f t="shared" si="20"/>
        <v>-2.6877870803650783</v>
      </c>
      <c r="F57" s="44">
        <f t="shared" si="18"/>
        <v>-2.4552815644752979</v>
      </c>
      <c r="H57" s="40">
        <f t="shared" ref="H57:L59" si="21">(B14/B$13)*100</f>
        <v>10.09822936870424</v>
      </c>
      <c r="I57" s="40">
        <f t="shared" si="21"/>
        <v>9.0107766194213479</v>
      </c>
      <c r="J57" s="40">
        <f t="shared" si="21"/>
        <v>9.3661389413988694</v>
      </c>
      <c r="K57" s="40">
        <f t="shared" si="21"/>
        <v>8.9574614279467646</v>
      </c>
      <c r="L57" s="40">
        <f t="shared" si="21"/>
        <v>7.4106749007498891</v>
      </c>
    </row>
    <row r="58" spans="1:12" x14ac:dyDescent="0.2">
      <c r="A58" t="str">
        <f>A15</f>
        <v>Engineering</v>
      </c>
      <c r="B58" s="40">
        <f t="shared" si="20"/>
        <v>-1.0566662705582153</v>
      </c>
      <c r="C58" s="44">
        <f t="shared" si="20"/>
        <v>-4.3407234539085904</v>
      </c>
      <c r="D58" s="40">
        <f t="shared" si="20"/>
        <v>-0.56751753637941382</v>
      </c>
      <c r="E58" s="40">
        <f t="shared" si="20"/>
        <v>-1.6074067185841812</v>
      </c>
      <c r="F58" s="44">
        <f t="shared" si="18"/>
        <v>-1.2619910218119035</v>
      </c>
      <c r="H58" s="40">
        <f t="shared" si="21"/>
        <v>13.986735906901115</v>
      </c>
      <c r="I58" s="40">
        <f t="shared" si="21"/>
        <v>12.548319081644557</v>
      </c>
      <c r="J58" s="40">
        <f t="shared" si="21"/>
        <v>12.107159735349729</v>
      </c>
      <c r="K58" s="40">
        <f t="shared" si="21"/>
        <v>12.443000812043227</v>
      </c>
      <c r="L58" s="40">
        <f t="shared" si="21"/>
        <v>11.496046961419685</v>
      </c>
    </row>
    <row r="59" spans="1:12" x14ac:dyDescent="0.2">
      <c r="A59" t="str">
        <f>A16</f>
        <v>Rest of manufacturing</v>
      </c>
      <c r="B59" s="40">
        <f t="shared" si="20"/>
        <v>2.4997824414060954</v>
      </c>
      <c r="C59" s="44">
        <f t="shared" si="20"/>
        <v>-0.74665870230732345</v>
      </c>
      <c r="D59" s="40">
        <f t="shared" si="20"/>
        <v>-1.0918136583357052</v>
      </c>
      <c r="E59" s="40">
        <f t="shared" si="20"/>
        <v>-0.51524065932647689</v>
      </c>
      <c r="F59" s="44">
        <f t="shared" si="18"/>
        <v>-0.70780414591834484</v>
      </c>
      <c r="H59" s="40">
        <f t="shared" si="21"/>
        <v>75.915034724394644</v>
      </c>
      <c r="I59" s="40">
        <f t="shared" si="21"/>
        <v>78.440904298934086</v>
      </c>
      <c r="J59" s="40">
        <f t="shared" si="21"/>
        <v>78.526701323251388</v>
      </c>
      <c r="K59" s="40">
        <f t="shared" si="21"/>
        <v>78.599537760010008</v>
      </c>
      <c r="L59" s="40">
        <f t="shared" si="21"/>
        <v>81.093278137830424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5.656654069095568</v>
      </c>
      <c r="C61" s="44">
        <f>IF(AND(D$5-C$5 &lt;&gt; 0,C18&lt;&gt;0,D18&lt;&gt;0),(EXP(LN(D18/C18)/(D$5-C$5))-1)*100,0)</f>
        <v>-1.6671932340146856</v>
      </c>
      <c r="D61" s="44">
        <f>IF(AND(E$5-D$5 &lt;&gt; 0,D18&lt;&gt;0,E18&lt;&gt;0),(EXP(LN(E18/D18)/(E$5-D$5))-1)*100,0)</f>
        <v>1.7438026677595531</v>
      </c>
      <c r="E61" s="44">
        <f>IF(AND(F$5-E$5 &lt;&gt; 0,E18&lt;&gt;0,F18&lt;&gt;0),(EXP(LN(F18/E18)/(F$5-E$5))-1)*100,0)</f>
        <v>1.0889169328864856</v>
      </c>
      <c r="F61" s="44">
        <f t="shared" si="18"/>
        <v>1.3067424720927701</v>
      </c>
      <c r="H61" s="44">
        <f>(B18/B$40)*100</f>
        <v>5.9621663007049603</v>
      </c>
      <c r="I61" s="44">
        <f>(C18/C$40)*100</f>
        <v>6.8652936190660503</v>
      </c>
      <c r="J61" s="44">
        <f>(D18/D$40)*100</f>
        <v>6.8261533400254732</v>
      </c>
      <c r="K61" s="44">
        <f>(E18/E$40)*100</f>
        <v>7.1486677880517311</v>
      </c>
      <c r="L61" s="44">
        <f>(F18/F$40)*100</f>
        <v>7.5175897224944999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1.3783038362811251</v>
      </c>
      <c r="C63" s="44">
        <f t="shared" si="22"/>
        <v>-6.838532280020182E-2</v>
      </c>
      <c r="D63" s="44">
        <f t="shared" si="22"/>
        <v>0.55439193751218863</v>
      </c>
      <c r="E63" s="44">
        <f t="shared" si="22"/>
        <v>0.48810831493857343</v>
      </c>
      <c r="F63" s="44">
        <f t="shared" si="18"/>
        <v>0.51019799960070333</v>
      </c>
      <c r="H63" s="44">
        <f>(B20/B$40)*100</f>
        <v>23.998360395238624</v>
      </c>
      <c r="I63" s="44">
        <f>(C20/C$40)*100</f>
        <v>23.422285550297982</v>
      </c>
      <c r="J63" s="44">
        <f>(D20/D$40)*100</f>
        <v>23.667406176453206</v>
      </c>
      <c r="K63" s="44">
        <f>(E20/E$40)*100</f>
        <v>23.370345522724296</v>
      </c>
      <c r="L63" s="44">
        <f>(F20/F$40)*100</f>
        <v>23.154206929456073</v>
      </c>
    </row>
    <row r="64" spans="1:12" x14ac:dyDescent="0.2">
      <c r="A64" t="str">
        <f>A21</f>
        <v>Wholesale and retail trade</v>
      </c>
      <c r="B64" s="40">
        <f t="shared" si="22"/>
        <v>-0.37341398705951212</v>
      </c>
      <c r="C64" s="44">
        <f t="shared" si="22"/>
        <v>1.9659936238041631</v>
      </c>
      <c r="D64" s="40">
        <f t="shared" si="22"/>
        <v>0.10115003863850891</v>
      </c>
      <c r="E64" s="40">
        <f t="shared" si="22"/>
        <v>5.7789316660183943E-2</v>
      </c>
      <c r="F64" s="44">
        <f t="shared" si="18"/>
        <v>7.224080330401339E-2</v>
      </c>
      <c r="H64" s="40">
        <f t="shared" ref="H64:L66" si="23">(B21/B$20)*100</f>
        <v>57.497686247658045</v>
      </c>
      <c r="I64" s="40">
        <f t="shared" si="23"/>
        <v>53.625490629073745</v>
      </c>
      <c r="J64" s="40">
        <f t="shared" si="23"/>
        <v>54.717182877713135</v>
      </c>
      <c r="K64" s="40">
        <f t="shared" si="23"/>
        <v>53.49508033033559</v>
      </c>
      <c r="L64" s="40">
        <f t="shared" si="23"/>
        <v>51.247911341826679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1.0109258632663431</v>
      </c>
      <c r="C65" s="44">
        <f t="shared" si="22"/>
        <v>-1.3873159682893155</v>
      </c>
      <c r="D65" s="40">
        <f t="shared" si="22"/>
        <v>0.93869339803089868</v>
      </c>
      <c r="E65" s="40">
        <f t="shared" si="22"/>
        <v>5.2718536168350205E-2</v>
      </c>
      <c r="F65" s="44">
        <f t="shared" si="18"/>
        <v>0.34717604459935103</v>
      </c>
      <c r="H65" s="40">
        <f t="shared" si="23"/>
        <v>17.869692477859459</v>
      </c>
      <c r="I65" s="40">
        <f t="shared" si="23"/>
        <v>17.612070009474181</v>
      </c>
      <c r="J65" s="40">
        <f t="shared" si="23"/>
        <v>17.379620059165362</v>
      </c>
      <c r="K65" s="40">
        <f t="shared" si="23"/>
        <v>17.714277789719642</v>
      </c>
      <c r="L65" s="40">
        <f t="shared" si="23"/>
        <v>16.961555480705055</v>
      </c>
    </row>
    <row r="66" spans="1:12" x14ac:dyDescent="0.2">
      <c r="A66" t="str">
        <f>A23</f>
        <v>Accommodation and food</v>
      </c>
      <c r="B66" s="40">
        <f t="shared" si="22"/>
        <v>5.3837848969778168</v>
      </c>
      <c r="C66" s="44">
        <f t="shared" si="22"/>
        <v>-3.0537187012409372</v>
      </c>
      <c r="D66" s="40">
        <f t="shared" si="22"/>
        <v>1.186021501760548</v>
      </c>
      <c r="E66" s="40">
        <f t="shared" si="22"/>
        <v>1.4890803541307118</v>
      </c>
      <c r="F66" s="44">
        <f t="shared" si="18"/>
        <v>1.3879600172030049</v>
      </c>
      <c r="H66" s="40">
        <f t="shared" si="23"/>
        <v>24.632621274482496</v>
      </c>
      <c r="I66" s="40">
        <f t="shared" si="23"/>
        <v>28.762439361452071</v>
      </c>
      <c r="J66" s="40">
        <f t="shared" si="23"/>
        <v>27.903197063121514</v>
      </c>
      <c r="K66" s="40">
        <f t="shared" si="23"/>
        <v>28.790641879944772</v>
      </c>
      <c r="L66" s="40">
        <f t="shared" si="23"/>
        <v>31.790533177468273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1.8875908376754458</v>
      </c>
      <c r="C68" s="44">
        <f t="shared" si="24"/>
        <v>-2.0236104279390821</v>
      </c>
      <c r="D68" s="44">
        <f t="shared" si="24"/>
        <v>0.88302496909840045</v>
      </c>
      <c r="E68" s="44">
        <f t="shared" si="24"/>
        <v>0.51638018665098873</v>
      </c>
      <c r="F68" s="44">
        <f t="shared" si="18"/>
        <v>0.63844681697220462</v>
      </c>
      <c r="H68" s="44">
        <f>(B25/B$40)*100</f>
        <v>34.064775222466231</v>
      </c>
      <c r="I68" s="44">
        <f>(C25/C$40)*100</f>
        <v>33.920193276694022</v>
      </c>
      <c r="J68" s="44">
        <f>(D25/D$40)*100</f>
        <v>33.604561903717524</v>
      </c>
      <c r="K68" s="44">
        <f>(E25/E$40)*100</f>
        <v>33.728572956470153</v>
      </c>
      <c r="L68" s="44">
        <f>(F25/F$40)*100</f>
        <v>33.510772510333638</v>
      </c>
    </row>
    <row r="69" spans="1:12" x14ac:dyDescent="0.2">
      <c r="A69" t="str">
        <f>A26</f>
        <v>Media</v>
      </c>
      <c r="B69" s="40">
        <f t="shared" si="24"/>
        <v>12.631560046757118</v>
      </c>
      <c r="C69" s="44">
        <f t="shared" si="24"/>
        <v>-8.5309822426422492</v>
      </c>
      <c r="D69" s="40">
        <f t="shared" si="24"/>
        <v>-0.69099331583695189</v>
      </c>
      <c r="E69" s="40">
        <f t="shared" si="24"/>
        <v>-0.27606786669411854</v>
      </c>
      <c r="F69" s="44">
        <f t="shared" si="18"/>
        <v>-0.414568616299682</v>
      </c>
      <c r="H69" s="40">
        <f t="shared" ref="H69:L71" si="25">(B26/B$25)*100</f>
        <v>2.6525592638140836</v>
      </c>
      <c r="I69" s="40">
        <f t="shared" si="25"/>
        <v>3.961141170683709</v>
      </c>
      <c r="J69" s="40">
        <f t="shared" si="25"/>
        <v>3.6980510678461371</v>
      </c>
      <c r="K69" s="40">
        <f t="shared" si="25"/>
        <v>3.4184215204408619</v>
      </c>
      <c r="L69" s="40">
        <f t="shared" si="25"/>
        <v>3.1582838211537965</v>
      </c>
    </row>
    <row r="70" spans="1:12" x14ac:dyDescent="0.2">
      <c r="A70" t="str">
        <f>A27</f>
        <v>Information technology</v>
      </c>
      <c r="B70" s="40">
        <f t="shared" si="24"/>
        <v>0.8564812988647974</v>
      </c>
      <c r="C70" s="44">
        <f t="shared" si="24"/>
        <v>-2.5884761626203234</v>
      </c>
      <c r="D70" s="40">
        <f t="shared" si="24"/>
        <v>0.84531819604454217</v>
      </c>
      <c r="E70" s="40">
        <f t="shared" si="24"/>
        <v>0.42272798590015093</v>
      </c>
      <c r="F70" s="44">
        <f t="shared" si="18"/>
        <v>0.56339426020586281</v>
      </c>
      <c r="H70" s="40">
        <f t="shared" si="25"/>
        <v>10.509520376574365</v>
      </c>
      <c r="I70" s="40">
        <f t="shared" si="25"/>
        <v>10.090506640432819</v>
      </c>
      <c r="J70" s="40">
        <f t="shared" si="25"/>
        <v>10.03233158956955</v>
      </c>
      <c r="K70" s="40">
        <f t="shared" si="25"/>
        <v>10.013596813637154</v>
      </c>
      <c r="L70" s="40">
        <f t="shared" si="25"/>
        <v>9.92068924604588</v>
      </c>
    </row>
    <row r="71" spans="1:12" x14ac:dyDescent="0.2">
      <c r="A71" t="str">
        <f>A28</f>
        <v>Finance and insurance</v>
      </c>
      <c r="B71" s="40">
        <f t="shared" si="24"/>
        <v>-3.3857724655608989</v>
      </c>
      <c r="C71" s="44">
        <f t="shared" si="24"/>
        <v>8.2441158092064093</v>
      </c>
      <c r="D71" s="40">
        <f t="shared" si="24"/>
        <v>6.9263803400776425E-3</v>
      </c>
      <c r="E71" s="40">
        <f t="shared" si="24"/>
        <v>-0.30381629331955873</v>
      </c>
      <c r="F71" s="44">
        <f t="shared" si="18"/>
        <v>-0.20034283310363943</v>
      </c>
      <c r="H71" s="40">
        <f t="shared" si="25"/>
        <v>14.604448496671044</v>
      </c>
      <c r="I71" s="40">
        <f t="shared" si="25"/>
        <v>11.807673389080197</v>
      </c>
      <c r="J71" s="40">
        <f t="shared" si="25"/>
        <v>13.045093530669854</v>
      </c>
      <c r="K71" s="40">
        <f t="shared" si="25"/>
        <v>12.4884090767139</v>
      </c>
      <c r="L71" s="40">
        <f t="shared" si="25"/>
        <v>11.505991658224517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2.3695409810148949</v>
      </c>
      <c r="C72" s="44">
        <f t="shared" si="27"/>
        <v>4.3924939721143197</v>
      </c>
      <c r="D72" s="40">
        <f t="shared" si="27"/>
        <v>-2.4798968083700856</v>
      </c>
      <c r="E72" s="40">
        <f t="shared" si="27"/>
        <v>7.7153868814594517E-2</v>
      </c>
      <c r="F72" s="44">
        <f t="shared" si="18"/>
        <v>-0.78256060037356079</v>
      </c>
      <c r="H72" s="40">
        <f t="shared" ref="H72:L72" si="28">(B29/B$25)*100</f>
        <v>4.6043424791145409</v>
      </c>
      <c r="I72" s="40">
        <f t="shared" si="28"/>
        <v>4.6920806689621237</v>
      </c>
      <c r="J72" s="40">
        <f t="shared" si="28"/>
        <v>4.9993473436888092</v>
      </c>
      <c r="K72" s="40">
        <f t="shared" si="28"/>
        <v>4.2198167553102088</v>
      </c>
      <c r="L72" s="40">
        <f t="shared" si="28"/>
        <v>4.0390073834752416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4.5825979234137115</v>
      </c>
      <c r="C73" s="44">
        <f t="shared" si="29"/>
        <v>-2.5006861638867117</v>
      </c>
      <c r="D73" s="40">
        <f t="shared" si="29"/>
        <v>0.91639560571725731</v>
      </c>
      <c r="E73" s="40">
        <f t="shared" si="29"/>
        <v>0.66751210451401199</v>
      </c>
      <c r="F73" s="44">
        <f t="shared" si="18"/>
        <v>0.75040499615368628</v>
      </c>
      <c r="H73" s="40">
        <f t="shared" ref="H73:L73" si="30">(B30/B$25)*100</f>
        <v>29.059942326449246</v>
      </c>
      <c r="I73" s="40">
        <f t="shared" si="30"/>
        <v>32.258730939498285</v>
      </c>
      <c r="J73" s="40">
        <f t="shared" si="30"/>
        <v>32.101653730683829</v>
      </c>
      <c r="K73" s="40">
        <f t="shared" si="30"/>
        <v>32.154782667185579</v>
      </c>
      <c r="L73" s="40">
        <f t="shared" si="30"/>
        <v>32.641531820131632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-0.23836667191946548</v>
      </c>
      <c r="C74" s="44">
        <f t="shared" si="31"/>
        <v>-2.4766133551751279</v>
      </c>
      <c r="D74" s="40">
        <f t="shared" si="31"/>
        <v>1.563344802078781</v>
      </c>
      <c r="E74" s="40">
        <f t="shared" si="31"/>
        <v>0.69703610053950538</v>
      </c>
      <c r="F74" s="44">
        <f t="shared" si="18"/>
        <v>0.98498149667649582</v>
      </c>
      <c r="H74" s="40">
        <f>(B31/B$25)*100</f>
        <v>24.828781646240664</v>
      </c>
      <c r="I74" s="40">
        <f t="shared" ref="I74:L74" si="32">(C31/C$25)*100</f>
        <v>22.820462370880463</v>
      </c>
      <c r="J74" s="40">
        <f t="shared" si="32"/>
        <v>22.714949845872738</v>
      </c>
      <c r="K74" s="40">
        <f t="shared" si="32"/>
        <v>23.491258161691565</v>
      </c>
      <c r="L74" s="40">
        <f t="shared" si="32"/>
        <v>23.91689255172534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3.6148244730135781</v>
      </c>
      <c r="C75" s="44">
        <f t="shared" si="33"/>
        <v>-9.7787752484773112</v>
      </c>
      <c r="D75" s="40">
        <f t="shared" si="33"/>
        <v>3.2388678700236095</v>
      </c>
      <c r="E75" s="40">
        <f t="shared" si="33"/>
        <v>1.461728812851848</v>
      </c>
      <c r="F75" s="44">
        <f t="shared" si="18"/>
        <v>2.0506831833613459</v>
      </c>
      <c r="H75" s="40">
        <f t="shared" ref="H75:L75" si="34">(B32/B$25)*100</f>
        <v>7.1720876977227261</v>
      </c>
      <c r="I75" s="40">
        <f t="shared" si="34"/>
        <v>7.6709296606001152</v>
      </c>
      <c r="J75" s="40">
        <f t="shared" si="34"/>
        <v>7.0637494603034368</v>
      </c>
      <c r="K75" s="40">
        <f t="shared" si="34"/>
        <v>7.9279513013063436</v>
      </c>
      <c r="L75" s="40">
        <f t="shared" si="34"/>
        <v>8.705929596875043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2.3886326426913573</v>
      </c>
      <c r="C76" s="44">
        <f t="shared" si="35"/>
        <v>-7.1963577617858547</v>
      </c>
      <c r="D76" s="40">
        <f t="shared" si="35"/>
        <v>0.69451120396903931</v>
      </c>
      <c r="E76" s="40">
        <f t="shared" si="35"/>
        <v>0.23445947612861229</v>
      </c>
      <c r="F76" s="44">
        <f t="shared" si="18"/>
        <v>0.38757603456789358</v>
      </c>
      <c r="H76" s="40">
        <f t="shared" ref="H76:L76" si="36">(B33/B$25)*100</f>
        <v>6.5683177134133279</v>
      </c>
      <c r="I76" s="40">
        <f t="shared" si="36"/>
        <v>6.6984751598622712</v>
      </c>
      <c r="J76" s="40">
        <f t="shared" si="36"/>
        <v>6.3448234313656622</v>
      </c>
      <c r="K76" s="40">
        <f t="shared" si="36"/>
        <v>6.2857637037143785</v>
      </c>
      <c r="L76" s="40">
        <f t="shared" si="36"/>
        <v>6.1116739223685581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1.6592108017185359</v>
      </c>
      <c r="C78" s="44">
        <f t="shared" ref="C78:C83" si="38">IF(AND(D$5-C$5 &lt;&gt; 0,C35&lt;&gt;0,D35&lt;&gt;0),(EXP(LN(D35/C35)/(D$5-C$5))-1)*100,0)</f>
        <v>-1.5975086472287847</v>
      </c>
      <c r="D78" s="44">
        <f t="shared" si="37"/>
        <v>1.0918902082444504</v>
      </c>
      <c r="E78" s="44">
        <f t="shared" si="37"/>
        <v>0.8514023923074765</v>
      </c>
      <c r="F78" s="44">
        <f t="shared" si="18"/>
        <v>0.93150136396022987</v>
      </c>
      <c r="H78" s="44">
        <f>(B35/B$40)*100</f>
        <v>28.448045475557588</v>
      </c>
      <c r="I78" s="44">
        <f>(C35/C$40)*100</f>
        <v>28.074173935676765</v>
      </c>
      <c r="J78" s="44">
        <f>(D35/D$40)*100</f>
        <v>27.933899634744026</v>
      </c>
      <c r="K78" s="44">
        <f>(E35/E$40)*100</f>
        <v>28.328423222393972</v>
      </c>
      <c r="L78" s="44">
        <f>(F35/F$40)*100</f>
        <v>29.097782188695177</v>
      </c>
    </row>
    <row r="79" spans="1:12" x14ac:dyDescent="0.2">
      <c r="A79" t="str">
        <f>A36</f>
        <v>Public admin. and defence</v>
      </c>
      <c r="B79" s="40">
        <f t="shared" si="37"/>
        <v>4.4643217838676863</v>
      </c>
      <c r="C79" s="44">
        <f t="shared" si="38"/>
        <v>5.0092948320730857</v>
      </c>
      <c r="D79" s="40">
        <f t="shared" si="37"/>
        <v>0.14169296893720151</v>
      </c>
      <c r="E79" s="40">
        <f t="shared" si="37"/>
        <v>3.6034978448595822E-2</v>
      </c>
      <c r="F79" s="44">
        <f t="shared" si="18"/>
        <v>7.1241916338116162E-2</v>
      </c>
      <c r="H79" s="40">
        <f>(B36/B$35)*100</f>
        <v>21.503970344604308</v>
      </c>
      <c r="I79" s="40">
        <f t="shared" ref="I79:L81" si="39">(C36/C$35)*100</f>
        <v>23.977487489748135</v>
      </c>
      <c r="J79" s="40">
        <f t="shared" si="39"/>
        <v>25.587350670999022</v>
      </c>
      <c r="K79" s="40">
        <f t="shared" si="39"/>
        <v>24.40722371905974</v>
      </c>
      <c r="L79" s="40">
        <f t="shared" si="39"/>
        <v>22.504204330460372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1.4142470478381242</v>
      </c>
      <c r="C80" s="44">
        <f t="shared" si="38"/>
        <v>-3.9332984371497681</v>
      </c>
      <c r="D80" s="40">
        <f t="shared" si="40"/>
        <v>0.4141623762573543</v>
      </c>
      <c r="E80" s="40">
        <f t="shared" si="40"/>
        <v>0.55420398847974006</v>
      </c>
      <c r="F80" s="44">
        <f t="shared" si="18"/>
        <v>0.50750176366340938</v>
      </c>
      <c r="H80" s="40">
        <f>(B37/B$35)*100</f>
        <v>32.09917292421752</v>
      </c>
      <c r="I80" s="40">
        <f t="shared" si="39"/>
        <v>31.790897528853851</v>
      </c>
      <c r="J80" s="40">
        <f t="shared" si="39"/>
        <v>31.036273811105573</v>
      </c>
      <c r="K80" s="40">
        <f t="shared" si="39"/>
        <v>30.009781881210206</v>
      </c>
      <c r="L80" s="40">
        <f t="shared" si="39"/>
        <v>29.137061173008185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0.45181617368492688</v>
      </c>
      <c r="C81" s="44">
        <f t="shared" si="38"/>
        <v>-3.5001679543162023</v>
      </c>
      <c r="D81" s="40">
        <f t="shared" si="40"/>
        <v>2.1001159366785815</v>
      </c>
      <c r="E81" s="40">
        <f t="shared" si="40"/>
        <v>1.4493220873797119</v>
      </c>
      <c r="F81" s="44">
        <f t="shared" si="18"/>
        <v>1.6657911477484744</v>
      </c>
      <c r="H81" s="40">
        <f>(B38/B$35)*100</f>
        <v>46.396856731178168</v>
      </c>
      <c r="I81" s="40">
        <f t="shared" si="39"/>
        <v>44.23161498139801</v>
      </c>
      <c r="J81" s="40">
        <f t="shared" si="39"/>
        <v>43.376375517895397</v>
      </c>
      <c r="K81" s="40">
        <f t="shared" si="39"/>
        <v>45.582994399730048</v>
      </c>
      <c r="L81" s="40">
        <f t="shared" si="39"/>
        <v>48.358734496531454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1.9959895288644169</v>
      </c>
      <c r="C83" s="206">
        <f t="shared" si="38"/>
        <v>-1.1033656573477213</v>
      </c>
      <c r="D83" s="43">
        <f>IF(AND(E$5-D$5 &lt;&gt; 0,D40&lt;&gt;0,E40&lt;&gt;0),(EXP(LN(E40/D40)/(E$5-D$5))-1)*100,0)</f>
        <v>0.80873157918701644</v>
      </c>
      <c r="E83" s="43">
        <f>IF(AND(F$5-E$5 &lt;&gt; 0,E40&lt;&gt;0,F40&lt;&gt;0),(EXP(LN(F40/E40)/(F$5-E$5))-1)*100,0)</f>
        <v>0.58151967255208881</v>
      </c>
      <c r="F83" s="206">
        <f t="shared" si="18"/>
        <v>0.6572000164776659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6.5978063871426018</v>
      </c>
      <c r="C89" s="44">
        <f>IF(AND(F$5-D$5 &lt;&gt; 0,D7&lt;&gt;0,F7&lt;&gt;0),(EXP(LN(F7/D7)/(F$5-D$5))-1)*100,0)</f>
        <v>0.5274454406787088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8.4399173006446837</v>
      </c>
      <c r="C90" s="44">
        <f t="shared" ref="C90:C122" si="43">IF(AND(F$5-D$5 &lt;&gt; 0,D8&lt;&gt;0,F8&lt;&gt;0),(EXP(LN(F8/D8)/(F$5-D$5))-1)*100,0)</f>
        <v>0.52381637772425105</v>
      </c>
    </row>
    <row r="91" spans="1:12" x14ac:dyDescent="0.2">
      <c r="A91" s="30" t="str">
        <f t="shared" si="41"/>
        <v>Mining and quarrying</v>
      </c>
      <c r="B91" s="44">
        <f t="shared" si="42"/>
        <v>-1.344575269453463</v>
      </c>
      <c r="C91" s="44">
        <f t="shared" si="43"/>
        <v>-3.6620360675127639</v>
      </c>
    </row>
    <row r="92" spans="1:12" x14ac:dyDescent="0.2">
      <c r="A92" s="30" t="str">
        <f t="shared" si="41"/>
        <v>Electricity and gas</v>
      </c>
      <c r="B92" s="44">
        <f t="shared" si="42"/>
        <v>9.2730992975354809</v>
      </c>
      <c r="C92" s="44">
        <f t="shared" si="43"/>
        <v>-0.5556051831678066</v>
      </c>
    </row>
    <row r="93" spans="1:12" x14ac:dyDescent="0.2">
      <c r="A93" s="30" t="str">
        <f t="shared" si="41"/>
        <v>Water and sewerage</v>
      </c>
      <c r="B93" s="44">
        <f t="shared" si="42"/>
        <v>4.15573938581284</v>
      </c>
      <c r="C93" s="44">
        <f t="shared" si="43"/>
        <v>1.2129883467830949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1.1554927996919151</v>
      </c>
      <c r="C95" s="44">
        <f t="shared" si="43"/>
        <v>-0.92046756894249571</v>
      </c>
    </row>
    <row r="96" spans="1:12" x14ac:dyDescent="0.2">
      <c r="A96" s="30" t="str">
        <f t="shared" si="41"/>
        <v>Food drink and tobacco</v>
      </c>
      <c r="B96" s="44">
        <f t="shared" si="42"/>
        <v>-0.35568104808222367</v>
      </c>
      <c r="C96" s="44">
        <f t="shared" si="43"/>
        <v>-2.4552815644752979</v>
      </c>
    </row>
    <row r="97" spans="1:3" x14ac:dyDescent="0.2">
      <c r="A97" s="30" t="str">
        <f t="shared" si="41"/>
        <v>Engineering</v>
      </c>
      <c r="B97" s="44">
        <f t="shared" si="42"/>
        <v>-1.7223756751335029</v>
      </c>
      <c r="C97" s="44">
        <f t="shared" si="43"/>
        <v>-1.2619910218119035</v>
      </c>
    </row>
    <row r="98" spans="1:3" x14ac:dyDescent="0.2">
      <c r="A98" s="30" t="str">
        <f t="shared" si="41"/>
        <v>Rest of manufacturing</v>
      </c>
      <c r="B98" s="44">
        <f t="shared" si="42"/>
        <v>1.8421084649663966</v>
      </c>
      <c r="C98" s="44">
        <f t="shared" si="43"/>
        <v>-0.70780414591834484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4.1494953174581184</v>
      </c>
      <c r="C100" s="44">
        <f t="shared" si="43"/>
        <v>1.3067424720927701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1.0873001567176743</v>
      </c>
      <c r="C102" s="44">
        <f t="shared" si="43"/>
        <v>0.51019799960070333</v>
      </c>
    </row>
    <row r="103" spans="1:3" x14ac:dyDescent="0.2">
      <c r="A103" s="30" t="str">
        <f t="shared" si="41"/>
        <v>Wholesale and retail trade</v>
      </c>
      <c r="B103" s="44">
        <f t="shared" si="42"/>
        <v>9.0133779292767002E-2</v>
      </c>
      <c r="C103" s="44">
        <f t="shared" si="43"/>
        <v>7.224080330401339E-2</v>
      </c>
    </row>
    <row r="104" spans="1:3" x14ac:dyDescent="0.2">
      <c r="A104" s="30" t="str">
        <f t="shared" si="41"/>
        <v>Transport and storage</v>
      </c>
      <c r="B104" s="44">
        <f t="shared" si="42"/>
        <v>0.5266563064070251</v>
      </c>
      <c r="C104" s="44">
        <f t="shared" si="43"/>
        <v>0.34717604459935103</v>
      </c>
    </row>
    <row r="105" spans="1:3" x14ac:dyDescent="0.2">
      <c r="A105" s="30" t="str">
        <f t="shared" si="41"/>
        <v>Accommodation and food</v>
      </c>
      <c r="B105" s="44">
        <f t="shared" si="42"/>
        <v>3.6394894446142967</v>
      </c>
      <c r="C105" s="44">
        <f t="shared" si="43"/>
        <v>1.3879600172030049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1.0930550052880461</v>
      </c>
      <c r="C107" s="44">
        <f t="shared" si="43"/>
        <v>0.63844681697220462</v>
      </c>
    </row>
    <row r="108" spans="1:3" x14ac:dyDescent="0.2">
      <c r="A108" s="30" t="str">
        <f t="shared" si="41"/>
        <v>Media</v>
      </c>
      <c r="B108" s="44">
        <f t="shared" si="42"/>
        <v>8.039578876817032</v>
      </c>
      <c r="C108" s="44">
        <f t="shared" si="43"/>
        <v>-0.414568616299682</v>
      </c>
    </row>
    <row r="109" spans="1:3" x14ac:dyDescent="0.2">
      <c r="A109" s="30" t="str">
        <f t="shared" si="41"/>
        <v>Information technology</v>
      </c>
      <c r="B109" s="44">
        <f t="shared" si="42"/>
        <v>0.15787858699096713</v>
      </c>
      <c r="C109" s="44">
        <f t="shared" si="43"/>
        <v>0.56339426020586281</v>
      </c>
    </row>
    <row r="110" spans="1:3" x14ac:dyDescent="0.2">
      <c r="A110" s="30" t="str">
        <f t="shared" si="41"/>
        <v>Finance and insurance</v>
      </c>
      <c r="B110" s="44">
        <f t="shared" si="42"/>
        <v>-1.1643260187208959</v>
      </c>
      <c r="C110" s="44">
        <f t="shared" si="43"/>
        <v>-0.20034283310363943</v>
      </c>
    </row>
    <row r="111" spans="1:3" x14ac:dyDescent="0.2">
      <c r="A111" s="30" t="str">
        <f t="shared" si="41"/>
        <v>Real estate</v>
      </c>
      <c r="B111" s="44">
        <f t="shared" si="42"/>
        <v>2.770970890512281</v>
      </c>
      <c r="C111" s="44">
        <f t="shared" si="43"/>
        <v>-0.78256060037356079</v>
      </c>
    </row>
    <row r="112" spans="1:3" x14ac:dyDescent="0.2">
      <c r="A112" s="30" t="str">
        <f t="shared" si="41"/>
        <v>Professional services</v>
      </c>
      <c r="B112" s="44">
        <f t="shared" si="42"/>
        <v>3.1259239403488071</v>
      </c>
      <c r="C112" s="44">
        <f t="shared" si="43"/>
        <v>0.75040499615368628</v>
      </c>
    </row>
    <row r="113" spans="1:3" x14ac:dyDescent="0.2">
      <c r="A113" s="30" t="str">
        <f t="shared" si="41"/>
        <v>Support services</v>
      </c>
      <c r="B113" s="44">
        <f t="shared" si="42"/>
        <v>-0.69008832747193827</v>
      </c>
      <c r="C113" s="44">
        <f t="shared" si="43"/>
        <v>0.98498149667649582</v>
      </c>
    </row>
    <row r="114" spans="1:3" x14ac:dyDescent="0.2">
      <c r="A114" s="30" t="str">
        <f t="shared" si="41"/>
        <v>Arts and entertainment</v>
      </c>
      <c r="B114" s="44">
        <f t="shared" si="42"/>
        <v>0.78577975001348221</v>
      </c>
      <c r="C114" s="44">
        <f t="shared" si="43"/>
        <v>2.0506831833613459</v>
      </c>
    </row>
    <row r="115" spans="1:3" x14ac:dyDescent="0.2">
      <c r="A115" s="30" t="str">
        <f t="shared" si="41"/>
        <v>Other services</v>
      </c>
      <c r="B115" s="44">
        <f t="shared" si="42"/>
        <v>0.39553509781655727</v>
      </c>
      <c r="C115" s="44">
        <f t="shared" si="43"/>
        <v>0.38757603456789358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0.9993563018054763</v>
      </c>
      <c r="C117" s="44">
        <f t="shared" si="43"/>
        <v>0.93150136396022987</v>
      </c>
    </row>
    <row r="118" spans="1:3" x14ac:dyDescent="0.2">
      <c r="A118" s="30" t="str">
        <f t="shared" si="41"/>
        <v>Public admin. and defence</v>
      </c>
      <c r="B118" s="44">
        <f t="shared" si="42"/>
        <v>4.5730896601142934</v>
      </c>
      <c r="C118" s="44">
        <f t="shared" si="43"/>
        <v>7.1241916338116162E-2</v>
      </c>
    </row>
    <row r="119" spans="1:3" x14ac:dyDescent="0.2">
      <c r="A119" s="30" t="str">
        <f t="shared" si="41"/>
        <v>Education</v>
      </c>
      <c r="B119" s="44">
        <f t="shared" si="42"/>
        <v>0.32143885182192022</v>
      </c>
      <c r="C119" s="44">
        <f t="shared" si="43"/>
        <v>0.50750176366340938</v>
      </c>
    </row>
    <row r="120" spans="1:3" x14ac:dyDescent="0.2">
      <c r="A120" s="30" t="str">
        <f t="shared" si="41"/>
        <v>Health and social work</v>
      </c>
      <c r="B120" s="44">
        <f t="shared" si="42"/>
        <v>-0.3513209420625385</v>
      </c>
      <c r="C120" s="44">
        <f t="shared" si="43"/>
        <v>1.6657911477484744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1.368443715474621</v>
      </c>
      <c r="C122" s="206">
        <f t="shared" si="43"/>
        <v>0.6572000164776659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203.12224111125732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46.416023268699931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48.769221127388107</v>
      </c>
      <c r="G9" s="299" t="str">
        <f>CONCATENATE("(",ROUND((F9/$H11)*100,1),")")</f>
        <v>(8.2)</v>
      </c>
      <c r="H9" s="249">
        <f>SUM(H30,H51,H72,H93,H114,H135,H156,H177,H198,H219,H240,H261,H282,H303,H324,H345,H366,H387,H408,H429,H450,H471)</f>
        <v>298.30748550734529</v>
      </c>
      <c r="I9" s="299" t="str">
        <f>CONCATENATE("(",ROUND((H9/$H11)*100,1),")")</f>
        <v>(50.3)</v>
      </c>
      <c r="K9" s="249">
        <f>B14-B9</f>
        <v>4.9884350932465509</v>
      </c>
      <c r="L9" s="249">
        <f>D14-D9</f>
        <v>2.5033646866295243</v>
      </c>
      <c r="M9" s="249">
        <f>F14-F9</f>
        <v>2.9652522999773083</v>
      </c>
      <c r="N9" s="249">
        <f>SUM(K9:M9)</f>
        <v>10.457052079853383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128.52370335750413</v>
      </c>
      <c r="C10" s="299" t="str">
        <f>CONCATENATE("(",ROUND((B10/$H11)*100,1),")")</f>
        <v>(21.7)</v>
      </c>
      <c r="D10" s="249">
        <f t="shared" ref="D10" si="1">SUM(D31,D52,D73,D94,D115,D136,D157,D178,D199,D220,D241,D262,D283,D304,D325,D346,D367,D388,D409,D430,D451,D472)</f>
        <v>126.96759176348931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38.936219371660918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294.42751449265432</v>
      </c>
      <c r="I10" s="299" t="str">
        <f>CONCATENATE("(",ROUND((H10/$H11)*100,1),")")</f>
        <v>(49.7)</v>
      </c>
      <c r="K10" s="249">
        <f t="shared" ref="K10:K11" si="4">B15-B10</f>
        <v>7.0838205735617805</v>
      </c>
      <c r="L10" s="249">
        <f t="shared" ref="L10:L11" si="5">D15-D10</f>
        <v>4.2235146631201417</v>
      </c>
      <c r="M10" s="249">
        <f t="shared" ref="M10:M11" si="6">F15-F10</f>
        <v>2.5946126834646108</v>
      </c>
      <c r="N10" s="249">
        <f t="shared" ref="N10:N11" si="7">SUM(K10:M10)</f>
        <v>13.901947920146533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331.64594446876134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173.38361503218923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87.705440499049033</v>
      </c>
      <c r="G11" s="299" t="str">
        <f>CONCATENATE("(",ROUND((F11/$H11)*100,1),")")</f>
        <v>(14.8)</v>
      </c>
      <c r="H11" s="249">
        <f t="shared" ref="H11" si="10">SUM(H32,H53,H74,H95,H116,H137,H158,H179,H200,H221,H242,H263,H284,H305,H326,H347,H368,H389,H410,H431,H452,H473)</f>
        <v>592.73499999999979</v>
      </c>
      <c r="I11" s="299" t="str">
        <f>CONCATENATE("(",ROUND((H11/$H11)*100,1),")")</f>
        <v>(100)</v>
      </c>
      <c r="K11" s="249">
        <f t="shared" si="4"/>
        <v>12.072255666808474</v>
      </c>
      <c r="L11" s="249">
        <f t="shared" si="5"/>
        <v>6.7268793497496802</v>
      </c>
      <c r="M11" s="249">
        <f t="shared" si="6"/>
        <v>5.559864983441912</v>
      </c>
      <c r="N11" s="249">
        <f t="shared" si="7"/>
        <v>24.359000000000066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208.11067620450387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48.919387955329455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51.734473427365415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308.76453758719873</v>
      </c>
      <c r="I14" s="299" t="str">
        <f>CONCATENATE("(",ROUND((H14/$H16)*100,1),")")</f>
        <v>(50)</v>
      </c>
      <c r="K14" s="249">
        <f>B19-B14</f>
        <v>6.0840796619970092</v>
      </c>
      <c r="L14" s="249">
        <f>D19-D14</f>
        <v>4.5534032580487747</v>
      </c>
      <c r="M14" s="249">
        <f>F19-F14</f>
        <v>4.3091538960672437</v>
      </c>
      <c r="N14" s="249">
        <f>SUM(K14:M14)</f>
        <v>14.946636816113028</v>
      </c>
    </row>
    <row r="15" spans="1:17" x14ac:dyDescent="0.2">
      <c r="A15" s="282" t="s">
        <v>365</v>
      </c>
      <c r="B15" s="249">
        <f t="shared" si="0"/>
        <v>135.60752393106591</v>
      </c>
      <c r="C15" s="299" t="str">
        <f>CONCATENATE("(",ROUND((B15/$H16)*100,1),")")</f>
        <v>(22)</v>
      </c>
      <c r="D15" s="249">
        <f t="shared" ref="D15" si="14">SUM(D36,D57,D78,D99,D120,D141,D162,D183,D204,D225,D246,D267,D288,D309,D330,D351,D372,D393,D414,D435,D456,D477)</f>
        <v>131.19110642660945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41.530832055125529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308.32946241280086</v>
      </c>
      <c r="I15" s="299" t="str">
        <f>CONCATENATE("(",ROUND((H15/$H16)*100,1),")")</f>
        <v>(50)</v>
      </c>
      <c r="K15" s="249">
        <f t="shared" ref="K15:K16" si="17">B20-B15</f>
        <v>12.172973142773344</v>
      </c>
      <c r="L15" s="249">
        <f t="shared" ref="L15:L16" si="18">D20-D15</f>
        <v>5.5786023765044206</v>
      </c>
      <c r="M15" s="249">
        <f t="shared" ref="M15:M16" si="19">F20-F15</f>
        <v>4.1407876646095616</v>
      </c>
      <c r="N15" s="249">
        <f t="shared" ref="N15:N16" si="20">SUM(K15:M15)</f>
        <v>21.892363183887326</v>
      </c>
    </row>
    <row r="16" spans="1:17" x14ac:dyDescent="0.2">
      <c r="A16" s="282" t="s">
        <v>363</v>
      </c>
      <c r="B16" s="249">
        <f t="shared" si="0"/>
        <v>343.71820013556982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180.11049438193891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93.265305482490945</v>
      </c>
      <c r="G16" s="299" t="str">
        <f>CONCATENATE("(",ROUND((F16/$H16)*100,1),")")</f>
        <v>(15.1)</v>
      </c>
      <c r="H16" s="249">
        <f t="shared" ref="H16" si="23">SUM(H37,H58,H79,H100,H121,H142,H163,H184,H205,H226,H247,H268,H289,H310,H331,H352,H373,H394,H415,H436,H457,H478)</f>
        <v>617.09399999999948</v>
      </c>
      <c r="I16" s="299" t="str">
        <f>CONCATENATE("(",ROUND((H16/$H16)*100,1),")")</f>
        <v>(100)</v>
      </c>
      <c r="K16" s="249">
        <f t="shared" si="17"/>
        <v>18.257052804770296</v>
      </c>
      <c r="L16" s="249">
        <f t="shared" si="18"/>
        <v>10.132005634553224</v>
      </c>
      <c r="M16" s="249">
        <f t="shared" si="19"/>
        <v>8.4499415606768196</v>
      </c>
      <c r="N16" s="249">
        <f t="shared" si="20"/>
        <v>36.83900000000034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214.19475586650088</v>
      </c>
      <c r="C19" s="299" t="str">
        <f>CONCATENATE("(",ROUND((B19/$H21)*100,1),")")</f>
        <v>(32.8)</v>
      </c>
      <c r="D19" s="249">
        <f t="shared" ref="D19" si="24">SUM(D40,D61,D82,D103,D124,D145,D166,D187,D208,D229,D250,D271,D292,D313,D334,D355,D376,D397,D418,D439,D460,D481)</f>
        <v>53.47279121337823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56.043627323432659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323.7111744033117</v>
      </c>
      <c r="I19" s="299" t="str">
        <f>CONCATENATE("(",ROUND((H19/$H21)*100,1),")")</f>
        <v>(49.5)</v>
      </c>
      <c r="K19" s="249">
        <f>B19-B9</f>
        <v>11.07251475524356</v>
      </c>
      <c r="L19" s="249">
        <f>D19-D9</f>
        <v>7.0567679446782989</v>
      </c>
      <c r="M19" s="249">
        <f>F19-F9</f>
        <v>7.2744061960445521</v>
      </c>
      <c r="N19" s="249">
        <f>SUM(K19:M19)</f>
        <v>25.403688895966411</v>
      </c>
    </row>
    <row r="20" spans="1:14" x14ac:dyDescent="0.2">
      <c r="A20" s="282" t="s">
        <v>365</v>
      </c>
      <c r="B20" s="249">
        <f t="shared" si="0"/>
        <v>147.78049707383926</v>
      </c>
      <c r="C20" s="299" t="str">
        <f>CONCATENATE("(",ROUND((B20/$H21)*100,1),")")</f>
        <v>(22.6)</v>
      </c>
      <c r="D20" s="249">
        <f t="shared" ref="D20" si="27">SUM(D41,D62,D83,D104,D125,D146,D167,D188,D209,D230,D251,D272,D293,D314,D335,D356,D377,D398,D419,D440,D461,D482)</f>
        <v>136.76970880311387</v>
      </c>
      <c r="E20" s="299" t="str">
        <f>CONCATENATE("(",ROUND((D20/$H21)*100,1),")")</f>
        <v>(20.9)</v>
      </c>
      <c r="F20" s="249">
        <f t="shared" ref="F20" si="28">SUM(F41,F62,F83,F104,F125,F146,F167,F188,F209,F230,F251,F272,F293,F314,F335,F356,F377,F398,F419,F440,F461,F482)</f>
        <v>45.671619719735091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330.22182559668823</v>
      </c>
      <c r="I20" s="299" t="str">
        <f>CONCATENATE("(",ROUND((H20/$H21)*100,1),")")</f>
        <v>(50.5)</v>
      </c>
      <c r="K20" s="249">
        <f t="shared" ref="K20:K21" si="30">B20-B10</f>
        <v>19.256793716335125</v>
      </c>
      <c r="L20" s="249">
        <f t="shared" ref="L20:L21" si="31">D20-D10</f>
        <v>9.8021170396245623</v>
      </c>
      <c r="M20" s="249">
        <f t="shared" ref="M20:M21" si="32">F20-F10</f>
        <v>6.7354003480741724</v>
      </c>
      <c r="N20" s="249">
        <f t="shared" ref="N20:N21" si="33">SUM(K20:M20)</f>
        <v>35.794311104033859</v>
      </c>
    </row>
    <row r="21" spans="1:14" x14ac:dyDescent="0.2">
      <c r="A21" s="282" t="s">
        <v>363</v>
      </c>
      <c r="B21" s="249">
        <f t="shared" si="0"/>
        <v>361.97525294034011</v>
      </c>
      <c r="C21" s="299" t="str">
        <f>CONCATENATE("(",ROUND((B21/$H21)*100,1),")")</f>
        <v>(55.4)</v>
      </c>
      <c r="D21" s="249">
        <f t="shared" ref="D21" si="34">SUM(D42,D63,D84,D105,D126,D147,D168,D189,D210,D231,D252,D273,D294,D315,D336,D357,D378,D399,D420,D441,D462,D483)</f>
        <v>190.24250001649213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101.71524704316776</v>
      </c>
      <c r="G21" s="299" t="str">
        <f>CONCATENATE("(",ROUND((F21/$H21)*100,1),")")</f>
        <v>(15.6)</v>
      </c>
      <c r="H21" s="249">
        <f t="shared" ref="H21" si="35">SUM(H42,H63,H84,H105,H126,H147,H168,H189,H210,H231,H252,H273,H294,H315,H336,H357,H378,H399,H420,H441,H462,H483)</f>
        <v>653.93299999999999</v>
      </c>
      <c r="I21" s="299" t="str">
        <f>CONCATENATE("(",ROUND((H21/$H21)*100,1),")")</f>
        <v>(100)</v>
      </c>
      <c r="K21" s="249">
        <f t="shared" si="30"/>
        <v>30.32930847157877</v>
      </c>
      <c r="L21" s="249">
        <f t="shared" si="31"/>
        <v>16.858884984302904</v>
      </c>
      <c r="M21" s="249">
        <f t="shared" si="32"/>
        <v>14.009806544118732</v>
      </c>
      <c r="N21" s="249">
        <f t="shared" si="33"/>
        <v>61.198000000000405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1.5754050828404331</v>
      </c>
      <c r="C30" s="299" t="str">
        <f>CONCATENATE("(",ROUND((B30/$H32)*100,1),")")</f>
        <v>(26.4)</v>
      </c>
      <c r="D30" s="302">
        <f>'Ind T6'!M9</f>
        <v>0.42494344411429547</v>
      </c>
      <c r="E30" s="299" t="str">
        <f>CONCATENATE("(",ROUND((D30/$H32)*100,1),")")</f>
        <v>(7.1)</v>
      </c>
      <c r="F30" s="302">
        <f>'Ind T6'!N9</f>
        <v>2.2786926295233068</v>
      </c>
      <c r="G30" s="299" t="str">
        <f>CONCATENATE("(",ROUND((F30/$H32)*100,1),")")</f>
        <v>(38.1)</v>
      </c>
      <c r="H30" s="302">
        <f>SUM(B30,D30,F30)</f>
        <v>4.2790411564780353</v>
      </c>
      <c r="I30" s="299" t="str">
        <f>CONCATENATE("(",ROUND((H30/$H32)*100,1),")")</f>
        <v>(71.6)</v>
      </c>
      <c r="K30" s="302">
        <f>B35-B30</f>
        <v>0.12950539808059069</v>
      </c>
      <c r="L30" s="302">
        <f>D35-D30</f>
        <v>2.3020725053008617E-2</v>
      </c>
      <c r="M30" s="302">
        <f>F35-F30</f>
        <v>3.5564911752688388E-2</v>
      </c>
      <c r="N30" s="302">
        <f>SUM(K30:M30)</f>
        <v>0.1880910348862877</v>
      </c>
    </row>
    <row r="31" spans="1:14" x14ac:dyDescent="0.2">
      <c r="A31" s="282" t="s">
        <v>365</v>
      </c>
      <c r="B31" s="302">
        <f>'Ind T6'!L8</f>
        <v>0.45967242857772783</v>
      </c>
      <c r="C31" s="299" t="str">
        <f>CONCATENATE("(",ROUND((B31/$H32)*100,1),")")</f>
        <v>(7.7)</v>
      </c>
      <c r="D31" s="302">
        <f>'Ind T6'!M8</f>
        <v>0.41469890592893904</v>
      </c>
      <c r="E31" s="299" t="str">
        <f>CONCATENATE("(",ROUND((D31/$H32)*100,1),")")</f>
        <v>(6.9)</v>
      </c>
      <c r="F31" s="302">
        <f>'Ind T6'!N8</f>
        <v>0.82058750901530397</v>
      </c>
      <c r="G31" s="299" t="str">
        <f>CONCATENATE("(",ROUND((F31/$H32)*100,1),")")</f>
        <v>(13.7)</v>
      </c>
      <c r="H31" s="302">
        <f t="shared" ref="H31" si="36">SUM(B31,D31,F31)</f>
        <v>1.6949588435219707</v>
      </c>
      <c r="I31" s="299" t="str">
        <f>CONCATENATE("(",ROUND((H31/$H32)*100,1),")")</f>
        <v>(28.4)</v>
      </c>
      <c r="K31" s="302">
        <f t="shared" ref="K31:K32" si="37">B36-B31</f>
        <v>2.1581485000463474E-2</v>
      </c>
      <c r="L31" s="302">
        <f t="shared" ref="L31:L32" si="38">D36-D31</f>
        <v>6.2819611214022242E-3</v>
      </c>
      <c r="M31" s="302">
        <f t="shared" ref="M31:M32" si="39">F36-F31</f>
        <v>5.1045518991831518E-2</v>
      </c>
      <c r="N31" s="302">
        <f t="shared" ref="N31:N32" si="40">SUM(K31:M31)</f>
        <v>7.8908965113697216E-2</v>
      </c>
    </row>
    <row r="32" spans="1:14" x14ac:dyDescent="0.2">
      <c r="A32" s="282" t="s">
        <v>363</v>
      </c>
      <c r="B32" s="302">
        <f>SUM(B30:B31)</f>
        <v>2.035077511418161</v>
      </c>
      <c r="C32" s="299" t="str">
        <f>CONCATENATE("(",ROUND((B32/$H32)*100,1),")")</f>
        <v>(34.1)</v>
      </c>
      <c r="D32" s="302">
        <f>SUM(D30:D31)</f>
        <v>0.83964235004323451</v>
      </c>
      <c r="E32" s="299" t="str">
        <f>CONCATENATE("(",ROUND((D32/$H32)*100,1),")")</f>
        <v>(14.1)</v>
      </c>
      <c r="F32" s="302">
        <f>SUM(F30:F31)</f>
        <v>3.0992801385386106</v>
      </c>
      <c r="G32" s="299" t="str">
        <f>CONCATENATE("(",ROUND((F32/$H32)*100,1),")")</f>
        <v>(51.9)</v>
      </c>
      <c r="H32" s="302">
        <f>SUM(H30:H31)</f>
        <v>5.9740000000000055</v>
      </c>
      <c r="I32" s="299" t="str">
        <f>CONCATENATE("(",ROUND((H32/$H32)*100,1),")")</f>
        <v>(100)</v>
      </c>
      <c r="K32" s="302">
        <f t="shared" si="37"/>
        <v>0.15108688308105434</v>
      </c>
      <c r="L32" s="302">
        <f t="shared" si="38"/>
        <v>2.9302686174410897E-2</v>
      </c>
      <c r="M32" s="302">
        <f t="shared" si="39"/>
        <v>8.6610430744519906E-2</v>
      </c>
      <c r="N32" s="302">
        <f t="shared" si="40"/>
        <v>0.26699999999998514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1.7049104809210238</v>
      </c>
      <c r="C35" s="299" t="str">
        <f>CONCATENATE("(",ROUND((B35/$H37)*100,1),")")</f>
        <v>(27.3)</v>
      </c>
      <c r="D35" s="302">
        <f>'Ind T6'!R9</f>
        <v>0.44796416916730408</v>
      </c>
      <c r="E35" s="299" t="str">
        <f>CONCATENATE("(",ROUND((D35/$H37)*100,1),")")</f>
        <v>(7.2)</v>
      </c>
      <c r="F35" s="302">
        <f>'Ind T6'!S9</f>
        <v>2.3142575412759951</v>
      </c>
      <c r="G35" s="299" t="str">
        <f>CONCATENATE("(",ROUND((F35/$H37)*100,1),")")</f>
        <v>(37.1)</v>
      </c>
      <c r="H35" s="302">
        <f>SUM(B35,D35,F35)</f>
        <v>4.4671321913643229</v>
      </c>
      <c r="I35" s="299" t="str">
        <f>CONCATENATE("(",ROUND((H35/$H37)*100,1),")")</f>
        <v>(71.6)</v>
      </c>
      <c r="K35" s="302">
        <f>B40-B35</f>
        <v>0.21797643079938944</v>
      </c>
      <c r="L35" s="302">
        <f>D40-D35</f>
        <v>2.0781172553703264E-2</v>
      </c>
      <c r="M35" s="302">
        <f>F40-F35</f>
        <v>-8.5712425304293127E-2</v>
      </c>
      <c r="N35" s="302">
        <f>SUM(K35:M35)</f>
        <v>0.15304517804879958</v>
      </c>
    </row>
    <row r="36" spans="1:14" x14ac:dyDescent="0.2">
      <c r="A36" s="282" t="s">
        <v>365</v>
      </c>
      <c r="B36" s="302">
        <f>'Ind T6'!Q8</f>
        <v>0.48125391357819131</v>
      </c>
      <c r="C36" s="299" t="str">
        <f>CONCATENATE("(",ROUND((B36/$H37)*100,1),")")</f>
        <v>(7.7)</v>
      </c>
      <c r="D36" s="302">
        <f>'Ind T6'!R8</f>
        <v>0.42098086705034127</v>
      </c>
      <c r="E36" s="299" t="str">
        <f>CONCATENATE("(",ROUND((D36/$H37)*100,1),")")</f>
        <v>(6.7)</v>
      </c>
      <c r="F36" s="302">
        <f>'Ind T6'!S8</f>
        <v>0.87163302800713549</v>
      </c>
      <c r="G36" s="299" t="str">
        <f>CONCATENATE("(",ROUND((F36/$H37)*100,1),")")</f>
        <v>(14)</v>
      </c>
      <c r="H36" s="302">
        <f t="shared" ref="H36" si="41">SUM(B36,D36,F36)</f>
        <v>1.7738678086356681</v>
      </c>
      <c r="I36" s="299" t="str">
        <f>CONCATENATE("(",ROUND((H36/$H37)*100,1),")")</f>
        <v>(28.4)</v>
      </c>
      <c r="K36" s="302">
        <f t="shared" ref="K36:K37" si="42">B41-B36</f>
        <v>1.8942459739066775E-2</v>
      </c>
      <c r="L36" s="302">
        <f t="shared" ref="L36:L37" si="43">D41-D36</f>
        <v>-1.4096163618616375E-2</v>
      </c>
      <c r="M36" s="302">
        <f t="shared" ref="M36:M37" si="44">F41-F36</f>
        <v>6.2108525830761097E-2</v>
      </c>
      <c r="N36" s="302">
        <f t="shared" ref="N36:N37" si="45">SUM(K36:M36)</f>
        <v>6.6954821951211496E-2</v>
      </c>
    </row>
    <row r="37" spans="1:14" x14ac:dyDescent="0.2">
      <c r="A37" s="282" t="s">
        <v>363</v>
      </c>
      <c r="B37" s="302">
        <f>SUM(B35:B36)</f>
        <v>2.1861643944992153</v>
      </c>
      <c r="C37" s="299" t="str">
        <f>CONCATENATE("(",ROUND((B37/$H37)*100,1),")")</f>
        <v>(35)</v>
      </c>
      <c r="D37" s="302">
        <f>SUM(D35:D36)</f>
        <v>0.86894503621764541</v>
      </c>
      <c r="E37" s="299" t="str">
        <f>CONCATENATE("(",ROUND((D37/$H37)*100,1),")")</f>
        <v>(13.9)</v>
      </c>
      <c r="F37" s="302">
        <f>SUM(F35:F36)</f>
        <v>3.1858905692831305</v>
      </c>
      <c r="G37" s="299" t="str">
        <f>CONCATENATE("(",ROUND((F37/$H37)*100,1),")")</f>
        <v>(51)</v>
      </c>
      <c r="H37" s="302">
        <f>SUM(H35:H36)</f>
        <v>6.2409999999999908</v>
      </c>
      <c r="I37" s="299" t="str">
        <f>CONCATENATE("(",ROUND((H37/$H37)*100,1),")")</f>
        <v>(100)</v>
      </c>
      <c r="K37" s="302">
        <f t="shared" si="42"/>
        <v>0.23691889053845605</v>
      </c>
      <c r="L37" s="302">
        <f t="shared" si="43"/>
        <v>6.6850089350868336E-3</v>
      </c>
      <c r="M37" s="302">
        <f t="shared" si="44"/>
        <v>-2.3603899473531698E-2</v>
      </c>
      <c r="N37" s="302">
        <f t="shared" si="45"/>
        <v>0.22000000000001119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1.9228869117204133</v>
      </c>
      <c r="C40" s="299" t="str">
        <f>CONCATENATE("(",ROUND((B40/$H42)*100,1),")")</f>
        <v>(29.8)</v>
      </c>
      <c r="D40" s="302">
        <f>'Ind T6'!W9</f>
        <v>0.46874534172100735</v>
      </c>
      <c r="E40" s="299" t="str">
        <f>CONCATENATE("(",ROUND((D40/$H42)*100,1),")")</f>
        <v>(7.3)</v>
      </c>
      <c r="F40" s="302">
        <f>'Ind T6'!X9</f>
        <v>2.228545115971702</v>
      </c>
      <c r="G40" s="299" t="str">
        <f>CONCATENATE("(",ROUND((F40/$H42)*100,1),")")</f>
        <v>(34.5)</v>
      </c>
      <c r="H40" s="302">
        <f>SUM(B40,D40,F40)</f>
        <v>4.6201773694131223</v>
      </c>
      <c r="I40" s="299" t="str">
        <f>CONCATENATE("(",ROUND((H40/$H42)*100,1),")")</f>
        <v>(71.5)</v>
      </c>
      <c r="K40" s="302">
        <f>B40-B30</f>
        <v>0.34748182887998014</v>
      </c>
      <c r="L40" s="302">
        <f>D40-D30</f>
        <v>4.3801897606711881E-2</v>
      </c>
      <c r="M40" s="302">
        <f>F40-F30</f>
        <v>-5.0147513551604739E-2</v>
      </c>
      <c r="N40" s="302">
        <f>SUM(K40:M40)</f>
        <v>0.34113621293508728</v>
      </c>
    </row>
    <row r="41" spans="1:14" x14ac:dyDescent="0.2">
      <c r="A41" s="282" t="s">
        <v>365</v>
      </c>
      <c r="B41" s="302">
        <f>'Ind T6'!V8</f>
        <v>0.50019637331725808</v>
      </c>
      <c r="C41" s="299" t="str">
        <f>CONCATENATE("(",ROUND((B41/$H42)*100,1),")")</f>
        <v>(7.7)</v>
      </c>
      <c r="D41" s="302">
        <f>'Ind T6'!W8</f>
        <v>0.40688470343172489</v>
      </c>
      <c r="E41" s="299" t="str">
        <f>CONCATENATE("(",ROUND((D41/$H42)*100,1),")")</f>
        <v>(6.3)</v>
      </c>
      <c r="F41" s="302">
        <f>'Ind T6'!X8</f>
        <v>0.93374155383789659</v>
      </c>
      <c r="G41" s="299" t="str">
        <f>CONCATENATE("(",ROUND((F41/$H42)*100,1),")")</f>
        <v>(14.5)</v>
      </c>
      <c r="H41" s="302">
        <f t="shared" ref="H41" si="46">SUM(B41,D41,F41)</f>
        <v>1.8408226305868796</v>
      </c>
      <c r="I41" s="299" t="str">
        <f>CONCATENATE("(",ROUND((H41/$H42)*100,1),")")</f>
        <v>(28.5)</v>
      </c>
      <c r="K41" s="302">
        <f t="shared" ref="K41:K42" si="47">B41-B31</f>
        <v>4.0523944739530249E-2</v>
      </c>
      <c r="L41" s="302">
        <f t="shared" ref="L41:L42" si="48">D41-D31</f>
        <v>-7.8142024972141511E-3</v>
      </c>
      <c r="M41" s="302">
        <f t="shared" ref="M41:M42" si="49">F41-F31</f>
        <v>0.11315404482259261</v>
      </c>
      <c r="N41" s="302">
        <f t="shared" ref="N41:N42" si="50">SUM(K41:M41)</f>
        <v>0.14586378706490871</v>
      </c>
    </row>
    <row r="42" spans="1:14" x14ac:dyDescent="0.2">
      <c r="A42" s="282" t="s">
        <v>363</v>
      </c>
      <c r="B42" s="302">
        <f>SUM(B40:B41)</f>
        <v>2.4230832850376713</v>
      </c>
      <c r="C42" s="299" t="str">
        <f>CONCATENATE("(",ROUND((B42/$H42)*100,1),")")</f>
        <v>(37.5)</v>
      </c>
      <c r="D42" s="302">
        <f>SUM(D40:D41)</f>
        <v>0.87563004515273224</v>
      </c>
      <c r="E42" s="299" t="str">
        <f>CONCATENATE("(",ROUND((D42/$H42)*100,1),")")</f>
        <v>(13.6)</v>
      </c>
      <c r="F42" s="302">
        <f>SUM(F40:F41)</f>
        <v>3.1622866698095988</v>
      </c>
      <c r="G42" s="299" t="str">
        <f>CONCATENATE("(",ROUND((F42/$H42)*100,1),")")</f>
        <v>(48.9)</v>
      </c>
      <c r="H42" s="302">
        <f>SUM(H40:H41)</f>
        <v>6.4610000000000021</v>
      </c>
      <c r="I42" s="299" t="str">
        <f>CONCATENATE("(",ROUND((H42/$H42)*100,1),")")</f>
        <v>(100)</v>
      </c>
      <c r="K42" s="302">
        <f t="shared" si="47"/>
        <v>0.38800577361951039</v>
      </c>
      <c r="L42" s="302">
        <f t="shared" si="48"/>
        <v>3.598769510949773E-2</v>
      </c>
      <c r="M42" s="302">
        <f t="shared" si="49"/>
        <v>6.3006531270988209E-2</v>
      </c>
      <c r="N42" s="302">
        <f t="shared" si="50"/>
        <v>0.48699999999999632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0.30033816013690529</v>
      </c>
      <c r="C51" s="299" t="str">
        <f>CONCATENATE("(",ROUND((B51/$H53)*100,1),")")</f>
        <v>(84.1)</v>
      </c>
      <c r="D51" s="302">
        <f>'Ind T6'!M18</f>
        <v>3.5477001703833363E-3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0.30388586030728865</v>
      </c>
      <c r="I51" s="299" t="str">
        <f>CONCATENATE("(",ROUND((H51/$H53)*100,1),")")</f>
        <v>(85.1)</v>
      </c>
      <c r="K51" s="302">
        <f>B56-B51</f>
        <v>-5.8990111979079635E-2</v>
      </c>
      <c r="L51" s="302">
        <f>D56-D51</f>
        <v>-6.1592344657287806E-4</v>
      </c>
      <c r="M51" s="302">
        <f>F56-F51</f>
        <v>0</v>
      </c>
      <c r="N51" s="302">
        <f>SUM(K51:M51)</f>
        <v>-5.9606035425652515E-2</v>
      </c>
    </row>
    <row r="52" spans="1:14" x14ac:dyDescent="0.2">
      <c r="A52" s="282" t="s">
        <v>365</v>
      </c>
      <c r="B52" s="302">
        <f>'Ind T6'!L17</f>
        <v>4.1558773423640408E-2</v>
      </c>
      <c r="C52" s="299" t="str">
        <f>CONCATENATE("(",ROUND((B52/$H53)*100,1),")")</f>
        <v>(11.6)</v>
      </c>
      <c r="D52" s="302">
        <f>'Ind T6'!M17</f>
        <v>1.155536626907102E-2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5.3114139692711428E-2</v>
      </c>
      <c r="I52" s="299" t="str">
        <f>CONCATENATE("(",ROUND((H52/$H53)*100,1),")")</f>
        <v>(14.9)</v>
      </c>
      <c r="K52" s="302">
        <f t="shared" ref="K52:K53" si="52">B57-B52</f>
        <v>-8.2621663459881561E-3</v>
      </c>
      <c r="L52" s="302">
        <f t="shared" ref="L52:L53" si="53">D57-D52</f>
        <v>-2.1317982283591674E-3</v>
      </c>
      <c r="M52" s="302">
        <f t="shared" ref="M52:M53" si="54">F57-F52</f>
        <v>0</v>
      </c>
      <c r="N52" s="302">
        <f t="shared" ref="N52:N53" si="55">SUM(K52:M52)</f>
        <v>-1.0393964574347324E-2</v>
      </c>
    </row>
    <row r="53" spans="1:14" x14ac:dyDescent="0.2">
      <c r="A53" s="282" t="s">
        <v>363</v>
      </c>
      <c r="B53" s="302">
        <f>SUM(B51:B52)</f>
        <v>0.34189693356054568</v>
      </c>
      <c r="C53" s="299" t="str">
        <f>CONCATENATE("(",ROUND((B53/$H53)*100,1),")")</f>
        <v>(95.8)</v>
      </c>
      <c r="D53" s="302">
        <f>SUM(D51:D52)</f>
        <v>1.5103066439454357E-2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0.3570000000000001</v>
      </c>
      <c r="I53" s="299" t="str">
        <f>CONCATENATE("(",ROUND((H53/$H53)*100,1),")")</f>
        <v>(100)</v>
      </c>
      <c r="K53" s="302">
        <f t="shared" si="52"/>
        <v>-6.7252278325067805E-2</v>
      </c>
      <c r="L53" s="302">
        <f t="shared" si="53"/>
        <v>-2.7477216749320459E-3</v>
      </c>
      <c r="M53" s="302">
        <f t="shared" si="54"/>
        <v>0</v>
      </c>
      <c r="N53" s="302">
        <f t="shared" si="55"/>
        <v>-6.9999999999999854E-2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0.24134804815782565</v>
      </c>
      <c r="C56" s="299" t="str">
        <f>CONCATENATE("(",ROUND((B56/$H58)*100,1),")")</f>
        <v>(84.1)</v>
      </c>
      <c r="D56" s="302">
        <f>'Ind T6'!R18</f>
        <v>2.9317767238104583E-3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0.2442798248816361</v>
      </c>
      <c r="I56" s="299" t="str">
        <f>CONCATENATE("(",ROUND((H56/$H58)*100,1),")")</f>
        <v>(85.1)</v>
      </c>
      <c r="K56" s="302">
        <f>B61-B56</f>
        <v>-6.9535910954322322E-2</v>
      </c>
      <c r="L56" s="302">
        <f>D61-D56</f>
        <v>-6.710907079936052E-4</v>
      </c>
      <c r="M56" s="302">
        <f>F61-F56</f>
        <v>0</v>
      </c>
      <c r="N56" s="302">
        <f>SUM(K56:M56)</f>
        <v>-7.0207001662315929E-2</v>
      </c>
    </row>
    <row r="57" spans="1:14" x14ac:dyDescent="0.2">
      <c r="A57" s="282" t="s">
        <v>365</v>
      </c>
      <c r="B57" s="302">
        <f>'Ind T6'!Q17</f>
        <v>3.3296607077652252E-2</v>
      </c>
      <c r="C57" s="299" t="str">
        <f>CONCATENATE("(",ROUND((B57/$H58)*100,1),")")</f>
        <v>(11.6)</v>
      </c>
      <c r="D57" s="302">
        <f>'Ind T6'!R17</f>
        <v>9.4235680407118525E-3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4.2720175118364102E-2</v>
      </c>
      <c r="I57" s="299" t="str">
        <f>CONCATENATE("(",ROUND((H57/$H58)*100,1),")")</f>
        <v>(14.9)</v>
      </c>
      <c r="K57" s="302">
        <f t="shared" ref="K57:K58" si="57">B62-B57</f>
        <v>-1.0366791774130385E-2</v>
      </c>
      <c r="L57" s="302">
        <f t="shared" ref="L57:L58" si="58">D62-D57</f>
        <v>-2.4262065635538843E-3</v>
      </c>
      <c r="M57" s="302">
        <f t="shared" ref="M57:M58" si="59">F62-F57</f>
        <v>0</v>
      </c>
      <c r="N57" s="302">
        <f t="shared" ref="N57:N58" si="60">SUM(K57:M57)</f>
        <v>-1.2792998337684269E-2</v>
      </c>
    </row>
    <row r="58" spans="1:14" x14ac:dyDescent="0.2">
      <c r="A58" s="282" t="s">
        <v>363</v>
      </c>
      <c r="B58" s="302">
        <f>SUM(B56:B57)</f>
        <v>0.27464465523547787</v>
      </c>
      <c r="C58" s="299" t="str">
        <f>CONCATENATE("(",ROUND((B58/$H58)*100,1),")")</f>
        <v>(95.7)</v>
      </c>
      <c r="D58" s="302">
        <f>SUM(D56:D57)</f>
        <v>1.2355344764522311E-2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0.2870000000000002</v>
      </c>
      <c r="I58" s="299" t="str">
        <f>CONCATENATE("(",ROUND((H58/$H58)*100,1),")")</f>
        <v>(100)</v>
      </c>
      <c r="K58" s="302">
        <f t="shared" si="57"/>
        <v>-7.9902702728452679E-2</v>
      </c>
      <c r="L58" s="302">
        <f t="shared" si="58"/>
        <v>-3.0972972715474899E-3</v>
      </c>
      <c r="M58" s="302">
        <f t="shared" si="59"/>
        <v>0</v>
      </c>
      <c r="N58" s="302">
        <f t="shared" si="60"/>
        <v>-8.3000000000000171E-2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0.17181213720350333</v>
      </c>
      <c r="C61" s="299" t="str">
        <f>CONCATENATE("(",ROUND((B61/$H63)*100,1),")")</f>
        <v>(84.2)</v>
      </c>
      <c r="D61" s="302">
        <f>'Ind T6'!W18</f>
        <v>2.2606860158168531E-3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0.17407282321932019</v>
      </c>
      <c r="I61" s="299" t="str">
        <f>CONCATENATE("(",ROUND((H61/$H63)*100,1),")")</f>
        <v>(85.3)</v>
      </c>
      <c r="K61" s="302">
        <f>B61-B51</f>
        <v>-0.12852602293340196</v>
      </c>
      <c r="L61" s="302">
        <f>D61-D51</f>
        <v>-1.2870141545664833E-3</v>
      </c>
      <c r="M61" s="302">
        <f>F61-F51</f>
        <v>0</v>
      </c>
      <c r="N61" s="302">
        <f>SUM(K61:M61)</f>
        <v>-0.12981303708796843</v>
      </c>
    </row>
    <row r="62" spans="1:14" x14ac:dyDescent="0.2">
      <c r="A62" s="282" t="s">
        <v>365</v>
      </c>
      <c r="B62" s="302">
        <f>'Ind T6'!V17</f>
        <v>2.2929815303521867E-2</v>
      </c>
      <c r="C62" s="299" t="str">
        <f>CONCATENATE("(",ROUND((B62/$H63)*100,1),")")</f>
        <v>(11.2)</v>
      </c>
      <c r="D62" s="302">
        <f>'Ind T6'!W17</f>
        <v>6.9973614771579682E-3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2.9927176780679833E-2</v>
      </c>
      <c r="I62" s="299" t="str">
        <f>CONCATENATE("(",ROUND((H62/$H63)*100,1),")")</f>
        <v>(14.7)</v>
      </c>
      <c r="K62" s="302">
        <f t="shared" ref="K62:K63" si="62">B62-B52</f>
        <v>-1.8628958120118541E-2</v>
      </c>
      <c r="L62" s="302">
        <f t="shared" ref="L62:L63" si="63">D62-D52</f>
        <v>-4.5580047919130517E-3</v>
      </c>
      <c r="M62" s="302">
        <f t="shared" ref="M62:M63" si="64">F62-F52</f>
        <v>0</v>
      </c>
      <c r="N62" s="302">
        <f t="shared" ref="N62:N63" si="65">SUM(K62:M62)</f>
        <v>-2.3186962912031595E-2</v>
      </c>
    </row>
    <row r="63" spans="1:14" x14ac:dyDescent="0.2">
      <c r="A63" s="282" t="s">
        <v>363</v>
      </c>
      <c r="B63" s="302">
        <f>SUM(B61:B62)</f>
        <v>0.1947419525070252</v>
      </c>
      <c r="C63" s="299" t="str">
        <f>CONCATENATE("(",ROUND((B63/$H63)*100,1),")")</f>
        <v>(95.5)</v>
      </c>
      <c r="D63" s="302">
        <f>SUM(D61:D62)</f>
        <v>9.2580474929748208E-3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0.20400000000000001</v>
      </c>
      <c r="I63" s="299" t="str">
        <f>CONCATENATE("(",ROUND((H63/$H63)*100,1),")")</f>
        <v>(100)</v>
      </c>
      <c r="K63" s="302">
        <f t="shared" si="62"/>
        <v>-0.14715498105352048</v>
      </c>
      <c r="L63" s="302">
        <f t="shared" si="63"/>
        <v>-5.8450189464795358E-3</v>
      </c>
      <c r="M63" s="302">
        <f t="shared" si="64"/>
        <v>0</v>
      </c>
      <c r="N63" s="302">
        <f t="shared" si="65"/>
        <v>-0.15300000000000002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1.6846245166477092</v>
      </c>
      <c r="C72" s="299" t="str">
        <f>CONCATENATE("(",ROUND((B72/$H74)*100,1),")")</f>
        <v>(53.1)</v>
      </c>
      <c r="D72" s="302">
        <f>'Ind T6'!M27</f>
        <v>0.13622348923029992</v>
      </c>
      <c r="E72" s="299" t="str">
        <f>CONCATENATE("(",ROUND((D72/$H74)*100,1),")")</f>
        <v>(4.3)</v>
      </c>
      <c r="F72" s="302">
        <f>'Ind T6'!N27</f>
        <v>7.1154844900203823E-2</v>
      </c>
      <c r="G72" s="299" t="str">
        <f>CONCATENATE("(",ROUND((F72/$H74)*100,1),")")</f>
        <v>(2.2)</v>
      </c>
      <c r="H72" s="302">
        <f>SUM(B72,D72,F72)</f>
        <v>1.8920028507782127</v>
      </c>
      <c r="I72" s="299" t="str">
        <f>CONCATENATE("(",ROUND((H72/$H74)*100,1),")")</f>
        <v>(59.7)</v>
      </c>
      <c r="K72" s="302">
        <f>B77-B72</f>
        <v>-0.18572449549633019</v>
      </c>
      <c r="L72" s="302">
        <f>D77-D72</f>
        <v>-1.3706816014649847E-2</v>
      </c>
      <c r="M72" s="302">
        <f>F77-F72</f>
        <v>-6.5582974519980408E-3</v>
      </c>
      <c r="N72" s="302">
        <f>SUM(K72:M72)</f>
        <v>-0.20598960896297808</v>
      </c>
    </row>
    <row r="73" spans="1:14" x14ac:dyDescent="0.2">
      <c r="A73" s="282" t="s">
        <v>365</v>
      </c>
      <c r="B73" s="302">
        <f>'Ind T6'!L26</f>
        <v>0.80105139856543772</v>
      </c>
      <c r="C73" s="299" t="str">
        <f>CONCATENATE("(",ROUND((B73/$H74)*100,1),")")</f>
        <v>(25.3)</v>
      </c>
      <c r="D73" s="302">
        <f>'Ind T6'!M26</f>
        <v>0.27316300206495903</v>
      </c>
      <c r="E73" s="299" t="str">
        <f>CONCATENATE("(",ROUND((D73/$H74)*100,1),")")</f>
        <v>(8.6)</v>
      </c>
      <c r="F73" s="302">
        <f>'Ind T6'!N26</f>
        <v>0.2047827485913887</v>
      </c>
      <c r="G73" s="299" t="str">
        <f>CONCATENATE("(",ROUND((F73/$H74)*100,1),")")</f>
        <v>(6.5)</v>
      </c>
      <c r="H73" s="302">
        <f t="shared" ref="H73" si="66">SUM(B73,D73,F73)</f>
        <v>1.2789971492217855</v>
      </c>
      <c r="I73" s="299" t="str">
        <f>CONCATENATE("(",ROUND((H73/$H74)*100,1),")")</f>
        <v>(40.3)</v>
      </c>
      <c r="K73" s="302">
        <f t="shared" ref="K73:K74" si="67">B78-B73</f>
        <v>-5.3552290413551251E-2</v>
      </c>
      <c r="L73" s="302">
        <f t="shared" ref="L73:L74" si="68">D78-D73</f>
        <v>-2.7956242073374632E-2</v>
      </c>
      <c r="M73" s="302">
        <f t="shared" ref="M73:M74" si="69">F78-F73</f>
        <v>-1.5501858550096809E-2</v>
      </c>
      <c r="N73" s="302">
        <f t="shared" ref="N73:N74" si="70">SUM(K73:M73)</f>
        <v>-9.7010391037022692E-2</v>
      </c>
    </row>
    <row r="74" spans="1:14" x14ac:dyDescent="0.2">
      <c r="A74" s="282" t="s">
        <v>363</v>
      </c>
      <c r="B74" s="302">
        <f>SUM(B72:B73)</f>
        <v>2.4856759152131467</v>
      </c>
      <c r="C74" s="299" t="str">
        <f>CONCATENATE("(",ROUND((B74/$H74)*100,1),")")</f>
        <v>(78.4)</v>
      </c>
      <c r="D74" s="302">
        <f>SUM(D72:D73)</f>
        <v>0.40938649129525895</v>
      </c>
      <c r="E74" s="299" t="str">
        <f>CONCATENATE("(",ROUND((D74/$H74)*100,1),")")</f>
        <v>(12.9)</v>
      </c>
      <c r="F74" s="302">
        <f>SUM(F72:F73)</f>
        <v>0.27593759349159253</v>
      </c>
      <c r="G74" s="299" t="str">
        <f>CONCATENATE("(",ROUND((F74/$H74)*100,1),")")</f>
        <v>(8.7)</v>
      </c>
      <c r="H74" s="302">
        <f>SUM(H72:H73)</f>
        <v>3.1709999999999985</v>
      </c>
      <c r="I74" s="299" t="str">
        <f>CONCATENATE("(",ROUND((H74/$H74)*100,1),")")</f>
        <v>(100)</v>
      </c>
      <c r="K74" s="302">
        <f t="shared" si="67"/>
        <v>-0.23927678590988144</v>
      </c>
      <c r="L74" s="302">
        <f t="shared" si="68"/>
        <v>-4.1663058088024507E-2</v>
      </c>
      <c r="M74" s="302">
        <f t="shared" si="69"/>
        <v>-2.2060156002094877E-2</v>
      </c>
      <c r="N74" s="302">
        <f t="shared" si="70"/>
        <v>-0.30300000000000082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1.498900021151379</v>
      </c>
      <c r="C77" s="299" t="str">
        <f>CONCATENATE("(",ROUND((B77/$H79)*100,1),")")</f>
        <v>(52.3)</v>
      </c>
      <c r="D77" s="302">
        <f>'Ind T6'!R27</f>
        <v>0.12251667321565007</v>
      </c>
      <c r="E77" s="299" t="str">
        <f>CONCATENATE("(",ROUND((D77/$H79)*100,1),")")</f>
        <v>(4.3)</v>
      </c>
      <c r="F77" s="302">
        <f>'Ind T6'!S27</f>
        <v>6.4596547448205782E-2</v>
      </c>
      <c r="G77" s="299" t="str">
        <f>CONCATENATE("(",ROUND((F77/$H79)*100,1),")")</f>
        <v>(2.3)</v>
      </c>
      <c r="H77" s="302">
        <f>SUM(B77,D77,F77)</f>
        <v>1.6860132418152349</v>
      </c>
      <c r="I77" s="299" t="str">
        <f>CONCATENATE("(",ROUND((H77/$H79)*100,1),")")</f>
        <v>(58.8)</v>
      </c>
      <c r="K77" s="302">
        <f>B82-B77</f>
        <v>-0.3925645180410724</v>
      </c>
      <c r="L77" s="302">
        <f>D82-D77</f>
        <v>-3.0070547903015277E-2</v>
      </c>
      <c r="M77" s="302">
        <f>F82-F77</f>
        <v>-1.416416808983368E-2</v>
      </c>
      <c r="N77" s="302">
        <f>SUM(K77:M77)</f>
        <v>-0.43679923403392135</v>
      </c>
    </row>
    <row r="78" spans="1:14" x14ac:dyDescent="0.2">
      <c r="A78" s="282" t="s">
        <v>365</v>
      </c>
      <c r="B78" s="302">
        <f>'Ind T6'!Q26</f>
        <v>0.74749910815188647</v>
      </c>
      <c r="C78" s="299" t="str">
        <f>CONCATENATE("(",ROUND((B78/$H79)*100,1),")")</f>
        <v>(26.1)</v>
      </c>
      <c r="D78" s="302">
        <f>'Ind T6'!R26</f>
        <v>0.24520675999158439</v>
      </c>
      <c r="E78" s="299" t="str">
        <f>CONCATENATE("(",ROUND((D78/$H79)*100,1),")")</f>
        <v>(8.5)</v>
      </c>
      <c r="F78" s="302">
        <f>'Ind T6'!S26</f>
        <v>0.18928089004129189</v>
      </c>
      <c r="G78" s="299" t="str">
        <f>CONCATENATE("(",ROUND((F78/$H79)*100,1),")")</f>
        <v>(6.6)</v>
      </c>
      <c r="H78" s="302">
        <f t="shared" ref="H78" si="71">SUM(B78,D78,F78)</f>
        <v>1.1819867581847627</v>
      </c>
      <c r="I78" s="299" t="str">
        <f>CONCATENATE("(",ROUND((H78/$H79)*100,1),")")</f>
        <v>(41.2)</v>
      </c>
      <c r="K78" s="302">
        <f t="shared" ref="K78:K79" si="72">B83-B78</f>
        <v>-0.14509029328348</v>
      </c>
      <c r="L78" s="302">
        <f t="shared" ref="L78:L79" si="73">D83-D78</f>
        <v>-6.1505825410595905E-2</v>
      </c>
      <c r="M78" s="302">
        <f t="shared" ref="M78:M79" si="74">F83-F78</f>
        <v>-4.0604647271999639E-2</v>
      </c>
      <c r="N78" s="302">
        <f t="shared" ref="N78:N79" si="75">SUM(K78:M78)</f>
        <v>-0.24720076596607554</v>
      </c>
    </row>
    <row r="79" spans="1:14" x14ac:dyDescent="0.2">
      <c r="A79" s="282" t="s">
        <v>363</v>
      </c>
      <c r="B79" s="302">
        <f>SUM(B77:B78)</f>
        <v>2.2463991293032652</v>
      </c>
      <c r="C79" s="299" t="str">
        <f>CONCATENATE("(",ROUND((B79/$H79)*100,1),")")</f>
        <v>(78.3)</v>
      </c>
      <c r="D79" s="302">
        <f>SUM(D77:D78)</f>
        <v>0.36772343320723444</v>
      </c>
      <c r="E79" s="299" t="str">
        <f>CONCATENATE("(",ROUND((D79/$H79)*100,1),")")</f>
        <v>(12.8)</v>
      </c>
      <c r="F79" s="302">
        <f>SUM(F77:F78)</f>
        <v>0.25387743748949765</v>
      </c>
      <c r="G79" s="299" t="str">
        <f>CONCATENATE("(",ROUND((F79/$H79)*100,1),")")</f>
        <v>(8.9)</v>
      </c>
      <c r="H79" s="302">
        <f>SUM(H77:H78)</f>
        <v>2.8679999999999977</v>
      </c>
      <c r="I79" s="299" t="str">
        <f>CONCATENATE("(",ROUND((H79/$H79)*100,1),")")</f>
        <v>(100)</v>
      </c>
      <c r="K79" s="302">
        <f t="shared" si="72"/>
        <v>-0.53765481132455228</v>
      </c>
      <c r="L79" s="302">
        <f t="shared" si="73"/>
        <v>-9.1576373313611126E-2</v>
      </c>
      <c r="M79" s="302">
        <f t="shared" si="74"/>
        <v>-5.4768815361833284E-2</v>
      </c>
      <c r="N79" s="302">
        <f t="shared" si="75"/>
        <v>-0.68399999999999672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1.1063355031103066</v>
      </c>
      <c r="C82" s="299" t="str">
        <f>CONCATENATE("(",ROUND((B82/$H84)*100,1),")")</f>
        <v>(50.7)</v>
      </c>
      <c r="D82" s="302">
        <f>'Ind T6'!W27</f>
        <v>9.2446125312634797E-2</v>
      </c>
      <c r="E82" s="299" t="str">
        <f>CONCATENATE("(",ROUND((D82/$H84)*100,1),")")</f>
        <v>(4.2)</v>
      </c>
      <c r="F82" s="302">
        <f>'Ind T6'!X27</f>
        <v>5.0432379358372102E-2</v>
      </c>
      <c r="G82" s="299" t="str">
        <f>CONCATENATE("(",ROUND((F82/$H84)*100,1),")")</f>
        <v>(2.3)</v>
      </c>
      <c r="H82" s="302">
        <f>SUM(B82,D82,F82)</f>
        <v>1.2492140077813134</v>
      </c>
      <c r="I82" s="299" t="str">
        <f>CONCATENATE("(",ROUND((H82/$H84)*100,1),")")</f>
        <v>(57.2)</v>
      </c>
      <c r="K82" s="302">
        <f>B82-B72</f>
        <v>-0.57828901353740259</v>
      </c>
      <c r="L82" s="302">
        <f>D82-D72</f>
        <v>-4.3777363917665124E-2</v>
      </c>
      <c r="M82" s="302">
        <f>F82-F72</f>
        <v>-2.0722465541831721E-2</v>
      </c>
      <c r="N82" s="302">
        <f>SUM(K82:M82)</f>
        <v>-0.64278884299689942</v>
      </c>
    </row>
    <row r="83" spans="1:14" x14ac:dyDescent="0.2">
      <c r="A83" s="282" t="s">
        <v>365</v>
      </c>
      <c r="B83" s="302">
        <f>'Ind T6'!V26</f>
        <v>0.60240881486840647</v>
      </c>
      <c r="C83" s="299" t="str">
        <f>CONCATENATE("(",ROUND((B83/$H84)*100,1),")")</f>
        <v>(27.6)</v>
      </c>
      <c r="D83" s="302">
        <f>'Ind T6'!W26</f>
        <v>0.18370093458098849</v>
      </c>
      <c r="E83" s="299" t="str">
        <f>CONCATENATE("(",ROUND((D83/$H84)*100,1),")")</f>
        <v>(8.4)</v>
      </c>
      <c r="F83" s="302">
        <f>'Ind T6'!X26</f>
        <v>0.14867624276929226</v>
      </c>
      <c r="G83" s="299" t="str">
        <f>CONCATENATE("(",ROUND((F83/$H84)*100,1),")")</f>
        <v>(6.8)</v>
      </c>
      <c r="H83" s="302">
        <f t="shared" ref="H83" si="76">SUM(B83,D83,F83)</f>
        <v>0.93478599221868719</v>
      </c>
      <c r="I83" s="299" t="str">
        <f>CONCATENATE("(",ROUND((H83/$H84)*100,1),")")</f>
        <v>(42.8)</v>
      </c>
      <c r="K83" s="302">
        <f t="shared" ref="K83:K84" si="77">B83-B73</f>
        <v>-0.19864258369703125</v>
      </c>
      <c r="L83" s="302">
        <f t="shared" ref="L83:L84" si="78">D83-D73</f>
        <v>-8.9462067483970537E-2</v>
      </c>
      <c r="M83" s="302">
        <f t="shared" ref="M83:M84" si="79">F83-F73</f>
        <v>-5.6106505822096447E-2</v>
      </c>
      <c r="N83" s="302">
        <f t="shared" ref="N83:N84" si="80">SUM(K83:M83)</f>
        <v>-0.34421115700309823</v>
      </c>
    </row>
    <row r="84" spans="1:14" x14ac:dyDescent="0.2">
      <c r="A84" s="282" t="s">
        <v>363</v>
      </c>
      <c r="B84" s="302">
        <f>SUM(B82:B83)</f>
        <v>1.708744317978713</v>
      </c>
      <c r="C84" s="299" t="str">
        <f>CONCATENATE("(",ROUND((B84/$H84)*100,1),")")</f>
        <v>(78.2)</v>
      </c>
      <c r="D84" s="302">
        <f>SUM(D82:D83)</f>
        <v>0.27614705989362331</v>
      </c>
      <c r="E84" s="299" t="str">
        <f>CONCATENATE("(",ROUND((D84/$H84)*100,1),")")</f>
        <v>(12.6)</v>
      </c>
      <c r="F84" s="302">
        <f>SUM(F82:F83)</f>
        <v>0.19910862212766436</v>
      </c>
      <c r="G84" s="299" t="str">
        <f>CONCATENATE("(",ROUND((F84/$H84)*100,1),")")</f>
        <v>(9.1)</v>
      </c>
      <c r="H84" s="302">
        <f>SUM(H82:H83)</f>
        <v>2.1840000000000006</v>
      </c>
      <c r="I84" s="299" t="str">
        <f>CONCATENATE("(",ROUND((H84/$H84)*100,1),")")</f>
        <v>(100)</v>
      </c>
      <c r="K84" s="302">
        <f t="shared" si="77"/>
        <v>-0.77693159723443372</v>
      </c>
      <c r="L84" s="302">
        <f t="shared" si="78"/>
        <v>-0.13323943140163563</v>
      </c>
      <c r="M84" s="302">
        <f t="shared" si="79"/>
        <v>-7.6828971363928161E-2</v>
      </c>
      <c r="N84" s="302">
        <f t="shared" si="80"/>
        <v>-0.98699999999999755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2.6967745766371189</v>
      </c>
      <c r="C93" s="299" t="str">
        <f>CONCATENATE("(",ROUND((B93/$H95)*100,1),")")</f>
        <v>(65.8)</v>
      </c>
      <c r="D93" s="302">
        <f>'Ind T6'!M36</f>
        <v>9.4435788423203992E-2</v>
      </c>
      <c r="E93" s="299" t="str">
        <f>CONCATENATE("(",ROUND((D93/$H95)*100,1),")")</f>
        <v>(2.3)</v>
      </c>
      <c r="F93" s="302">
        <f>'Ind T6'!N36</f>
        <v>0.15187611334319878</v>
      </c>
      <c r="G93" s="299" t="str">
        <f>CONCATENATE("(",ROUND((F93/$H95)*100,1),")")</f>
        <v>(3.7)</v>
      </c>
      <c r="H93" s="302">
        <f>SUM(B93,D93,F93)</f>
        <v>2.9430864784035218</v>
      </c>
      <c r="I93" s="299" t="str">
        <f>CONCATENATE("(",ROUND((H93/$H95)*100,1),")")</f>
        <v>(71.8)</v>
      </c>
      <c r="K93" s="302">
        <f>B98-B93</f>
        <v>-7.7754450365532968E-2</v>
      </c>
      <c r="L93" s="302">
        <f>D98-D93</f>
        <v>7.8165435362723135E-4</v>
      </c>
      <c r="M93" s="302">
        <f>F98-F93</f>
        <v>1.513389422548056E-3</v>
      </c>
      <c r="N93" s="302">
        <f>SUM(K93:M93)</f>
        <v>-7.545940658935768E-2</v>
      </c>
    </row>
    <row r="94" spans="1:14" x14ac:dyDescent="0.2">
      <c r="A94" s="282" t="s">
        <v>365</v>
      </c>
      <c r="B94" s="302">
        <f>'Ind T6'!L35</f>
        <v>0.76707172885029851</v>
      </c>
      <c r="C94" s="299" t="str">
        <f>CONCATENATE("(",ROUND((B94/$H95)*100,1),")")</f>
        <v>(18.7)</v>
      </c>
      <c r="D94" s="302">
        <f>'Ind T6'!M35</f>
        <v>0.17329453958406255</v>
      </c>
      <c r="E94" s="299" t="str">
        <f>CONCATENATE("(",ROUND((D94/$H95)*100,1),")")</f>
        <v>(4.2)</v>
      </c>
      <c r="F94" s="302">
        <f>'Ind T6'!N35</f>
        <v>0.21554725316211537</v>
      </c>
      <c r="G94" s="299" t="str">
        <f>CONCATENATE("(",ROUND((F94/$H95)*100,1),")")</f>
        <v>(5.3)</v>
      </c>
      <c r="H94" s="302">
        <f t="shared" ref="H94" si="81">SUM(B94,D94,F94)</f>
        <v>1.1559135215964764</v>
      </c>
      <c r="I94" s="299" t="str">
        <f>CONCATENATE("(",ROUND((H94/$H95)*100,1),")")</f>
        <v>(28.2)</v>
      </c>
      <c r="K94" s="302">
        <f t="shared" ref="K94:K95" si="82">B99-B94</f>
        <v>-3.5990434447605191E-2</v>
      </c>
      <c r="L94" s="302">
        <f t="shared" ref="L94:L95" si="83">D99-D94</f>
        <v>-9.4015915361481128E-4</v>
      </c>
      <c r="M94" s="302">
        <f t="shared" ref="M94:M95" si="84">F99-F94</f>
        <v>-2.6099998094216426E-3</v>
      </c>
      <c r="N94" s="302">
        <f t="shared" ref="N94:N95" si="85">SUM(K94:M94)</f>
        <v>-3.9540593410641645E-2</v>
      </c>
    </row>
    <row r="95" spans="1:14" x14ac:dyDescent="0.2">
      <c r="A95" s="282" t="s">
        <v>363</v>
      </c>
      <c r="B95" s="302">
        <f>SUM(B93:B94)</f>
        <v>3.4638463054874173</v>
      </c>
      <c r="C95" s="299" t="str">
        <f>CONCATENATE("(",ROUND((B95/$H95)*100,1),")")</f>
        <v>(84.5)</v>
      </c>
      <c r="D95" s="302">
        <f>SUM(D93:D94)</f>
        <v>0.26773032800726654</v>
      </c>
      <c r="E95" s="299" t="str">
        <f>CONCATENATE("(",ROUND((D95/$H95)*100,1),")")</f>
        <v>(6.5)</v>
      </c>
      <c r="F95" s="302">
        <f>SUM(F93:F94)</f>
        <v>0.36742336650531415</v>
      </c>
      <c r="G95" s="299" t="str">
        <f>CONCATENATE("(",ROUND((F95/$H95)*100,1),")")</f>
        <v>(9)</v>
      </c>
      <c r="H95" s="302">
        <f>SUM(H93:H94)</f>
        <v>4.0989999999999984</v>
      </c>
      <c r="I95" s="299" t="str">
        <f>CONCATENATE("(",ROUND((H95/$H95)*100,1),")")</f>
        <v>(100)</v>
      </c>
      <c r="K95" s="302">
        <f t="shared" si="82"/>
        <v>-0.11374488481313794</v>
      </c>
      <c r="L95" s="302">
        <f t="shared" si="83"/>
        <v>-1.5850479998757994E-4</v>
      </c>
      <c r="M95" s="302">
        <f t="shared" si="84"/>
        <v>-1.0966103868735866E-3</v>
      </c>
      <c r="N95" s="302">
        <f t="shared" si="85"/>
        <v>-0.1149999999999991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2.619020126271586</v>
      </c>
      <c r="C98" s="299" t="str">
        <f>CONCATENATE("(",ROUND((B98/$H100)*100,1),")")</f>
        <v>(65.7)</v>
      </c>
      <c r="D98" s="302">
        <f>'Ind T6'!R36</f>
        <v>9.5217442776831224E-2</v>
      </c>
      <c r="E98" s="299" t="str">
        <f>CONCATENATE("(",ROUND((D98/$H100)*100,1),")")</f>
        <v>(2.4)</v>
      </c>
      <c r="F98" s="302">
        <f>'Ind T6'!S36</f>
        <v>0.15338950276574684</v>
      </c>
      <c r="G98" s="299" t="str">
        <f>CONCATENATE("(",ROUND((F98/$H100)*100,1),")")</f>
        <v>(3.9)</v>
      </c>
      <c r="H98" s="302">
        <f>SUM(B98,D98,F98)</f>
        <v>2.8676270718141641</v>
      </c>
      <c r="I98" s="299" t="str">
        <f>CONCATENATE("(",ROUND((H98/$H100)*100,1),")")</f>
        <v>(72)</v>
      </c>
      <c r="K98" s="302">
        <f>B103-B98</f>
        <v>-0.41258876535043232</v>
      </c>
      <c r="L98" s="302">
        <f>D103-D98</f>
        <v>-6.675085967938893E-3</v>
      </c>
      <c r="M98" s="302">
        <f>F103-F98</f>
        <v>-1.3247631892285366E-2</v>
      </c>
      <c r="N98" s="302">
        <f>SUM(K98:M98)</f>
        <v>-0.43251148321065658</v>
      </c>
    </row>
    <row r="99" spans="1:14" x14ac:dyDescent="0.2">
      <c r="A99" s="282" t="s">
        <v>365</v>
      </c>
      <c r="B99" s="302">
        <f>'Ind T6'!Q35</f>
        <v>0.73108129440269332</v>
      </c>
      <c r="C99" s="299" t="str">
        <f>CONCATENATE("(",ROUND((B99/$H100)*100,1),")")</f>
        <v>(18.4)</v>
      </c>
      <c r="D99" s="302">
        <f>'Ind T6'!R35</f>
        <v>0.17235438043044773</v>
      </c>
      <c r="E99" s="299" t="str">
        <f>CONCATENATE("(",ROUND((D99/$H100)*100,1),")")</f>
        <v>(4.3)</v>
      </c>
      <c r="F99" s="302">
        <f>'Ind T6'!S35</f>
        <v>0.21293725335269373</v>
      </c>
      <c r="G99" s="299" t="str">
        <f>CONCATENATE("(",ROUND((F99/$H100)*100,1),")")</f>
        <v>(5.3)</v>
      </c>
      <c r="H99" s="302">
        <f t="shared" ref="H99" si="86">SUM(B99,D99,F99)</f>
        <v>1.1163729281858348</v>
      </c>
      <c r="I99" s="299" t="str">
        <f>CONCATENATE("(",ROUND((H99/$H100)*100,1),")")</f>
        <v>(28)</v>
      </c>
      <c r="K99" s="302">
        <f t="shared" ref="K99:K100" si="87">B104-B99</f>
        <v>-0.1312620404890249</v>
      </c>
      <c r="L99" s="302">
        <f t="shared" ref="L99:L100" si="88">D104-D99</f>
        <v>-1.303837106754055E-2</v>
      </c>
      <c r="M99" s="302">
        <f t="shared" ref="M99:M100" si="89">F104-F99</f>
        <v>-1.9188105232779473E-2</v>
      </c>
      <c r="N99" s="302">
        <f t="shared" ref="N99:N100" si="90">SUM(K99:M99)</f>
        <v>-0.16348851678934492</v>
      </c>
    </row>
    <row r="100" spans="1:14" x14ac:dyDescent="0.2">
      <c r="A100" s="282" t="s">
        <v>363</v>
      </c>
      <c r="B100" s="302">
        <f>SUM(B98:B99)</f>
        <v>3.3501014206742794</v>
      </c>
      <c r="C100" s="299" t="str">
        <f>CONCATENATE("(",ROUND((B100/$H100)*100,1),")")</f>
        <v>(84.1)</v>
      </c>
      <c r="D100" s="302">
        <f>SUM(D98:D99)</f>
        <v>0.26757182320727896</v>
      </c>
      <c r="E100" s="299" t="str">
        <f>CONCATENATE("(",ROUND((D100/$H100)*100,1),")")</f>
        <v>(6.7)</v>
      </c>
      <c r="F100" s="302">
        <f>SUM(F98:F99)</f>
        <v>0.36632675611844057</v>
      </c>
      <c r="G100" s="299" t="str">
        <f>CONCATENATE("(",ROUND((F100/$H100)*100,1),")")</f>
        <v>(9.2)</v>
      </c>
      <c r="H100" s="302">
        <f>SUM(H98:H99)</f>
        <v>3.9839999999999991</v>
      </c>
      <c r="I100" s="299" t="str">
        <f>CONCATENATE("(",ROUND((H100/$H100)*100,1),")")</f>
        <v>(100)</v>
      </c>
      <c r="K100" s="302">
        <f t="shared" si="87"/>
        <v>-0.54385080583945733</v>
      </c>
      <c r="L100" s="302">
        <f t="shared" si="88"/>
        <v>-1.9713457035479443E-2</v>
      </c>
      <c r="M100" s="302">
        <f t="shared" si="89"/>
        <v>-3.2435737125064867E-2</v>
      </c>
      <c r="N100" s="302">
        <f t="shared" si="90"/>
        <v>-0.59600000000000164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2.2064313609211537</v>
      </c>
      <c r="C103" s="299" t="str">
        <f>CONCATENATE("(",ROUND((B103/$H105)*100,1),")")</f>
        <v>(65.1)</v>
      </c>
      <c r="D103" s="302">
        <f>'Ind T6'!W36</f>
        <v>8.8542356808892331E-2</v>
      </c>
      <c r="E103" s="299" t="str">
        <f>CONCATENATE("(",ROUND((D103/$H105)*100,1),")")</f>
        <v>(2.6)</v>
      </c>
      <c r="F103" s="302">
        <f>'Ind T6'!X36</f>
        <v>0.14014187087346147</v>
      </c>
      <c r="G103" s="299" t="str">
        <f>CONCATENATE("(",ROUND((F103/$H105)*100,1),")")</f>
        <v>(4.1)</v>
      </c>
      <c r="H103" s="302">
        <f>SUM(B103,D103,F103)</f>
        <v>2.4351155886035074</v>
      </c>
      <c r="I103" s="299" t="str">
        <f>CONCATENATE("(",ROUND((H103/$H105)*100,1),")")</f>
        <v>(71.9)</v>
      </c>
      <c r="K103" s="302">
        <f>B103-B93</f>
        <v>-0.49034321571596529</v>
      </c>
      <c r="L103" s="302">
        <f>D103-D93</f>
        <v>-5.8934316143116616E-3</v>
      </c>
      <c r="M103" s="302">
        <f>F103-F93</f>
        <v>-1.173424246973731E-2</v>
      </c>
      <c r="N103" s="302">
        <f>SUM(K103:M103)</f>
        <v>-0.50797088980001426</v>
      </c>
    </row>
    <row r="104" spans="1:14" x14ac:dyDescent="0.2">
      <c r="A104" s="282" t="s">
        <v>365</v>
      </c>
      <c r="B104" s="302">
        <f>'Ind T6'!V35</f>
        <v>0.59981925391366842</v>
      </c>
      <c r="C104" s="299" t="str">
        <f>CONCATENATE("(",ROUND((B104/$H105)*100,1),")")</f>
        <v>(17.7)</v>
      </c>
      <c r="D104" s="302">
        <f>'Ind T6'!W35</f>
        <v>0.15931600936290718</v>
      </c>
      <c r="E104" s="299" t="str">
        <f>CONCATENATE("(",ROUND((D104/$H105)*100,1),")")</f>
        <v>(4.7)</v>
      </c>
      <c r="F104" s="302">
        <f>'Ind T6'!X35</f>
        <v>0.19374914811991426</v>
      </c>
      <c r="G104" s="299" t="str">
        <f>CONCATENATE("(",ROUND((F104/$H105)*100,1),")")</f>
        <v>(5.7)</v>
      </c>
      <c r="H104" s="302">
        <f t="shared" ref="H104" si="91">SUM(B104,D104,F104)</f>
        <v>0.95288441139648983</v>
      </c>
      <c r="I104" s="299" t="str">
        <f>CONCATENATE("(",ROUND((H104/$H105)*100,1),")")</f>
        <v>(28.1)</v>
      </c>
      <c r="K104" s="302">
        <f t="shared" ref="K104:K105" si="92">B104-B94</f>
        <v>-0.16725247493663009</v>
      </c>
      <c r="L104" s="302">
        <f t="shared" ref="L104:L105" si="93">D104-D94</f>
        <v>-1.3978530221155361E-2</v>
      </c>
      <c r="M104" s="302">
        <f t="shared" ref="M104:M105" si="94">F104-F94</f>
        <v>-2.1798105042201116E-2</v>
      </c>
      <c r="N104" s="302">
        <f t="shared" ref="N104:N105" si="95">SUM(K104:M104)</f>
        <v>-0.20302911019998657</v>
      </c>
    </row>
    <row r="105" spans="1:14" x14ac:dyDescent="0.2">
      <c r="A105" s="282" t="s">
        <v>363</v>
      </c>
      <c r="B105" s="302">
        <f>SUM(B103:B104)</f>
        <v>2.8062506148348221</v>
      </c>
      <c r="C105" s="299" t="str">
        <f>CONCATENATE("(",ROUND((B105/$H105)*100,1),")")</f>
        <v>(82.8)</v>
      </c>
      <c r="D105" s="302">
        <f>SUM(D103:D104)</f>
        <v>0.24785836617179952</v>
      </c>
      <c r="E105" s="299" t="str">
        <f>CONCATENATE("(",ROUND((D105/$H105)*100,1),")")</f>
        <v>(7.3)</v>
      </c>
      <c r="F105" s="302">
        <f>SUM(F103:F104)</f>
        <v>0.3338910189933757</v>
      </c>
      <c r="G105" s="299" t="str">
        <f>CONCATENATE("(",ROUND((F105/$H105)*100,1),")")</f>
        <v>(9.9)</v>
      </c>
      <c r="H105" s="302">
        <f>SUM(H103:H104)</f>
        <v>3.3879999999999972</v>
      </c>
      <c r="I105" s="299" t="str">
        <f>CONCATENATE("(",ROUND((H105/$H105)*100,1),")")</f>
        <v>(100)</v>
      </c>
      <c r="K105" s="302">
        <f t="shared" si="92"/>
        <v>-0.65759569065259527</v>
      </c>
      <c r="L105" s="302">
        <f t="shared" si="93"/>
        <v>-1.9871961835467022E-2</v>
      </c>
      <c r="M105" s="302">
        <f t="shared" si="94"/>
        <v>-3.3532347511938454E-2</v>
      </c>
      <c r="N105" s="302">
        <f t="shared" si="95"/>
        <v>-0.71100000000000074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18.075003206911333</v>
      </c>
      <c r="C114" s="299" t="str">
        <f>CONCATENATE("(",ROUND((B114/$H116)*100,1),")")</f>
        <v>(68)</v>
      </c>
      <c r="D114" s="302">
        <f>'Ind T6'!M45</f>
        <v>0.7204540254725279</v>
      </c>
      <c r="E114" s="299" t="str">
        <f>CONCATENATE("(",ROUND((D114/$H116)*100,1),")")</f>
        <v>(2.7)</v>
      </c>
      <c r="F114" s="302">
        <f>'Ind T6'!N45</f>
        <v>1.5622301820961326</v>
      </c>
      <c r="G114" s="299" t="str">
        <f>CONCATENATE("(",ROUND((F114/$H116)*100,1),")")</f>
        <v>(5.9)</v>
      </c>
      <c r="H114" s="302">
        <f>SUM(B114,D114,F114)</f>
        <v>20.357687414479994</v>
      </c>
      <c r="I114" s="299" t="str">
        <f>CONCATENATE("(",ROUND((H114/$H116)*100,1),")")</f>
        <v>(76.6)</v>
      </c>
      <c r="K114" s="302">
        <f>B119-B114</f>
        <v>-1.0783691362357466</v>
      </c>
      <c r="L114" s="302">
        <f>D119-D114</f>
        <v>-3.0632475327753927E-2</v>
      </c>
      <c r="M114" s="302">
        <f>F119-F114</f>
        <v>-7.1282861438306089E-2</v>
      </c>
      <c r="N114" s="302">
        <f>SUM(K114:M114)</f>
        <v>-1.1802844730018065</v>
      </c>
    </row>
    <row r="115" spans="1:14" x14ac:dyDescent="0.2">
      <c r="A115" s="282" t="s">
        <v>365</v>
      </c>
      <c r="B115" s="302">
        <f>'Ind T6'!L44</f>
        <v>3.88297297597226</v>
      </c>
      <c r="C115" s="299" t="str">
        <f>CONCATENATE("(",ROUND((B115/$H116)*100,1),")")</f>
        <v>(14.6)</v>
      </c>
      <c r="D115" s="302">
        <f>'Ind T6'!M44</f>
        <v>1.1439181216511665</v>
      </c>
      <c r="E115" s="299" t="str">
        <f>CONCATENATE("(",ROUND((D115/$H116)*100,1),")")</f>
        <v>(4.3)</v>
      </c>
      <c r="F115" s="302">
        <f>'Ind T6'!N44</f>
        <v>1.2014214878965301</v>
      </c>
      <c r="G115" s="299" t="str">
        <f>CONCATENATE("(",ROUND((F115/$H116)*100,1),")")</f>
        <v>(4.5)</v>
      </c>
      <c r="H115" s="302">
        <f t="shared" ref="H115" si="96">SUM(B115,D115,F115)</f>
        <v>6.2283125855199568</v>
      </c>
      <c r="I115" s="299" t="str">
        <f>CONCATENATE("(",ROUND((H115/$H116)*100,1),")")</f>
        <v>(23.4)</v>
      </c>
      <c r="K115" s="302">
        <f t="shared" ref="K115:K116" si="97">B120-B115</f>
        <v>-0.10772566709735676</v>
      </c>
      <c r="L115" s="302">
        <f t="shared" ref="L115:L116" si="98">D120-D115</f>
        <v>-5.1052908629604099E-2</v>
      </c>
      <c r="M115" s="302">
        <f t="shared" ref="M115:M116" si="99">F120-F115</f>
        <v>-8.0936951271143753E-2</v>
      </c>
      <c r="N115" s="302">
        <f t="shared" ref="N115:N116" si="100">SUM(K115:M115)</f>
        <v>-0.23971552699810461</v>
      </c>
    </row>
    <row r="116" spans="1:14" x14ac:dyDescent="0.2">
      <c r="A116" s="282" t="s">
        <v>363</v>
      </c>
      <c r="B116" s="302">
        <f>SUM(B114:B115)</f>
        <v>21.957976182883591</v>
      </c>
      <c r="C116" s="299" t="str">
        <f>CONCATENATE("(",ROUND((B116/$H116)*100,1),")")</f>
        <v>(82.6)</v>
      </c>
      <c r="D116" s="302">
        <f>SUM(D114:D115)</f>
        <v>1.8643721471236945</v>
      </c>
      <c r="E116" s="299" t="str">
        <f>CONCATENATE("(",ROUND((D116/$H116)*100,1),")")</f>
        <v>(7)</v>
      </c>
      <c r="F116" s="302">
        <f>SUM(F114:F115)</f>
        <v>2.7636516699926625</v>
      </c>
      <c r="G116" s="299" t="str">
        <f>CONCATENATE("(",ROUND((F116/$H116)*100,1),")")</f>
        <v>(10.4)</v>
      </c>
      <c r="H116" s="302">
        <f>SUM(H114:H115)</f>
        <v>26.585999999999949</v>
      </c>
      <c r="I116" s="299" t="str">
        <f>CONCATENATE("(",ROUND((H116/$H116)*100,1),")")</f>
        <v>(100)</v>
      </c>
      <c r="K116" s="302">
        <f t="shared" si="97"/>
        <v>-1.186094803333102</v>
      </c>
      <c r="L116" s="302">
        <f t="shared" si="98"/>
        <v>-8.1685383957358138E-2</v>
      </c>
      <c r="M116" s="302">
        <f t="shared" si="99"/>
        <v>-0.15221981270944962</v>
      </c>
      <c r="N116" s="302">
        <f t="shared" si="100"/>
        <v>-1.4199999999999098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16.996634070675587</v>
      </c>
      <c r="C119" s="299" t="str">
        <f>CONCATENATE("(",ROUND((B119/$H121)*100,1),")")</f>
        <v>(67.5)</v>
      </c>
      <c r="D119" s="302">
        <f>'Ind T6'!R45</f>
        <v>0.68982155014477398</v>
      </c>
      <c r="E119" s="299" t="str">
        <f>CONCATENATE("(",ROUND((D119/$H121)*100,1),")")</f>
        <v>(2.7)</v>
      </c>
      <c r="F119" s="302">
        <f>'Ind T6'!S45</f>
        <v>1.4909473206578265</v>
      </c>
      <c r="G119" s="299" t="str">
        <f>CONCATENATE("(",ROUND((F119/$H121)*100,1),")")</f>
        <v>(5.9)</v>
      </c>
      <c r="H119" s="302">
        <f>SUM(B119,D119,F119)</f>
        <v>19.177402941478189</v>
      </c>
      <c r="I119" s="299" t="str">
        <f>CONCATENATE("(",ROUND((H119/$H121)*100,1),")")</f>
        <v>(76.2)</v>
      </c>
      <c r="K119" s="302">
        <f>B124-B119</f>
        <v>-0.9953276569247933</v>
      </c>
      <c r="L119" s="302">
        <f>D124-D119</f>
        <v>-4.1545373818873799E-2</v>
      </c>
      <c r="M119" s="302">
        <f>F124-F119</f>
        <v>-3.2165300509216177E-2</v>
      </c>
      <c r="N119" s="302">
        <f>SUM(K119:M119)</f>
        <v>-1.0690383312528833</v>
      </c>
    </row>
    <row r="120" spans="1:14" x14ac:dyDescent="0.2">
      <c r="A120" s="282" t="s">
        <v>365</v>
      </c>
      <c r="B120" s="302">
        <f>'Ind T6'!Q44</f>
        <v>3.7752473088749032</v>
      </c>
      <c r="C120" s="299" t="str">
        <f>CONCATENATE("(",ROUND((B120/$H121)*100,1),")")</f>
        <v>(15)</v>
      </c>
      <c r="D120" s="302">
        <f>'Ind T6'!R44</f>
        <v>1.0928652130215624</v>
      </c>
      <c r="E120" s="299" t="str">
        <f>CONCATENATE("(",ROUND((D120/$H121)*100,1),")")</f>
        <v>(4.3)</v>
      </c>
      <c r="F120" s="302">
        <f>'Ind T6'!S44</f>
        <v>1.1204845366253864</v>
      </c>
      <c r="G120" s="299" t="str">
        <f>CONCATENATE("(",ROUND((F120/$H121)*100,1),")")</f>
        <v>(4.5)</v>
      </c>
      <c r="H120" s="302">
        <f t="shared" ref="H120" si="101">SUM(B120,D120,F120)</f>
        <v>5.9885970585218518</v>
      </c>
      <c r="I120" s="299" t="str">
        <f>CONCATENATE("(",ROUND((H120/$H121)*100,1),")")</f>
        <v>(23.8)</v>
      </c>
      <c r="K120" s="302">
        <f t="shared" ref="K120:K121" si="102">B125-B120</f>
        <v>-5.9063558657012738E-2</v>
      </c>
      <c r="L120" s="302">
        <f t="shared" ref="L120:L121" si="103">D125-D120</f>
        <v>-4.3191077164381975E-2</v>
      </c>
      <c r="M120" s="302">
        <f t="shared" ref="M120:M121" si="104">F125-F120</f>
        <v>-9.5707032925784752E-2</v>
      </c>
      <c r="N120" s="302">
        <f t="shared" ref="N120:N121" si="105">SUM(K120:M120)</f>
        <v>-0.19796166874717946</v>
      </c>
    </row>
    <row r="121" spans="1:14" x14ac:dyDescent="0.2">
      <c r="A121" s="282" t="s">
        <v>363</v>
      </c>
      <c r="B121" s="302">
        <f>SUM(B119:B120)</f>
        <v>20.771881379550489</v>
      </c>
      <c r="C121" s="299" t="str">
        <f>CONCATENATE("(",ROUND((B121/$H121)*100,1),")")</f>
        <v>(82.5)</v>
      </c>
      <c r="D121" s="302">
        <f>SUM(D119:D120)</f>
        <v>1.7826867631663363</v>
      </c>
      <c r="E121" s="299" t="str">
        <f>CONCATENATE("(",ROUND((D121/$H121)*100,1),")")</f>
        <v>(7.1)</v>
      </c>
      <c r="F121" s="302">
        <f>SUM(F119:F120)</f>
        <v>2.6114318572832129</v>
      </c>
      <c r="G121" s="299" t="str">
        <f>CONCATENATE("(",ROUND((F121/$H121)*100,1),")")</f>
        <v>(10.4)</v>
      </c>
      <c r="H121" s="302">
        <f>SUM(H119:H120)</f>
        <v>25.166000000000039</v>
      </c>
      <c r="I121" s="299" t="str">
        <f>CONCATENATE("(",ROUND((H121/$H121)*100,1),")")</f>
        <v>(100)</v>
      </c>
      <c r="K121" s="302">
        <f t="shared" si="102"/>
        <v>-1.0543912155818056</v>
      </c>
      <c r="L121" s="302">
        <f t="shared" si="103"/>
        <v>-8.4736450983255773E-2</v>
      </c>
      <c r="M121" s="302">
        <f t="shared" si="104"/>
        <v>-0.12787233343500093</v>
      </c>
      <c r="N121" s="302">
        <f t="shared" si="105"/>
        <v>-1.2670000000000623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16.001306413750793</v>
      </c>
      <c r="C124" s="299" t="str">
        <f>CONCATENATE("(",ROUND((B124/$H126)*100,1),")")</f>
        <v>(67)</v>
      </c>
      <c r="D124" s="302">
        <f>'Ind T6'!W45</f>
        <v>0.64827617632590018</v>
      </c>
      <c r="E124" s="299" t="str">
        <f>CONCATENATE("(",ROUND((D124/$H126)*100,1),")")</f>
        <v>(2.7)</v>
      </c>
      <c r="F124" s="302">
        <f>'Ind T6'!X45</f>
        <v>1.4587820201486104</v>
      </c>
      <c r="G124" s="299" t="str">
        <f>CONCATENATE("(",ROUND((F124/$H126)*100,1),")")</f>
        <v>(6.1)</v>
      </c>
      <c r="H124" s="302">
        <f>SUM(B124,D124,F124)</f>
        <v>18.108364610225305</v>
      </c>
      <c r="I124" s="299" t="str">
        <f>CONCATENATE("(",ROUND((H124/$H126)*100,1),")")</f>
        <v>(75.8)</v>
      </c>
      <c r="K124" s="302">
        <f>B124-B114</f>
        <v>-2.0736967931605399</v>
      </c>
      <c r="L124" s="302">
        <f>D124-D114</f>
        <v>-7.2177849146627726E-2</v>
      </c>
      <c r="M124" s="302">
        <f>F124-F114</f>
        <v>-0.10344816194752227</v>
      </c>
      <c r="N124" s="302">
        <f>SUM(K124:M124)</f>
        <v>-2.2493228042546898</v>
      </c>
    </row>
    <row r="125" spans="1:14" x14ac:dyDescent="0.2">
      <c r="A125" s="282" t="s">
        <v>365</v>
      </c>
      <c r="B125" s="302">
        <f>'Ind T6'!V44</f>
        <v>3.7161837502178905</v>
      </c>
      <c r="C125" s="299" t="str">
        <f>CONCATENATE("(",ROUND((B125/$H126)*100,1),")")</f>
        <v>(15.5)</v>
      </c>
      <c r="D125" s="302">
        <f>'Ind T6'!W44</f>
        <v>1.0496741358571804</v>
      </c>
      <c r="E125" s="299" t="str">
        <f>CONCATENATE("(",ROUND((D125/$H126)*100,1),")")</f>
        <v>(4.4)</v>
      </c>
      <c r="F125" s="302">
        <f>'Ind T6'!X44</f>
        <v>1.0247775036996016</v>
      </c>
      <c r="G125" s="299" t="str">
        <f>CONCATENATE("(",ROUND((F125/$H126)*100,1),")")</f>
        <v>(4.3)</v>
      </c>
      <c r="H125" s="302">
        <f t="shared" ref="H125" si="106">SUM(B125,D125,F125)</f>
        <v>5.7906353897746721</v>
      </c>
      <c r="I125" s="299" t="str">
        <f>CONCATENATE("(",ROUND((H125/$H126)*100,1),")")</f>
        <v>(24.2)</v>
      </c>
      <c r="K125" s="302">
        <f t="shared" ref="K125:K126" si="107">B125-B115</f>
        <v>-0.1667892257543695</v>
      </c>
      <c r="L125" s="302">
        <f t="shared" ref="L125:L126" si="108">D125-D115</f>
        <v>-9.4243985793986074E-2</v>
      </c>
      <c r="M125" s="302">
        <f t="shared" ref="M125:M126" si="109">F125-F115</f>
        <v>-0.17664398419692851</v>
      </c>
      <c r="N125" s="302">
        <f t="shared" ref="N125:N126" si="110">SUM(K125:M125)</f>
        <v>-0.43767719574528408</v>
      </c>
    </row>
    <row r="126" spans="1:14" x14ac:dyDescent="0.2">
      <c r="A126" s="282" t="s">
        <v>363</v>
      </c>
      <c r="B126" s="302">
        <f>SUM(B124:B125)</f>
        <v>19.717490163968684</v>
      </c>
      <c r="C126" s="299" t="str">
        <f>CONCATENATE("(",ROUND((B126/$H126)*100,1),")")</f>
        <v>(82.5)</v>
      </c>
      <c r="D126" s="302">
        <f>SUM(D124:D125)</f>
        <v>1.6979503121830806</v>
      </c>
      <c r="E126" s="299" t="str">
        <f>CONCATENATE("(",ROUND((D126/$H126)*100,1),")")</f>
        <v>(7.1)</v>
      </c>
      <c r="F126" s="302">
        <f>SUM(F124:F125)</f>
        <v>2.483559523848212</v>
      </c>
      <c r="G126" s="299" t="str">
        <f>CONCATENATE("(",ROUND((F126/$H126)*100,1),")")</f>
        <v>(10.4)</v>
      </c>
      <c r="H126" s="302">
        <f>SUM(H124:H125)</f>
        <v>23.898999999999976</v>
      </c>
      <c r="I126" s="299" t="str">
        <f>CONCATENATE("(",ROUND((H126/$H126)*100,1),")")</f>
        <v>(100)</v>
      </c>
      <c r="K126" s="302">
        <f t="shared" si="107"/>
        <v>-2.2404860189149076</v>
      </c>
      <c r="L126" s="302">
        <f t="shared" si="108"/>
        <v>-0.16642183494061391</v>
      </c>
      <c r="M126" s="302">
        <f t="shared" si="109"/>
        <v>-0.28009214614445055</v>
      </c>
      <c r="N126" s="302">
        <f t="shared" si="110"/>
        <v>-2.6869999999999723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1.513974075034564</v>
      </c>
      <c r="C135" s="299" t="str">
        <f>CONCATENATE("(",ROUND((B135/$H137)*100,1),")")</f>
        <v>(66.7)</v>
      </c>
      <c r="D135" s="302">
        <f>'Ind T6'!M54</f>
        <v>9.2414669098789953E-2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1.606388744133354</v>
      </c>
      <c r="I135" s="299" t="str">
        <f>CONCATENATE("(",ROUND((H135/$H137)*100,1),")")</f>
        <v>(70.8)</v>
      </c>
      <c r="K135" s="302">
        <f>B140-B135</f>
        <v>-9.554990999686197E-2</v>
      </c>
      <c r="L135" s="302">
        <f>D140-D135</f>
        <v>-3.9382683259475415E-3</v>
      </c>
      <c r="M135" s="302">
        <f>F140-F135</f>
        <v>0</v>
      </c>
      <c r="N135" s="302">
        <f>SUM(K135:M135)</f>
        <v>-9.9488178322809512E-2</v>
      </c>
    </row>
    <row r="136" spans="1:14" x14ac:dyDescent="0.2">
      <c r="A136" s="282" t="s">
        <v>365</v>
      </c>
      <c r="B136" s="302">
        <f>'Ind T6'!L53</f>
        <v>0.50850247524804348</v>
      </c>
      <c r="C136" s="299" t="str">
        <f>CONCATENATE("(",ROUND((B136/$H137)*100,1),")")</f>
        <v>(22.4)</v>
      </c>
      <c r="D136" s="302">
        <f>'Ind T6'!M53</f>
        <v>0.15510878061860631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0.66361125586664982</v>
      </c>
      <c r="I136" s="299" t="str">
        <f>CONCATENATE("(",ROUND((H136/$H137)*100,1),")")</f>
        <v>(29.2)</v>
      </c>
      <c r="K136" s="302">
        <f t="shared" ref="K136:K137" si="112">B141-B136</f>
        <v>-2.4536563006458012E-2</v>
      </c>
      <c r="L136" s="302">
        <f t="shared" ref="L136:L137" si="113">D141-D136</f>
        <v>-8.9752586707344817E-3</v>
      </c>
      <c r="M136" s="302">
        <f t="shared" ref="M136:M137" si="114">F141-F136</f>
        <v>0</v>
      </c>
      <c r="N136" s="302">
        <f t="shared" ref="N136:N137" si="115">SUM(K136:M136)</f>
        <v>-3.3511821677192494E-2</v>
      </c>
    </row>
    <row r="137" spans="1:14" x14ac:dyDescent="0.2">
      <c r="A137" s="282" t="s">
        <v>363</v>
      </c>
      <c r="B137" s="302">
        <f>SUM(B135:B136)</f>
        <v>2.0224765502826076</v>
      </c>
      <c r="C137" s="299" t="str">
        <f>CONCATENATE("(",ROUND((B137/$H137)*100,1),")")</f>
        <v>(89.1)</v>
      </c>
      <c r="D137" s="302">
        <f>SUM(D135:D136)</f>
        <v>0.24752344971739626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2.270000000000004</v>
      </c>
      <c r="I137" s="299" t="str">
        <f>CONCATENATE("(",ROUND((H137/$H137)*100,1),")")</f>
        <v>(100)</v>
      </c>
      <c r="K137" s="302">
        <f t="shared" si="112"/>
        <v>-0.1200864730033202</v>
      </c>
      <c r="L137" s="302">
        <f t="shared" si="113"/>
        <v>-1.2913526996682023E-2</v>
      </c>
      <c r="M137" s="302">
        <f t="shared" si="114"/>
        <v>0</v>
      </c>
      <c r="N137" s="302">
        <f t="shared" si="115"/>
        <v>-0.13300000000000223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1.4184241650377021</v>
      </c>
      <c r="C140" s="299" t="str">
        <f>CONCATENATE("(",ROUND((B140/$H142)*100,1),")")</f>
        <v>(66.4)</v>
      </c>
      <c r="D140" s="302">
        <f>'Ind T6'!R54</f>
        <v>8.8476400772842412E-2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1.5069005658105445</v>
      </c>
      <c r="I140" s="299" t="str">
        <f>CONCATENATE("(",ROUND((H140/$H142)*100,1),")")</f>
        <v>(70.5)</v>
      </c>
      <c r="K140" s="302">
        <f>B145-B140</f>
        <v>-4.6263232431953183E-2</v>
      </c>
      <c r="L140" s="302">
        <f>D145-D140</f>
        <v>7.2519149428826313E-4</v>
      </c>
      <c r="M140" s="302">
        <f>F145-F140</f>
        <v>0</v>
      </c>
      <c r="N140" s="302">
        <f>SUM(K140:M140)</f>
        <v>-4.553804093766492E-2</v>
      </c>
    </row>
    <row r="141" spans="1:14" x14ac:dyDescent="0.2">
      <c r="A141" s="282" t="s">
        <v>365</v>
      </c>
      <c r="B141" s="302">
        <f>'Ind T6'!Q53</f>
        <v>0.48396591224158547</v>
      </c>
      <c r="C141" s="299" t="str">
        <f>CONCATENATE("(",ROUND((B141/$H142)*100,1),")")</f>
        <v>(22.6)</v>
      </c>
      <c r="D141" s="302">
        <f>'Ind T6'!R53</f>
        <v>0.14613352194787183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0.63009943418945724</v>
      </c>
      <c r="I141" s="299" t="str">
        <f>CONCATENATE("(",ROUND((H141/$H142)*100,1),")")</f>
        <v>(29.5)</v>
      </c>
      <c r="K141" s="302">
        <f t="shared" ref="K141:K142" si="117">B146-B141</f>
        <v>-5.5561937247344817E-4</v>
      </c>
      <c r="L141" s="302">
        <f t="shared" ref="L141:L142" si="118">D146-D141</f>
        <v>-2.9063396898644234E-3</v>
      </c>
      <c r="M141" s="302">
        <f t="shared" ref="M141:M142" si="119">F146-F141</f>
        <v>0</v>
      </c>
      <c r="N141" s="302">
        <f t="shared" ref="N141:N142" si="120">SUM(K141:M141)</f>
        <v>-3.4619590623378715E-3</v>
      </c>
    </row>
    <row r="142" spans="1:14" x14ac:dyDescent="0.2">
      <c r="A142" s="282" t="s">
        <v>363</v>
      </c>
      <c r="B142" s="302">
        <f>SUM(B140:B141)</f>
        <v>1.9023900772792874</v>
      </c>
      <c r="C142" s="299" t="str">
        <f>CONCATENATE("(",ROUND((B142/$H142)*100,1),")")</f>
        <v>(89)</v>
      </c>
      <c r="D142" s="302">
        <f>SUM(D140:D141)</f>
        <v>0.23460992272071424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2.1370000000000018</v>
      </c>
      <c r="I142" s="299" t="str">
        <f>CONCATENATE("(",ROUND((H142/$H142)*100,1),")")</f>
        <v>(100)</v>
      </c>
      <c r="K142" s="302">
        <f t="shared" si="117"/>
        <v>-4.6818851804426576E-2</v>
      </c>
      <c r="L142" s="302">
        <f t="shared" si="118"/>
        <v>-2.1811481955761602E-3</v>
      </c>
      <c r="M142" s="302">
        <f t="shared" si="119"/>
        <v>0</v>
      </c>
      <c r="N142" s="302">
        <f t="shared" si="120"/>
        <v>-4.9000000000002736E-2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1.3721609326057489</v>
      </c>
      <c r="C145" s="299" t="str">
        <f>CONCATENATE("(",ROUND((B145/$H147)*100,1),")")</f>
        <v>(65.7)</v>
      </c>
      <c r="D145" s="302">
        <f>'Ind T6'!W54</f>
        <v>8.9201592267130675E-2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1.4613625248728797</v>
      </c>
      <c r="I145" s="299" t="str">
        <f>CONCATENATE("(",ROUND((H145/$H147)*100,1),")")</f>
        <v>(70)</v>
      </c>
      <c r="K145" s="302">
        <f>B145-B135</f>
        <v>-0.14181314242881515</v>
      </c>
      <c r="L145" s="302">
        <f>D145-D135</f>
        <v>-3.2130768316592784E-3</v>
      </c>
      <c r="M145" s="302">
        <f>F145-F135</f>
        <v>0</v>
      </c>
      <c r="N145" s="302">
        <f>SUM(K145:M145)</f>
        <v>-0.14502621926047443</v>
      </c>
    </row>
    <row r="146" spans="1:14" x14ac:dyDescent="0.2">
      <c r="A146" s="282" t="s">
        <v>365</v>
      </c>
      <c r="B146" s="302">
        <f>'Ind T6'!V53</f>
        <v>0.48341029286911202</v>
      </c>
      <c r="C146" s="299" t="str">
        <f>CONCATENATE("(",ROUND((B146/$H147)*100,1),")")</f>
        <v>(23.2)</v>
      </c>
      <c r="D146" s="302">
        <f>'Ind T6'!W53</f>
        <v>0.1432271822580074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0.62663747512711943</v>
      </c>
      <c r="I146" s="299" t="str">
        <f>CONCATENATE("(",ROUND((H146/$H147)*100,1),")")</f>
        <v>(30)</v>
      </c>
      <c r="K146" s="302">
        <f t="shared" ref="K146:K147" si="122">B146-B136</f>
        <v>-2.509218237893146E-2</v>
      </c>
      <c r="L146" s="302">
        <f t="shared" ref="L146:L147" si="123">D146-D136</f>
        <v>-1.1881598360598905E-2</v>
      </c>
      <c r="M146" s="302">
        <f t="shared" ref="M146:M147" si="124">F146-F136</f>
        <v>0</v>
      </c>
      <c r="N146" s="302">
        <f t="shared" ref="N146:N147" si="125">SUM(K146:M146)</f>
        <v>-3.6973780739530365E-2</v>
      </c>
    </row>
    <row r="147" spans="1:14" x14ac:dyDescent="0.2">
      <c r="A147" s="282" t="s">
        <v>363</v>
      </c>
      <c r="B147" s="302">
        <f>SUM(B145:B146)</f>
        <v>1.8555712254748609</v>
      </c>
      <c r="C147" s="299" t="str">
        <f>CONCATENATE("(",ROUND((B147/$H147)*100,1),")")</f>
        <v>(88.9)</v>
      </c>
      <c r="D147" s="302">
        <f>SUM(D145:D146)</f>
        <v>0.23242877452513808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2.0879999999999992</v>
      </c>
      <c r="I147" s="299" t="str">
        <f>CONCATENATE("(",ROUND((H147/$H147)*100,1),")")</f>
        <v>(100)</v>
      </c>
      <c r="K147" s="302">
        <f t="shared" si="122"/>
        <v>-0.16690532480774678</v>
      </c>
      <c r="L147" s="302">
        <f t="shared" si="123"/>
        <v>-1.5094675192258183E-2</v>
      </c>
      <c r="M147" s="302">
        <f t="shared" si="124"/>
        <v>0</v>
      </c>
      <c r="N147" s="302">
        <f t="shared" si="125"/>
        <v>-0.18200000000000496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3.6071898757894134</v>
      </c>
      <c r="C156" s="299" t="str">
        <f>CONCATENATE("(",ROUND((B156/$H158)*100,1),")")</f>
        <v>(75.6)</v>
      </c>
      <c r="D156" s="302">
        <f>'Ind T6'!M63</f>
        <v>0.16490520220486582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3.7720950779942792</v>
      </c>
      <c r="I156" s="299" t="str">
        <f>CONCATENATE("(",ROUND((H156/$H158)*100,1),")")</f>
        <v>(79)</v>
      </c>
      <c r="K156" s="302">
        <f>B161-B156</f>
        <v>0.23917897232425123</v>
      </c>
      <c r="L156" s="302">
        <f>D161-D156</f>
        <v>1.2911873117445877E-2</v>
      </c>
      <c r="M156" s="302">
        <f>F161-F156</f>
        <v>0</v>
      </c>
      <c r="N156" s="302">
        <f>SUM(K156:M156)</f>
        <v>0.25209084544169713</v>
      </c>
    </row>
    <row r="157" spans="1:14" x14ac:dyDescent="0.2">
      <c r="A157" s="282" t="s">
        <v>365</v>
      </c>
      <c r="B157" s="302">
        <f>'Ind T6'!L62</f>
        <v>0.67254581114286394</v>
      </c>
      <c r="C157" s="299" t="str">
        <f>CONCATENATE("(",ROUND((B157/$H158)*100,1),")")</f>
        <v>(14.1)</v>
      </c>
      <c r="D157" s="302">
        <f>'Ind T6'!M62</f>
        <v>0.30953152143563134</v>
      </c>
      <c r="E157" s="299" t="str">
        <f>CONCATENATE("(",ROUND((D157/$H158)*100,1),")")</f>
        <v>(6.5)</v>
      </c>
      <c r="F157" s="302">
        <f>'Ind T6'!N62</f>
        <v>1.7827589427223338E-2</v>
      </c>
      <c r="G157" s="299" t="str">
        <f>CONCATENATE("(",ROUND((F157/$H158)*100,1),")")</f>
        <v>(0.4)</v>
      </c>
      <c r="H157" s="302">
        <f t="shared" ref="H157" si="126">SUM(B157,D157,F157)</f>
        <v>0.99990492200571857</v>
      </c>
      <c r="I157" s="299" t="str">
        <f>CONCATENATE("(",ROUND((H157/$H158)*100,1),")")</f>
        <v>(21)</v>
      </c>
      <c r="K157" s="302">
        <f t="shared" ref="K157:K158" si="127">B162-B157</f>
        <v>7.7634114773838081E-2</v>
      </c>
      <c r="L157" s="302">
        <f t="shared" ref="L157:L158" si="128">D162-D157</f>
        <v>2.7325508026426137E-2</v>
      </c>
      <c r="M157" s="302">
        <f t="shared" ref="M157:M158" si="129">F162-F157</f>
        <v>9.4953175804618137E-4</v>
      </c>
      <c r="N157" s="302">
        <f t="shared" ref="N157:N158" si="130">SUM(K157:M157)</f>
        <v>0.1059091545583104</v>
      </c>
    </row>
    <row r="158" spans="1:14" x14ac:dyDescent="0.2">
      <c r="A158" s="282" t="s">
        <v>363</v>
      </c>
      <c r="B158" s="302">
        <f>SUM(B156:B157)</f>
        <v>4.2797356869322769</v>
      </c>
      <c r="C158" s="299" t="str">
        <f>CONCATENATE("(",ROUND((B158/$H158)*100,1),")")</f>
        <v>(89.7)</v>
      </c>
      <c r="D158" s="302">
        <f>SUM(D156:D157)</f>
        <v>0.47443672364049716</v>
      </c>
      <c r="E158" s="299" t="str">
        <f>CONCATENATE("(",ROUND((D158/$H158)*100,1),")")</f>
        <v>(9.9)</v>
      </c>
      <c r="F158" s="302">
        <f>SUM(F156:F157)</f>
        <v>1.7827589427223338E-2</v>
      </c>
      <c r="G158" s="299" t="str">
        <f>CONCATENATE("(",ROUND((F158/$H158)*100,1),")")</f>
        <v>(0.4)</v>
      </c>
      <c r="H158" s="302">
        <f>SUM(H156:H157)</f>
        <v>4.7719999999999976</v>
      </c>
      <c r="I158" s="299" t="str">
        <f>CONCATENATE("(",ROUND((H158/$H158)*100,1),")")</f>
        <v>(100)</v>
      </c>
      <c r="K158" s="302">
        <f t="shared" si="127"/>
        <v>0.31681308709808942</v>
      </c>
      <c r="L158" s="302">
        <f t="shared" si="128"/>
        <v>4.0237381143871986E-2</v>
      </c>
      <c r="M158" s="302">
        <f t="shared" si="129"/>
        <v>9.4953175804618137E-4</v>
      </c>
      <c r="N158" s="302">
        <f t="shared" si="130"/>
        <v>0.35800000000000759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3.8463688481136646</v>
      </c>
      <c r="C161" s="299" t="str">
        <f>CONCATENATE("(",ROUND((B161/$H163)*100,1),")")</f>
        <v>(75)</v>
      </c>
      <c r="D161" s="302">
        <f>'Ind T6'!R63</f>
        <v>0.1778170753223117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4.0241859234359767</v>
      </c>
      <c r="I161" s="299" t="str">
        <f>CONCATENATE("(",ROUND((H161/$H163)*100,1),")")</f>
        <v>(78.4)</v>
      </c>
      <c r="K161" s="302">
        <f>B166-B161</f>
        <v>0.37192268031725551</v>
      </c>
      <c r="L161" s="302">
        <f>D166-D161</f>
        <v>2.0200887296428771E-2</v>
      </c>
      <c r="M161" s="302">
        <f>F166-F161</f>
        <v>0</v>
      </c>
      <c r="N161" s="302">
        <f>SUM(K161:M161)</f>
        <v>0.39212356761368428</v>
      </c>
    </row>
    <row r="162" spans="1:14" x14ac:dyDescent="0.2">
      <c r="A162" s="282" t="s">
        <v>365</v>
      </c>
      <c r="B162" s="302">
        <f>'Ind T6'!Q62</f>
        <v>0.75017992591670202</v>
      </c>
      <c r="C162" s="299" t="str">
        <f>CONCATENATE("(",ROUND((B162/$H163)*100,1),")")</f>
        <v>(14.6)</v>
      </c>
      <c r="D162" s="302">
        <f>'Ind T6'!R62</f>
        <v>0.33685702946205748</v>
      </c>
      <c r="E162" s="299" t="str">
        <f>CONCATENATE("(",ROUND((D162/$H163)*100,1),")")</f>
        <v>(6.6)</v>
      </c>
      <c r="F162" s="302">
        <f>'Ind T6'!S62</f>
        <v>1.8777121185269519E-2</v>
      </c>
      <c r="G162" s="299" t="str">
        <f>CONCATENATE("(",ROUND((F162/$H163)*100,1),")")</f>
        <v>(0.4)</v>
      </c>
      <c r="H162" s="302">
        <f t="shared" ref="H162" si="131">SUM(B162,D162,F162)</f>
        <v>1.105814076564029</v>
      </c>
      <c r="I162" s="299" t="str">
        <f>CONCATENATE("(",ROUND((H162/$H163)*100,1),")")</f>
        <v>(21.6)</v>
      </c>
      <c r="K162" s="302">
        <f t="shared" ref="K162:K163" si="132">B167-B162</f>
        <v>0.14853477593132636</v>
      </c>
      <c r="L162" s="302">
        <f t="shared" ref="L162:L163" si="133">D167-D162</f>
        <v>4.5530461433637204E-2</v>
      </c>
      <c r="M162" s="302">
        <f t="shared" ref="M162:M163" si="134">F167-F162</f>
        <v>1.8111950213503432E-3</v>
      </c>
      <c r="N162" s="302">
        <f t="shared" ref="N162:N163" si="135">SUM(K162:M162)</f>
        <v>0.19587643238631391</v>
      </c>
    </row>
    <row r="163" spans="1:14" x14ac:dyDescent="0.2">
      <c r="A163" s="282" t="s">
        <v>363</v>
      </c>
      <c r="B163" s="302">
        <f>SUM(B161:B162)</f>
        <v>4.5965487740303663</v>
      </c>
      <c r="C163" s="299" t="str">
        <f>CONCATENATE("(",ROUND((B163/$H163)*100,1),")")</f>
        <v>(89.6)</v>
      </c>
      <c r="D163" s="302">
        <f>SUM(D161:D162)</f>
        <v>0.51467410478436915</v>
      </c>
      <c r="E163" s="299" t="str">
        <f>CONCATENATE("(",ROUND((D163/$H163)*100,1),")")</f>
        <v>(10)</v>
      </c>
      <c r="F163" s="302">
        <f>SUM(F161:F162)</f>
        <v>1.8777121185269519E-2</v>
      </c>
      <c r="G163" s="299" t="str">
        <f>CONCATENATE("(",ROUND((F163/$H163)*100,1),")")</f>
        <v>(0.4)</v>
      </c>
      <c r="H163" s="302">
        <f>SUM(H161:H162)</f>
        <v>5.1300000000000061</v>
      </c>
      <c r="I163" s="299" t="str">
        <f>CONCATENATE("(",ROUND((H163/$H163)*100,1),")")</f>
        <v>(100)</v>
      </c>
      <c r="K163" s="302">
        <f t="shared" si="132"/>
        <v>0.52045745624858242</v>
      </c>
      <c r="L163" s="302">
        <f t="shared" si="133"/>
        <v>6.573134873006603E-2</v>
      </c>
      <c r="M163" s="302">
        <f t="shared" si="134"/>
        <v>1.8111950213503432E-3</v>
      </c>
      <c r="N163" s="302">
        <f t="shared" si="135"/>
        <v>0.58799999999999875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4.2182915284309201</v>
      </c>
      <c r="C166" s="299" t="str">
        <f>CONCATENATE("(",ROUND((B166/$H168)*100,1),")")</f>
        <v>(73.8)</v>
      </c>
      <c r="D166" s="302">
        <f>'Ind T6'!W63</f>
        <v>0.19801796261874047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4.4163094910496605</v>
      </c>
      <c r="I166" s="299" t="str">
        <f>CONCATENATE("(",ROUND((H166/$H168)*100,1),")")</f>
        <v>(77.2)</v>
      </c>
      <c r="K166" s="302">
        <f>B166-B156</f>
        <v>0.61110165264150673</v>
      </c>
      <c r="L166" s="302">
        <f>D166-D156</f>
        <v>3.3112760413874648E-2</v>
      </c>
      <c r="M166" s="302">
        <f>F166-F156</f>
        <v>0</v>
      </c>
      <c r="N166" s="302">
        <f>SUM(K166:M166)</f>
        <v>0.64421441305538141</v>
      </c>
    </row>
    <row r="167" spans="1:14" x14ac:dyDescent="0.2">
      <c r="A167" s="282" t="s">
        <v>365</v>
      </c>
      <c r="B167" s="302">
        <f>'Ind T6'!V62</f>
        <v>0.89871470184802837</v>
      </c>
      <c r="C167" s="299" t="str">
        <f>CONCATENATE("(",ROUND((B167/$H168)*100,1),")")</f>
        <v>(15.7)</v>
      </c>
      <c r="D167" s="302">
        <f>'Ind T6'!W62</f>
        <v>0.38238749089569468</v>
      </c>
      <c r="E167" s="299" t="str">
        <f>CONCATENATE("(",ROUND((D167/$H168)*100,1),")")</f>
        <v>(6.7)</v>
      </c>
      <c r="F167" s="302">
        <f>'Ind T6'!X62</f>
        <v>2.0588316206619862E-2</v>
      </c>
      <c r="G167" s="299" t="str">
        <f>CONCATENATE("(",ROUND((F167/$H168)*100,1),")")</f>
        <v>(0.4)</v>
      </c>
      <c r="H167" s="302">
        <f t="shared" ref="H167" si="136">SUM(B167,D167,F167)</f>
        <v>1.3016905089503428</v>
      </c>
      <c r="I167" s="299" t="str">
        <f>CONCATENATE("(",ROUND((H167/$H168)*100,1),")")</f>
        <v>(22.8)</v>
      </c>
      <c r="K167" s="302">
        <f t="shared" ref="K167:K168" si="137">B167-B157</f>
        <v>0.22616889070516444</v>
      </c>
      <c r="L167" s="302">
        <f t="shared" ref="L167:L168" si="138">D167-D157</f>
        <v>7.2855969460063341E-2</v>
      </c>
      <c r="M167" s="302">
        <f t="shared" ref="M167:M168" si="139">F167-F157</f>
        <v>2.7607267793965246E-3</v>
      </c>
      <c r="N167" s="302">
        <f t="shared" ref="N167:N168" si="140">SUM(K167:M167)</f>
        <v>0.30178558694462432</v>
      </c>
    </row>
    <row r="168" spans="1:14" x14ac:dyDescent="0.2">
      <c r="A168" s="282" t="s">
        <v>363</v>
      </c>
      <c r="B168" s="302">
        <f>SUM(B166:B167)</f>
        <v>5.1170062302789487</v>
      </c>
      <c r="C168" s="299" t="str">
        <f>CONCATENATE("(",ROUND((B168/$H168)*100,1),")")</f>
        <v>(89.5)</v>
      </c>
      <c r="D168" s="302">
        <f>SUM(D166:D167)</f>
        <v>0.58040545351443518</v>
      </c>
      <c r="E168" s="299" t="str">
        <f>CONCATENATE("(",ROUND((D168/$H168)*100,1),")")</f>
        <v>(10.2)</v>
      </c>
      <c r="F168" s="302">
        <f>SUM(F166:F167)</f>
        <v>2.0588316206619862E-2</v>
      </c>
      <c r="G168" s="299" t="str">
        <f>CONCATENATE("(",ROUND((F168/$H168)*100,1),")")</f>
        <v>(0.4)</v>
      </c>
      <c r="H168" s="302">
        <f>SUM(H166:H167)</f>
        <v>5.7180000000000035</v>
      </c>
      <c r="I168" s="299" t="str">
        <f>CONCATENATE("(",ROUND((H168/$H168)*100,1),")")</f>
        <v>(100)</v>
      </c>
      <c r="K168" s="302">
        <f t="shared" si="137"/>
        <v>0.83727054334667184</v>
      </c>
      <c r="L168" s="302">
        <f t="shared" si="138"/>
        <v>0.10596872987393802</v>
      </c>
      <c r="M168" s="302">
        <f t="shared" si="139"/>
        <v>2.7607267793965246E-3</v>
      </c>
      <c r="N168" s="302">
        <f t="shared" si="140"/>
        <v>0.94600000000000639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19.178056659066865</v>
      </c>
      <c r="C177" s="299" t="str">
        <f>CONCATENATE("(",ROUND((B177/$H179)*100,1),")")</f>
        <v>(47.4)</v>
      </c>
      <c r="D177" s="302">
        <f>'Ind T6'!M72</f>
        <v>1.2078636616828857</v>
      </c>
      <c r="E177" s="299" t="str">
        <f>CONCATENATE("(",ROUND((D177/$H179)*100,1),")")</f>
        <v>(3)</v>
      </c>
      <c r="F177" s="302">
        <f>'Ind T6'!N72</f>
        <v>13.768888913349002</v>
      </c>
      <c r="G177" s="299" t="str">
        <f>CONCATENATE("(",ROUND((F177/$H179)*100,1),")")</f>
        <v>(34)</v>
      </c>
      <c r="H177" s="302">
        <f>SUM(B177,D177,F177)</f>
        <v>34.154809234098749</v>
      </c>
      <c r="I177" s="299" t="str">
        <f>CONCATENATE("(",ROUND((H177/$H179)*100,1),")")</f>
        <v>(84.4)</v>
      </c>
      <c r="K177" s="302">
        <f>B182-B177</f>
        <v>1.4851499519430043</v>
      </c>
      <c r="L177" s="302">
        <f>D182-D177</f>
        <v>0.13422054587904775</v>
      </c>
      <c r="M177" s="302">
        <f>F182-F177</f>
        <v>1.4066241188951221</v>
      </c>
      <c r="N177" s="302">
        <f>SUM(K177:M177)</f>
        <v>3.0259946167171741</v>
      </c>
    </row>
    <row r="178" spans="1:14" x14ac:dyDescent="0.2">
      <c r="A178" s="282" t="s">
        <v>365</v>
      </c>
      <c r="B178" s="302">
        <f>'Ind T6'!L71</f>
        <v>2.8527061953904593</v>
      </c>
      <c r="C178" s="299" t="str">
        <f>CONCATENATE("(",ROUND((B178/$H179)*100,1),")")</f>
        <v>(7.1)</v>
      </c>
      <c r="D178" s="302">
        <f>'Ind T6'!M71</f>
        <v>2.1254291943333605</v>
      </c>
      <c r="E178" s="299" t="str">
        <f>CONCATENATE("(",ROUND((D178/$H179)*100,1),")")</f>
        <v>(5.3)</v>
      </c>
      <c r="F178" s="302">
        <f>'Ind T6'!N71</f>
        <v>1.328055376177407</v>
      </c>
      <c r="G178" s="299" t="str">
        <f>CONCATENATE("(",ROUND((F178/$H179)*100,1),")")</f>
        <v>(3.3)</v>
      </c>
      <c r="H178" s="302">
        <f t="shared" ref="H178" si="141">SUM(B178,D178,F178)</f>
        <v>6.306190765901226</v>
      </c>
      <c r="I178" s="299" t="str">
        <f>CONCATENATE("(",ROUND((H178/$H179)*100,1),")")</f>
        <v>(15.6)</v>
      </c>
      <c r="K178" s="302">
        <f t="shared" ref="K178:K179" si="142">B183-B178</f>
        <v>0.27357120089824871</v>
      </c>
      <c r="L178" s="302">
        <f t="shared" ref="L178:L179" si="143">D183-D178</f>
        <v>0.21932413243276727</v>
      </c>
      <c r="M178" s="302">
        <f t="shared" ref="M178:M179" si="144">F183-F178</f>
        <v>0.13411004995177001</v>
      </c>
      <c r="N178" s="302">
        <f t="shared" ref="N178:N179" si="145">SUM(K178:M178)</f>
        <v>0.62700538328278599</v>
      </c>
    </row>
    <row r="179" spans="1:14" x14ac:dyDescent="0.2">
      <c r="A179" s="282" t="s">
        <v>363</v>
      </c>
      <c r="B179" s="302">
        <f>SUM(B177:B178)</f>
        <v>22.030762854457326</v>
      </c>
      <c r="C179" s="299" t="str">
        <f>CONCATENATE("(",ROUND((B179/$H179)*100,1),")")</f>
        <v>(54.4)</v>
      </c>
      <c r="D179" s="302">
        <f>SUM(D177:D178)</f>
        <v>3.3332928560162465</v>
      </c>
      <c r="E179" s="299" t="str">
        <f>CONCATENATE("(",ROUND((D179/$H179)*100,1),")")</f>
        <v>(8.2)</v>
      </c>
      <c r="F179" s="302">
        <f>SUM(F177:F178)</f>
        <v>15.096944289526409</v>
      </c>
      <c r="G179" s="299" t="str">
        <f>CONCATENATE("(",ROUND((F179/$H179)*100,1),")")</f>
        <v>(37.3)</v>
      </c>
      <c r="H179" s="302">
        <f>SUM(H177:H178)</f>
        <v>40.460999999999977</v>
      </c>
      <c r="I179" s="299" t="str">
        <f>CONCATENATE("(",ROUND((H179/$H179)*100,1),")")</f>
        <v>(100)</v>
      </c>
      <c r="K179" s="302">
        <f t="shared" si="142"/>
        <v>1.7587211528412503</v>
      </c>
      <c r="L179" s="302">
        <f t="shared" si="143"/>
        <v>0.35354467831181502</v>
      </c>
      <c r="M179" s="302">
        <f t="shared" si="144"/>
        <v>1.5407341688468925</v>
      </c>
      <c r="N179" s="302">
        <f t="shared" si="145"/>
        <v>3.6529999999999578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20.663206611009869</v>
      </c>
      <c r="C182" s="299" t="str">
        <f>CONCATENATE("(",ROUND((B182/$H184)*100,1),")")</f>
        <v>(46.8)</v>
      </c>
      <c r="D182" s="302">
        <f>'Ind T6'!R72</f>
        <v>1.3420842075619335</v>
      </c>
      <c r="E182" s="299" t="str">
        <f>CONCATENATE("(",ROUND((D182/$H184)*100,1),")")</f>
        <v>(3)</v>
      </c>
      <c r="F182" s="302">
        <f>'Ind T6'!S72</f>
        <v>15.175513032244124</v>
      </c>
      <c r="G182" s="299" t="str">
        <f>CONCATENATE("(",ROUND((F182/$H184)*100,1),")")</f>
        <v>(34.4)</v>
      </c>
      <c r="H182" s="302">
        <f>SUM(B182,D182,F182)</f>
        <v>37.180803850815927</v>
      </c>
      <c r="I182" s="299" t="str">
        <f>CONCATENATE("(",ROUND((H182/$H184)*100,1),")")</f>
        <v>(84.3)</v>
      </c>
      <c r="K182" s="302">
        <f>B187-B182</f>
        <v>1.6895222399816383</v>
      </c>
      <c r="L182" s="302">
        <f>D187-D182</f>
        <v>0.21178350820449321</v>
      </c>
      <c r="M182" s="302">
        <f>F187-F182</f>
        <v>2.1507043802953323</v>
      </c>
      <c r="N182" s="302">
        <f>SUM(K182:M182)</f>
        <v>4.0520101284814638</v>
      </c>
    </row>
    <row r="183" spans="1:14" x14ac:dyDescent="0.2">
      <c r="A183" s="282" t="s">
        <v>365</v>
      </c>
      <c r="B183" s="302">
        <f>'Ind T6'!Q71</f>
        <v>3.126277396288708</v>
      </c>
      <c r="C183" s="299" t="str">
        <f>CONCATENATE("(",ROUND((B183/$H184)*100,1),")")</f>
        <v>(7.1)</v>
      </c>
      <c r="D183" s="302">
        <f>'Ind T6'!R71</f>
        <v>2.3447533267661278</v>
      </c>
      <c r="E183" s="299" t="str">
        <f>CONCATENATE("(",ROUND((D183/$H184)*100,1),")")</f>
        <v>(5.3)</v>
      </c>
      <c r="F183" s="302">
        <f>'Ind T6'!S71</f>
        <v>1.462165426129177</v>
      </c>
      <c r="G183" s="299" t="str">
        <f>CONCATENATE("(",ROUND((F183/$H184)*100,1),")")</f>
        <v>(3.3)</v>
      </c>
      <c r="H183" s="302">
        <f t="shared" ref="H183" si="146">SUM(B183,D183,F183)</f>
        <v>6.9331961491840133</v>
      </c>
      <c r="I183" s="299" t="str">
        <f>CONCATENATE("(",ROUND((H183/$H184)*100,1),")")</f>
        <v>(15.7)</v>
      </c>
      <c r="K183" s="302">
        <f t="shared" ref="K183:K184" si="147">B188-B183</f>
        <v>0.41398918949978203</v>
      </c>
      <c r="L183" s="302">
        <f t="shared" ref="L183:L184" si="148">D188-D183</f>
        <v>0.33974681605128643</v>
      </c>
      <c r="M183" s="302">
        <f t="shared" ref="M183:M184" si="149">F188-F183</f>
        <v>0.24025386596756504</v>
      </c>
      <c r="N183" s="302">
        <f t="shared" ref="N183:N184" si="150">SUM(K183:M183)</f>
        <v>0.99398987151863349</v>
      </c>
    </row>
    <row r="184" spans="1:14" x14ac:dyDescent="0.2">
      <c r="A184" s="282" t="s">
        <v>363</v>
      </c>
      <c r="B184" s="302">
        <f>SUM(B182:B183)</f>
        <v>23.789484007298576</v>
      </c>
      <c r="C184" s="299" t="str">
        <f>CONCATENATE("(",ROUND((B184/$H184)*100,1),")")</f>
        <v>(53.9)</v>
      </c>
      <c r="D184" s="302">
        <f>SUM(D182:D183)</f>
        <v>3.6868375343280615</v>
      </c>
      <c r="E184" s="299" t="str">
        <f>CONCATENATE("(",ROUND((D184/$H184)*100,1),")")</f>
        <v>(8.4)</v>
      </c>
      <c r="F184" s="302">
        <f>SUM(F182:F183)</f>
        <v>16.637678458373301</v>
      </c>
      <c r="G184" s="299" t="str">
        <f>CONCATENATE("(",ROUND((F184/$H184)*100,1),")")</f>
        <v>(37.7)</v>
      </c>
      <c r="H184" s="302">
        <f>SUM(H182:H183)</f>
        <v>44.11399999999994</v>
      </c>
      <c r="I184" s="299" t="str">
        <f>CONCATENATE("(",ROUND((H184/$H184)*100,1),")")</f>
        <v>(100)</v>
      </c>
      <c r="K184" s="302">
        <f t="shared" si="147"/>
        <v>2.1035114294814221</v>
      </c>
      <c r="L184" s="302">
        <f t="shared" si="148"/>
        <v>0.55153032425577919</v>
      </c>
      <c r="M184" s="302">
        <f t="shared" si="149"/>
        <v>2.3909582462628975</v>
      </c>
      <c r="N184" s="302">
        <f t="shared" si="150"/>
        <v>5.0460000000000989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22.352728850991507</v>
      </c>
      <c r="C187" s="299" t="str">
        <f>CONCATENATE("(",ROUND((B187/$H189)*100,1),")")</f>
        <v>(45.5)</v>
      </c>
      <c r="D187" s="302">
        <f>'Ind T6'!W72</f>
        <v>1.5538677157664267</v>
      </c>
      <c r="E187" s="299" t="str">
        <f>CONCATENATE("(",ROUND((D187/$H189)*100,1),")")</f>
        <v>(3.2)</v>
      </c>
      <c r="F187" s="302">
        <f>'Ind T6'!X72</f>
        <v>17.326217412539457</v>
      </c>
      <c r="G187" s="299" t="str">
        <f>CONCATENATE("(",ROUND((F187/$H189)*100,1),")")</f>
        <v>(35.2)</v>
      </c>
      <c r="H187" s="302">
        <f>SUM(B187,D187,F187)</f>
        <v>41.23281397929739</v>
      </c>
      <c r="I187" s="299" t="str">
        <f>CONCATENATE("(",ROUND((H187/$H189)*100,1),")")</f>
        <v>(83.9)</v>
      </c>
      <c r="K187" s="302">
        <f>B187-B177</f>
        <v>3.1746721919246426</v>
      </c>
      <c r="L187" s="302">
        <f>D187-D177</f>
        <v>0.34600405408354096</v>
      </c>
      <c r="M187" s="302">
        <f>F187-F177</f>
        <v>3.5573284991904544</v>
      </c>
      <c r="N187" s="302">
        <f>SUM(K187:M187)</f>
        <v>7.0780047451986379</v>
      </c>
    </row>
    <row r="188" spans="1:14" x14ac:dyDescent="0.2">
      <c r="A188" s="282" t="s">
        <v>365</v>
      </c>
      <c r="B188" s="302">
        <f>'Ind T6'!V71</f>
        <v>3.5402665857884901</v>
      </c>
      <c r="C188" s="299" t="str">
        <f>CONCATENATE("(",ROUND((B188/$H189)*100,1),")")</f>
        <v>(7.2)</v>
      </c>
      <c r="D188" s="302">
        <f>'Ind T6'!W71</f>
        <v>2.6845001428174142</v>
      </c>
      <c r="E188" s="299" t="str">
        <f>CONCATENATE("(",ROUND((D188/$H189)*100,1),")")</f>
        <v>(5.5)</v>
      </c>
      <c r="F188" s="302">
        <f>'Ind T6'!X71</f>
        <v>1.702419292096742</v>
      </c>
      <c r="G188" s="299" t="str">
        <f>CONCATENATE("(",ROUND((F188/$H189)*100,1),")")</f>
        <v>(3.5)</v>
      </c>
      <c r="H188" s="302">
        <f t="shared" ref="H188" si="151">SUM(B188,D188,F188)</f>
        <v>7.9271860207026466</v>
      </c>
      <c r="I188" s="299" t="str">
        <f>CONCATENATE("(",ROUND((H188/$H189)*100,1),")")</f>
        <v>(16.1)</v>
      </c>
      <c r="K188" s="302">
        <f t="shared" ref="K188:K189" si="152">B188-B178</f>
        <v>0.68756039039803074</v>
      </c>
      <c r="L188" s="302">
        <f t="shared" ref="L188:L189" si="153">D188-D178</f>
        <v>0.5590709484840537</v>
      </c>
      <c r="M188" s="302">
        <f t="shared" ref="M188:M189" si="154">F188-F178</f>
        <v>0.37436391591933504</v>
      </c>
      <c r="N188" s="302">
        <f t="shared" ref="N188:N189" si="155">SUM(K188:M188)</f>
        <v>1.6209952548014195</v>
      </c>
    </row>
    <row r="189" spans="1:14" x14ac:dyDescent="0.2">
      <c r="A189" s="282" t="s">
        <v>363</v>
      </c>
      <c r="B189" s="302">
        <f>SUM(B187:B188)</f>
        <v>25.892995436779998</v>
      </c>
      <c r="C189" s="299" t="str">
        <f>CONCATENATE("(",ROUND((B189/$H189)*100,1),")")</f>
        <v>(52.7)</v>
      </c>
      <c r="D189" s="302">
        <f>SUM(D187:D188)</f>
        <v>4.2383678585838407</v>
      </c>
      <c r="E189" s="299" t="str">
        <f>CONCATENATE("(",ROUND((D189/$H189)*100,1),")")</f>
        <v>(8.6)</v>
      </c>
      <c r="F189" s="302">
        <f>SUM(F187:F188)</f>
        <v>19.028636704636199</v>
      </c>
      <c r="G189" s="299" t="str">
        <f>CONCATENATE("(",ROUND((F189/$H189)*100,1),")")</f>
        <v>(38.7)</v>
      </c>
      <c r="H189" s="302">
        <f>SUM(H187:H188)</f>
        <v>49.160000000000039</v>
      </c>
      <c r="I189" s="299" t="str">
        <f>CONCATENATE("(",ROUND((H189/$H189)*100,1),")")</f>
        <v>(100)</v>
      </c>
      <c r="K189" s="302">
        <f t="shared" si="152"/>
        <v>3.8622325823226724</v>
      </c>
      <c r="L189" s="302">
        <f t="shared" si="153"/>
        <v>0.90507500256759421</v>
      </c>
      <c r="M189" s="302">
        <f t="shared" si="154"/>
        <v>3.9316924151097901</v>
      </c>
      <c r="N189" s="302">
        <f t="shared" si="155"/>
        <v>8.6990000000000567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27.568880323768283</v>
      </c>
      <c r="C198" s="299" t="str">
        <f>CONCATENATE("(",ROUND((B198/$H200)*100,1),")")</f>
        <v>(35.9)</v>
      </c>
      <c r="D198" s="302">
        <f>'Ind T6'!M81</f>
        <v>8.9600317350631471</v>
      </c>
      <c r="E198" s="299" t="str">
        <f>CONCATENATE("(",ROUND((D198/$H200)*100,1),")")</f>
        <v>(11.7)</v>
      </c>
      <c r="F198" s="302">
        <f>'Ind T6'!N81</f>
        <v>4.2508032903238782</v>
      </c>
      <c r="G198" s="299" t="str">
        <f>CONCATENATE("(",ROUND((F198/$H200)*100,1),")")</f>
        <v>(5.5)</v>
      </c>
      <c r="H198" s="302">
        <f>SUM(B198,D198,F198)</f>
        <v>40.77971534915531</v>
      </c>
      <c r="I198" s="299" t="str">
        <f>CONCATENATE("(",ROUND((H198/$H200)*100,1),")")</f>
        <v>(53.1)</v>
      </c>
      <c r="K198" s="302">
        <f>B203-B198</f>
        <v>0.346334653303213</v>
      </c>
      <c r="L198" s="302">
        <f>D203-D198</f>
        <v>3.63567720579141E-2</v>
      </c>
      <c r="M198" s="302">
        <f>F203-F198</f>
        <v>4.1494236498599513E-2</v>
      </c>
      <c r="N198" s="302">
        <f>SUM(K198:M198)</f>
        <v>0.42418566185972661</v>
      </c>
    </row>
    <row r="199" spans="1:14" x14ac:dyDescent="0.2">
      <c r="A199" s="282" t="s">
        <v>365</v>
      </c>
      <c r="B199" s="302">
        <f>'Ind T6'!L80</f>
        <v>13.667494969312939</v>
      </c>
      <c r="C199" s="299" t="str">
        <f>CONCATENATE("(",ROUND((B199/$H200)*100,1),")")</f>
        <v>(17.8)</v>
      </c>
      <c r="D199" s="302">
        <f>'Ind T6'!M80</f>
        <v>19.260211246359006</v>
      </c>
      <c r="E199" s="299" t="str">
        <f>CONCATENATE("(",ROUND((D199/$H200)*100,1),")")</f>
        <v>(25.1)</v>
      </c>
      <c r="F199" s="302">
        <f>'Ind T6'!N80</f>
        <v>3.0525784351725913</v>
      </c>
      <c r="G199" s="299" t="str">
        <f>CONCATENATE("(",ROUND((F199/$H200)*100,1),")")</f>
        <v>(4)</v>
      </c>
      <c r="H199" s="302">
        <f t="shared" ref="H199" si="156">SUM(B199,D199,F199)</f>
        <v>35.980284650844538</v>
      </c>
      <c r="I199" s="299" t="str">
        <f>CONCATENATE("(",ROUND((H199/$H200)*100,1),")")</f>
        <v>(46.9)</v>
      </c>
      <c r="K199" s="302">
        <f t="shared" ref="K199:K200" si="157">B204-B199</f>
        <v>0.49883579958705049</v>
      </c>
      <c r="L199" s="302">
        <f t="shared" ref="L199:L200" si="158">D204-D199</f>
        <v>-0.64276599793232592</v>
      </c>
      <c r="M199" s="302">
        <f t="shared" ref="M199:M200" si="159">F204-F199</f>
        <v>0.10874453648567295</v>
      </c>
      <c r="N199" s="302">
        <f t="shared" ref="N199:N200" si="160">SUM(K199:M199)</f>
        <v>-3.5185661859602479E-2</v>
      </c>
    </row>
    <row r="200" spans="1:14" x14ac:dyDescent="0.2">
      <c r="A200" s="282" t="s">
        <v>363</v>
      </c>
      <c r="B200" s="302">
        <f>SUM(B198:B199)</f>
        <v>41.236375293081224</v>
      </c>
      <c r="C200" s="299" t="str">
        <f>CONCATENATE("(",ROUND((B200/$H200)*100,1),")")</f>
        <v>(53.7)</v>
      </c>
      <c r="D200" s="302">
        <f>SUM(D198:D199)</f>
        <v>28.220242981422153</v>
      </c>
      <c r="E200" s="299" t="str">
        <f>CONCATENATE("(",ROUND((D200/$H200)*100,1),")")</f>
        <v>(36.8)</v>
      </c>
      <c r="F200" s="302">
        <f>SUM(F198:F199)</f>
        <v>7.3033817254964699</v>
      </c>
      <c r="G200" s="299" t="str">
        <f>CONCATENATE("(",ROUND((F200/$H200)*100,1),")")</f>
        <v>(9.5)</v>
      </c>
      <c r="H200" s="302">
        <f>SUM(H198:H199)</f>
        <v>76.759999999999849</v>
      </c>
      <c r="I200" s="299" t="str">
        <f>CONCATENATE("(",ROUND((H200/$H200)*100,1),")")</f>
        <v>(100)</v>
      </c>
      <c r="K200" s="302">
        <f t="shared" si="157"/>
        <v>0.84517045289025816</v>
      </c>
      <c r="L200" s="302">
        <f t="shared" si="158"/>
        <v>-0.60640922587441182</v>
      </c>
      <c r="M200" s="302">
        <f t="shared" si="159"/>
        <v>0.15023877298427202</v>
      </c>
      <c r="N200" s="302">
        <f t="shared" si="160"/>
        <v>0.38900000000011836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27.915214977071496</v>
      </c>
      <c r="C203" s="299" t="str">
        <f>CONCATENATE("(",ROUND((B203/$H205)*100,1),")")</f>
        <v>(36.2)</v>
      </c>
      <c r="D203" s="302">
        <f>'Ind T6'!R81</f>
        <v>8.9963885071210612</v>
      </c>
      <c r="E203" s="299" t="str">
        <f>CONCATENATE("(",ROUND((D203/$H205)*100,1),")")</f>
        <v>(11.7)</v>
      </c>
      <c r="F203" s="302">
        <f>'Ind T6'!S81</f>
        <v>4.2922975268224777</v>
      </c>
      <c r="G203" s="299" t="str">
        <f>CONCATENATE("(",ROUND((F203/$H205)*100,1),")")</f>
        <v>(5.6)</v>
      </c>
      <c r="H203" s="302">
        <f>SUM(B203,D203,F203)</f>
        <v>41.203901011015034</v>
      </c>
      <c r="I203" s="299" t="str">
        <f>CONCATENATE("(",ROUND((H203/$H205)*100,1),")")</f>
        <v>(53.4)</v>
      </c>
      <c r="K203" s="302">
        <f>B208-B203</f>
        <v>0.48048987105183372</v>
      </c>
      <c r="L203" s="302">
        <f>D208-D203</f>
        <v>5.9241229218228497E-2</v>
      </c>
      <c r="M203" s="302">
        <f>F208-F203</f>
        <v>6.5054482096819299E-2</v>
      </c>
      <c r="N203" s="302">
        <f>SUM(K203:M203)</f>
        <v>0.60478558236688151</v>
      </c>
    </row>
    <row r="204" spans="1:14" x14ac:dyDescent="0.2">
      <c r="A204" s="282" t="s">
        <v>365</v>
      </c>
      <c r="B204" s="302">
        <f>'Ind T6'!Q80</f>
        <v>14.166330768899989</v>
      </c>
      <c r="C204" s="299" t="str">
        <f>CONCATENATE("(",ROUND((B204/$H205)*100,1),")")</f>
        <v>(18.4)</v>
      </c>
      <c r="D204" s="302">
        <f>'Ind T6'!R80</f>
        <v>18.61744524842668</v>
      </c>
      <c r="E204" s="299" t="str">
        <f>CONCATENATE("(",ROUND((D204/$H205)*100,1),")")</f>
        <v>(24.1)</v>
      </c>
      <c r="F204" s="302">
        <f>'Ind T6'!S80</f>
        <v>3.1613229716582643</v>
      </c>
      <c r="G204" s="299" t="str">
        <f>CONCATENATE("(",ROUND((F204/$H205)*100,1),")")</f>
        <v>(4.1)</v>
      </c>
      <c r="H204" s="302">
        <f t="shared" ref="H204" si="161">SUM(B204,D204,F204)</f>
        <v>35.945098988984938</v>
      </c>
      <c r="I204" s="299" t="str">
        <f>CONCATENATE("(",ROUND((H204/$H205)*100,1),")")</f>
        <v>(46.6)</v>
      </c>
      <c r="K204" s="302">
        <f t="shared" ref="K204:K205" si="162">B209-B204</f>
        <v>0.94298153151027009</v>
      </c>
      <c r="L204" s="302">
        <f t="shared" ref="L204:L205" si="163">D209-D204</f>
        <v>-1.317098165107236</v>
      </c>
      <c r="M204" s="302">
        <f t="shared" ref="M204:M205" si="164">F209-F204</f>
        <v>0.21633105123005469</v>
      </c>
      <c r="N204" s="302">
        <f t="shared" ref="N204:N205" si="165">SUM(K204:M204)</f>
        <v>-0.1577855823669112</v>
      </c>
    </row>
    <row r="205" spans="1:14" x14ac:dyDescent="0.2">
      <c r="A205" s="282" t="s">
        <v>363</v>
      </c>
      <c r="B205" s="302">
        <f>SUM(B203:B204)</f>
        <v>42.081545745971482</v>
      </c>
      <c r="C205" s="299" t="str">
        <f>CONCATENATE("(",ROUND((B205/$H205)*100,1),")")</f>
        <v>(54.5)</v>
      </c>
      <c r="D205" s="302">
        <f>SUM(D203:D204)</f>
        <v>27.613833755547741</v>
      </c>
      <c r="E205" s="299" t="str">
        <f>CONCATENATE("(",ROUND((D205/$H205)*100,1),")")</f>
        <v>(35.8)</v>
      </c>
      <c r="F205" s="302">
        <f>SUM(F203:F204)</f>
        <v>7.4536204984807419</v>
      </c>
      <c r="G205" s="299" t="str">
        <f>CONCATENATE("(",ROUND((F205/$H205)*100,1),")")</f>
        <v>(9.7)</v>
      </c>
      <c r="H205" s="302">
        <f>SUM(H203:H204)</f>
        <v>77.148999999999972</v>
      </c>
      <c r="I205" s="299" t="str">
        <f>CONCATENATE("(",ROUND((H205/$H205)*100,1),")")</f>
        <v>(100)</v>
      </c>
      <c r="K205" s="302">
        <f t="shared" si="162"/>
        <v>1.4234714025621074</v>
      </c>
      <c r="L205" s="302">
        <f t="shared" si="163"/>
        <v>-1.2578569358890057</v>
      </c>
      <c r="M205" s="302">
        <f t="shared" si="164"/>
        <v>0.28138553332687444</v>
      </c>
      <c r="N205" s="302">
        <f t="shared" si="165"/>
        <v>0.44699999999997608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28.39570484812333</v>
      </c>
      <c r="C208" s="299" t="str">
        <f>CONCATENATE("(",ROUND((B208/$H210)*100,1),")")</f>
        <v>(36.6)</v>
      </c>
      <c r="D208" s="302">
        <f>'Ind T6'!W81</f>
        <v>9.0556297363392897</v>
      </c>
      <c r="E208" s="299" t="str">
        <f>CONCATENATE("(",ROUND((D208/$H210)*100,1),")")</f>
        <v>(11.7)</v>
      </c>
      <c r="F208" s="302">
        <f>'Ind T6'!X81</f>
        <v>4.357352008919297</v>
      </c>
      <c r="G208" s="299" t="str">
        <f>CONCATENATE("(",ROUND((F208/$H210)*100,1),")")</f>
        <v>(5.6)</v>
      </c>
      <c r="H208" s="302">
        <f>SUM(B208,D208,F208)</f>
        <v>41.808686593381921</v>
      </c>
      <c r="I208" s="299" t="str">
        <f>CONCATENATE("(",ROUND((H208/$H210)*100,1),")")</f>
        <v>(53.9)</v>
      </c>
      <c r="K208" s="302">
        <f>B208-B198</f>
        <v>0.82682452435504672</v>
      </c>
      <c r="L208" s="302">
        <f>D208-D198</f>
        <v>9.5598001276142597E-2</v>
      </c>
      <c r="M208" s="302">
        <f>F208-F198</f>
        <v>0.10654871859541881</v>
      </c>
      <c r="N208" s="302">
        <f>SUM(K208:M208)</f>
        <v>1.0289712442266081</v>
      </c>
    </row>
    <row r="209" spans="1:14" x14ac:dyDescent="0.2">
      <c r="A209" s="282" t="s">
        <v>365</v>
      </c>
      <c r="B209" s="302">
        <f>'Ind T6'!V80</f>
        <v>15.109312300410259</v>
      </c>
      <c r="C209" s="299" t="str">
        <f>CONCATENATE("(",ROUND((B209/$H210)*100,1),")")</f>
        <v>(19.5)</v>
      </c>
      <c r="D209" s="302">
        <f>'Ind T6'!W80</f>
        <v>17.300347083319444</v>
      </c>
      <c r="E209" s="299" t="str">
        <f>CONCATENATE("(",ROUND((D209/$H210)*100,1),")")</f>
        <v>(22.3)</v>
      </c>
      <c r="F209" s="302">
        <f>'Ind T6'!X80</f>
        <v>3.377654022888319</v>
      </c>
      <c r="G209" s="299" t="str">
        <f>CONCATENATE("(",ROUND((F209/$H210)*100,1),")")</f>
        <v>(4.4)</v>
      </c>
      <c r="H209" s="302">
        <f t="shared" ref="H209" si="166">SUM(B209,D209,F209)</f>
        <v>35.787313406618026</v>
      </c>
      <c r="I209" s="299" t="str">
        <f>CONCATENATE("(",ROUND((H209/$H210)*100,1),")")</f>
        <v>(46.1)</v>
      </c>
      <c r="K209" s="302">
        <f t="shared" ref="K209:K210" si="167">B209-B199</f>
        <v>1.4418173310973206</v>
      </c>
      <c r="L209" s="302">
        <f t="shared" ref="L209:L210" si="168">D209-D199</f>
        <v>-1.9598641630395619</v>
      </c>
      <c r="M209" s="302">
        <f t="shared" ref="M209:M210" si="169">F209-F199</f>
        <v>0.32507558771572764</v>
      </c>
      <c r="N209" s="302">
        <f t="shared" ref="N209:N210" si="170">SUM(K209:M209)</f>
        <v>-0.19297124422651368</v>
      </c>
    </row>
    <row r="210" spans="1:14" x14ac:dyDescent="0.2">
      <c r="A210" s="282" t="s">
        <v>363</v>
      </c>
      <c r="B210" s="302">
        <f>SUM(B208:B209)</f>
        <v>43.505017148533589</v>
      </c>
      <c r="C210" s="299" t="str">
        <f>CONCATENATE("(",ROUND((B210/$H210)*100,1),")")</f>
        <v>(56.1)</v>
      </c>
      <c r="D210" s="302">
        <f>SUM(D208:D209)</f>
        <v>26.355976819658736</v>
      </c>
      <c r="E210" s="299" t="str">
        <f>CONCATENATE("(",ROUND((D210/$H210)*100,1),")")</f>
        <v>(34)</v>
      </c>
      <c r="F210" s="302">
        <f>SUM(F208:F209)</f>
        <v>7.7350060318076164</v>
      </c>
      <c r="G210" s="299" t="str">
        <f>CONCATENATE("(",ROUND((F210/$H210)*100,1),")")</f>
        <v>(10)</v>
      </c>
      <c r="H210" s="302">
        <f>SUM(H208:H209)</f>
        <v>77.595999999999947</v>
      </c>
      <c r="I210" s="299" t="str">
        <f>CONCATENATE("(",ROUND((H210/$H210)*100,1),")")</f>
        <v>(100)</v>
      </c>
      <c r="K210" s="302">
        <f t="shared" si="167"/>
        <v>2.2686418554523655</v>
      </c>
      <c r="L210" s="302">
        <f t="shared" si="168"/>
        <v>-1.8642661617634175</v>
      </c>
      <c r="M210" s="302">
        <f t="shared" si="169"/>
        <v>0.43162430631114646</v>
      </c>
      <c r="N210" s="302">
        <f t="shared" si="170"/>
        <v>0.83600000000009445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13.772114624875911</v>
      </c>
      <c r="C219" s="299" t="str">
        <f>CONCATENATE("(",ROUND((B219/$H221)*100,1),")")</f>
        <v>(56.5)</v>
      </c>
      <c r="D219" s="302">
        <f>'Ind T6'!M90</f>
        <v>2.1532919071738457</v>
      </c>
      <c r="E219" s="299" t="str">
        <f>CONCATENATE("(",ROUND((D219/$H221)*100,1),")")</f>
        <v>(8.8)</v>
      </c>
      <c r="F219" s="302">
        <f>'Ind T6'!N90</f>
        <v>2.6619173628538126</v>
      </c>
      <c r="G219" s="299" t="str">
        <f>CONCATENATE("(",ROUND((F219/$H221)*100,1),")")</f>
        <v>(10.9)</v>
      </c>
      <c r="H219" s="302">
        <f>SUM(B219,D219,F219)</f>
        <v>18.58732389490357</v>
      </c>
      <c r="I219" s="299" t="str">
        <f>CONCATENATE("(",ROUND((H219/$H221)*100,1),")")</f>
        <v>(76.2)</v>
      </c>
      <c r="K219" s="302">
        <f>B224-B219</f>
        <v>0.48132792079860209</v>
      </c>
      <c r="L219" s="302">
        <f>D224-D219</f>
        <v>9.2130395558587708E-2</v>
      </c>
      <c r="M219" s="302">
        <f>F224-F219</f>
        <v>8.8944567638128191E-2</v>
      </c>
      <c r="N219" s="302">
        <f>SUM(K219:M219)</f>
        <v>0.66240288399531799</v>
      </c>
    </row>
    <row r="220" spans="1:14" x14ac:dyDescent="0.2">
      <c r="A220" s="282" t="s">
        <v>365</v>
      </c>
      <c r="B220" s="302">
        <f>'Ind T6'!L89</f>
        <v>2.9540168619023826</v>
      </c>
      <c r="C220" s="299" t="str">
        <f>CONCATENATE("(",ROUND((B220/$H221)*100,1),")")</f>
        <v>(12.1)</v>
      </c>
      <c r="D220" s="302">
        <f>'Ind T6'!M89</f>
        <v>2.5234028052054192</v>
      </c>
      <c r="E220" s="299" t="str">
        <f>CONCATENATE("(",ROUND((D220/$H221)*100,1),")")</f>
        <v>(10.3)</v>
      </c>
      <c r="F220" s="302">
        <f>'Ind T6'!N89</f>
        <v>0.31625643798868364</v>
      </c>
      <c r="G220" s="299" t="str">
        <f>CONCATENATE("(",ROUND((F220/$H221)*100,1),")")</f>
        <v>(1.3)</v>
      </c>
      <c r="H220" s="302">
        <f t="shared" ref="H220" si="171">SUM(B220,D220,F220)</f>
        <v>5.7936761050964849</v>
      </c>
      <c r="I220" s="299" t="str">
        <f>CONCATENATE("(",ROUND((H220/$H221)*100,1),")")</f>
        <v>(23.8)</v>
      </c>
      <c r="K220" s="302">
        <f t="shared" ref="K220:K221" si="172">B225-B220</f>
        <v>0.23786591997035389</v>
      </c>
      <c r="L220" s="302">
        <f t="shared" ref="L220:L221" si="173">D225-D220</f>
        <v>0.26439856321725008</v>
      </c>
      <c r="M220" s="302">
        <f t="shared" ref="M220:M221" si="174">F225-F220</f>
        <v>1.3326328169812607E-3</v>
      </c>
      <c r="N220" s="302">
        <f t="shared" ref="N220:N221" si="175">SUM(K220:M220)</f>
        <v>0.50359711600458523</v>
      </c>
    </row>
    <row r="221" spans="1:14" x14ac:dyDescent="0.2">
      <c r="A221" s="282" t="s">
        <v>363</v>
      </c>
      <c r="B221" s="302">
        <f>SUM(B219:B220)</f>
        <v>16.726131486778293</v>
      </c>
      <c r="C221" s="299" t="str">
        <f>CONCATENATE("(",ROUND((B221/$H221)*100,1),")")</f>
        <v>(68.6)</v>
      </c>
      <c r="D221" s="302">
        <f>SUM(D219:D220)</f>
        <v>4.6766947123792644</v>
      </c>
      <c r="E221" s="299" t="str">
        <f>CONCATENATE("(",ROUND((D221/$H221)*100,1),")")</f>
        <v>(19.2)</v>
      </c>
      <c r="F221" s="302">
        <f>SUM(F219:F220)</f>
        <v>2.9781738008424963</v>
      </c>
      <c r="G221" s="299" t="str">
        <f>CONCATENATE("(",ROUND((F221/$H221)*100,1),")")</f>
        <v>(12.2)</v>
      </c>
      <c r="H221" s="302">
        <f>SUM(H219:H220)</f>
        <v>24.381000000000054</v>
      </c>
      <c r="I221" s="299" t="str">
        <f>CONCATENATE("(",ROUND((H221/$H221)*100,1),")")</f>
        <v>(100)</v>
      </c>
      <c r="K221" s="302">
        <f t="shared" si="172"/>
        <v>0.71919384076895554</v>
      </c>
      <c r="L221" s="302">
        <f t="shared" si="173"/>
        <v>0.35652895877583823</v>
      </c>
      <c r="M221" s="302">
        <f t="shared" si="174"/>
        <v>9.0277200455109341E-2</v>
      </c>
      <c r="N221" s="302">
        <f t="shared" si="175"/>
        <v>1.1659999999999031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14.253442545674513</v>
      </c>
      <c r="C224" s="299" t="str">
        <f>CONCATENATE("(",ROUND((B224/$H226)*100,1),")")</f>
        <v>(55.8)</v>
      </c>
      <c r="D224" s="302">
        <f>'Ind T6'!R90</f>
        <v>2.2454223027324334</v>
      </c>
      <c r="E224" s="299" t="str">
        <f>CONCATENATE("(",ROUND((D224/$H226)*100,1),")")</f>
        <v>(8.8)</v>
      </c>
      <c r="F224" s="302">
        <f>'Ind T6'!S90</f>
        <v>2.7508619304919408</v>
      </c>
      <c r="G224" s="299" t="str">
        <f>CONCATENATE("(",ROUND((F224/$H226)*100,1),")")</f>
        <v>(10.8)</v>
      </c>
      <c r="H224" s="302">
        <f>SUM(B224,D224,F224)</f>
        <v>19.249726778898886</v>
      </c>
      <c r="I224" s="299" t="str">
        <f>CONCATENATE("(",ROUND((H224/$H226)*100,1),")")</f>
        <v>(75.4)</v>
      </c>
      <c r="K224" s="302">
        <f>B229-B224</f>
        <v>-0.36885967337603098</v>
      </c>
      <c r="L224" s="302">
        <f>D229-D224</f>
        <v>6.2945013294802621E-2</v>
      </c>
      <c r="M224" s="302">
        <f>F229-F224</f>
        <v>8.6986856122480027E-2</v>
      </c>
      <c r="N224" s="302">
        <f>SUM(K224:M224)</f>
        <v>-0.21892780395874833</v>
      </c>
    </row>
    <row r="225" spans="1:14" x14ac:dyDescent="0.2">
      <c r="A225" s="282" t="s">
        <v>365</v>
      </c>
      <c r="B225" s="302">
        <f>'Ind T6'!Q89</f>
        <v>3.1918827818727364</v>
      </c>
      <c r="C225" s="299" t="str">
        <f>CONCATENATE("(",ROUND((B225/$H226)*100,1),")")</f>
        <v>(12.5)</v>
      </c>
      <c r="D225" s="302">
        <f>'Ind T6'!R89</f>
        <v>2.7878013684226692</v>
      </c>
      <c r="E225" s="299" t="str">
        <f>CONCATENATE("(",ROUND((D225/$H226)*100,1),")")</f>
        <v>(10.9)</v>
      </c>
      <c r="F225" s="302">
        <f>'Ind T6'!S89</f>
        <v>0.3175890708056649</v>
      </c>
      <c r="G225" s="299" t="str">
        <f>CONCATENATE("(",ROUND((F225/$H226)*100,1),")")</f>
        <v>(1.2)</v>
      </c>
      <c r="H225" s="302">
        <f t="shared" ref="H225" si="176">SUM(B225,D225,F225)</f>
        <v>6.2972732211010705</v>
      </c>
      <c r="I225" s="299" t="str">
        <f>CONCATENATE("(",ROUND((H225/$H226)*100,1),")")</f>
        <v>(24.6)</v>
      </c>
      <c r="K225" s="302">
        <f t="shared" ref="K225:K226" si="177">B230-B225</f>
        <v>0.12704549515444663</v>
      </c>
      <c r="L225" s="302">
        <f t="shared" ref="L225:L226" si="178">D230-D225</f>
        <v>0.233477350665654</v>
      </c>
      <c r="M225" s="302">
        <f t="shared" ref="M225:M226" si="179">F230-F225</f>
        <v>-6.5950418613544004E-3</v>
      </c>
      <c r="N225" s="302">
        <f t="shared" ref="N225:N226" si="180">SUM(K225:M225)</f>
        <v>0.35392780395874623</v>
      </c>
    </row>
    <row r="226" spans="1:14" x14ac:dyDescent="0.2">
      <c r="A226" s="282" t="s">
        <v>363</v>
      </c>
      <c r="B226" s="302">
        <f>SUM(B224:B225)</f>
        <v>17.445325327547248</v>
      </c>
      <c r="C226" s="299" t="str">
        <f>CONCATENATE("(",ROUND((B226/$H226)*100,1),")")</f>
        <v>(68.3)</v>
      </c>
      <c r="D226" s="302">
        <f>SUM(D224:D225)</f>
        <v>5.0332236711551026</v>
      </c>
      <c r="E226" s="299" t="str">
        <f>CONCATENATE("(",ROUND((D226/$H226)*100,1),")")</f>
        <v>(19.7)</v>
      </c>
      <c r="F226" s="302">
        <f>SUM(F224:F225)</f>
        <v>3.0684510012976056</v>
      </c>
      <c r="G226" s="299" t="str">
        <f>CONCATENATE("(",ROUND((F226/$H226)*100,1),")")</f>
        <v>(12)</v>
      </c>
      <c r="H226" s="302">
        <f>SUM(H224:H225)</f>
        <v>25.546999999999954</v>
      </c>
      <c r="I226" s="299" t="str">
        <f>CONCATENATE("(",ROUND((H226/$H226)*100,1),")")</f>
        <v>(100)</v>
      </c>
      <c r="K226" s="302">
        <f t="shared" si="177"/>
        <v>-0.2418141782215848</v>
      </c>
      <c r="L226" s="302">
        <f t="shared" si="178"/>
        <v>0.29642236396045618</v>
      </c>
      <c r="M226" s="302">
        <f t="shared" si="179"/>
        <v>8.0391814261125738E-2</v>
      </c>
      <c r="N226" s="302">
        <f t="shared" si="180"/>
        <v>0.13499999999999712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13.884582872298482</v>
      </c>
      <c r="C229" s="299" t="str">
        <f>CONCATENATE("(",ROUND((B229/$H231)*100,1),")")</f>
        <v>(54.1)</v>
      </c>
      <c r="D229" s="302">
        <f>'Ind T6'!W90</f>
        <v>2.308367316027236</v>
      </c>
      <c r="E229" s="299" t="str">
        <f>CONCATENATE("(",ROUND((D229/$H231)*100,1),")")</f>
        <v>(9)</v>
      </c>
      <c r="F229" s="302">
        <f>'Ind T6'!X90</f>
        <v>2.8378487866144209</v>
      </c>
      <c r="G229" s="299" t="str">
        <f>CONCATENATE("(",ROUND((F229/$H231)*100,1),")")</f>
        <v>(11)</v>
      </c>
      <c r="H229" s="302">
        <f>SUM(B229,D229,F229)</f>
        <v>19.03079897494014</v>
      </c>
      <c r="I229" s="299" t="str">
        <f>CONCATENATE("(",ROUND((H229/$H231)*100,1),")")</f>
        <v>(74.1)</v>
      </c>
      <c r="K229" s="302">
        <f>B229-B219</f>
        <v>0.11246824742257111</v>
      </c>
      <c r="L229" s="302">
        <f>D229-D219</f>
        <v>0.15507540885339033</v>
      </c>
      <c r="M229" s="302">
        <f>F229-F219</f>
        <v>0.17593142376060822</v>
      </c>
      <c r="N229" s="302">
        <f>SUM(K229:M229)</f>
        <v>0.44347508003656966</v>
      </c>
    </row>
    <row r="230" spans="1:14" x14ac:dyDescent="0.2">
      <c r="A230" s="282" t="s">
        <v>365</v>
      </c>
      <c r="B230" s="302">
        <f>'Ind T6'!V89</f>
        <v>3.3189282770271831</v>
      </c>
      <c r="C230" s="299" t="str">
        <f>CONCATENATE("(",ROUND((B230/$H231)*100,1),")")</f>
        <v>(12.9)</v>
      </c>
      <c r="D230" s="302">
        <f>'Ind T6'!W89</f>
        <v>3.0212787190883232</v>
      </c>
      <c r="E230" s="299" t="str">
        <f>CONCATENATE("(",ROUND((D230/$H231)*100,1),")")</f>
        <v>(11.8)</v>
      </c>
      <c r="F230" s="302">
        <f>'Ind T6'!X89</f>
        <v>0.3109940289443105</v>
      </c>
      <c r="G230" s="299" t="str">
        <f>CONCATENATE("(",ROUND((F230/$H231)*100,1),")")</f>
        <v>(1.2)</v>
      </c>
      <c r="H230" s="302">
        <f t="shared" ref="H230" si="181">SUM(B230,D230,F230)</f>
        <v>6.6512010250598177</v>
      </c>
      <c r="I230" s="299" t="str">
        <f>CONCATENATE("(",ROUND((H230/$H231)*100,1),")")</f>
        <v>(25.9)</v>
      </c>
      <c r="K230" s="302">
        <f t="shared" ref="K230:K231" si="182">B230-B220</f>
        <v>0.36491141512480052</v>
      </c>
      <c r="L230" s="302">
        <f t="shared" ref="L230:L231" si="183">D230-D220</f>
        <v>0.49787591388290409</v>
      </c>
      <c r="M230" s="302">
        <f t="shared" ref="M230:M231" si="184">F230-F220</f>
        <v>-5.2624090443731397E-3</v>
      </c>
      <c r="N230" s="302">
        <f t="shared" ref="N230:N231" si="185">SUM(K230:M230)</f>
        <v>0.85752491996333147</v>
      </c>
    </row>
    <row r="231" spans="1:14" x14ac:dyDescent="0.2">
      <c r="A231" s="282" t="s">
        <v>363</v>
      </c>
      <c r="B231" s="302">
        <f>SUM(B229:B230)</f>
        <v>17.203511149325664</v>
      </c>
      <c r="C231" s="299" t="str">
        <f>CONCATENATE("(",ROUND((B231/$H231)*100,1),")")</f>
        <v>(67)</v>
      </c>
      <c r="D231" s="302">
        <f>SUM(D229:D230)</f>
        <v>5.3296460351155588</v>
      </c>
      <c r="E231" s="299" t="str">
        <f>CONCATENATE("(",ROUND((D231/$H231)*100,1),")")</f>
        <v>(20.8)</v>
      </c>
      <c r="F231" s="302">
        <f>SUM(F229:F230)</f>
        <v>3.1488428155587314</v>
      </c>
      <c r="G231" s="299" t="str">
        <f>CONCATENATE("(",ROUND((F231/$H231)*100,1),")")</f>
        <v>(12.3)</v>
      </c>
      <c r="H231" s="302">
        <f>SUM(H229:H230)</f>
        <v>25.68199999999996</v>
      </c>
      <c r="I231" s="299" t="str">
        <f>CONCATENATE("(",ROUND((H231/$H231)*100,1),")")</f>
        <v>(100)</v>
      </c>
      <c r="K231" s="302">
        <f t="shared" si="182"/>
        <v>0.47737966254737074</v>
      </c>
      <c r="L231" s="302">
        <f t="shared" si="183"/>
        <v>0.65295132273629441</v>
      </c>
      <c r="M231" s="302">
        <f t="shared" si="184"/>
        <v>0.17066901471623508</v>
      </c>
      <c r="N231" s="302">
        <f t="shared" si="185"/>
        <v>1.3009999999999002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8.2112579387625004</v>
      </c>
      <c r="C240" s="299" t="str">
        <f>CONCATENATE("(",ROUND((B240/$H242)*100,1),")")</f>
        <v>(21)</v>
      </c>
      <c r="D240" s="302">
        <f>'Ind T6'!M99</f>
        <v>8.4937871378124576</v>
      </c>
      <c r="E240" s="299" t="str">
        <f>CONCATENATE("(",ROUND((D240/$H242)*100,1),")")</f>
        <v>(21.7)</v>
      </c>
      <c r="F240" s="302">
        <f>'Ind T6'!N99</f>
        <v>1.2361820576384364</v>
      </c>
      <c r="G240" s="299" t="str">
        <f>CONCATENATE("(",ROUND((F240/$H242)*100,1),")")</f>
        <v>(3.2)</v>
      </c>
      <c r="H240" s="302">
        <f>SUM(B240,D240,F240)</f>
        <v>17.941227134213396</v>
      </c>
      <c r="I240" s="299" t="str">
        <f>CONCATENATE("(",ROUND((H240/$H242)*100,1),")")</f>
        <v>(45.8)</v>
      </c>
      <c r="K240" s="302">
        <f>B245-B240</f>
        <v>0.55146806223846312</v>
      </c>
      <c r="L240" s="302">
        <f>D245-D240</f>
        <v>0.37169495867228264</v>
      </c>
      <c r="M240" s="302">
        <f>F245-F240</f>
        <v>0.10103161967517083</v>
      </c>
      <c r="N240" s="302">
        <f>SUM(K240:M240)</f>
        <v>1.0241946405859166</v>
      </c>
    </row>
    <row r="241" spans="1:14" x14ac:dyDescent="0.2">
      <c r="A241" s="282" t="s">
        <v>365</v>
      </c>
      <c r="B241" s="302">
        <f>'Ind T6'!L98</f>
        <v>6.0296777345219308</v>
      </c>
      <c r="C241" s="299" t="str">
        <f>CONCATENATE("(",ROUND((B241/$H242)*100,1),")")</f>
        <v>(15.4)</v>
      </c>
      <c r="D241" s="302">
        <f>'Ind T6'!M98</f>
        <v>12.326309740189053</v>
      </c>
      <c r="E241" s="299" t="str">
        <f>CONCATENATE("(",ROUND((D241/$H242)*100,1),")")</f>
        <v>(31.5)</v>
      </c>
      <c r="F241" s="302">
        <f>'Ind T6'!N98</f>
        <v>2.8467853910755934</v>
      </c>
      <c r="G241" s="299" t="str">
        <f>CONCATENATE("(",ROUND((F241/$H242)*100,1),")")</f>
        <v>(7.3)</v>
      </c>
      <c r="H241" s="302">
        <f t="shared" ref="H241" si="186">SUM(B241,D241,F241)</f>
        <v>21.202772865786578</v>
      </c>
      <c r="I241" s="299" t="str">
        <f>CONCATENATE("(",ROUND((H241/$H242)*100,1),")")</f>
        <v>(54.2)</v>
      </c>
      <c r="K241" s="302">
        <f t="shared" ref="K241:K242" si="187">B246-B241</f>
        <v>0.40857617683493075</v>
      </c>
      <c r="L241" s="302">
        <f t="shared" ref="L241:L242" si="188">D246-D241</f>
        <v>0.69125697425065802</v>
      </c>
      <c r="M241" s="302">
        <f t="shared" ref="M241:M242" si="189">F246-F241</f>
        <v>0.25297220832848843</v>
      </c>
      <c r="N241" s="302">
        <f t="shared" ref="N241:N242" si="190">SUM(K241:M241)</f>
        <v>1.3528053594140772</v>
      </c>
    </row>
    <row r="242" spans="1:14" x14ac:dyDescent="0.2">
      <c r="A242" s="282" t="s">
        <v>363</v>
      </c>
      <c r="B242" s="302">
        <f>SUM(B240:B241)</f>
        <v>14.240935673284431</v>
      </c>
      <c r="C242" s="299" t="str">
        <f>CONCATENATE("(",ROUND((B242/$H242)*100,1),")")</f>
        <v>(36.4)</v>
      </c>
      <c r="D242" s="302">
        <f>SUM(D240:D241)</f>
        <v>20.820096878001511</v>
      </c>
      <c r="E242" s="299" t="str">
        <f>CONCATENATE("(",ROUND((D242/$H242)*100,1),")")</f>
        <v>(53.2)</v>
      </c>
      <c r="F242" s="302">
        <f>SUM(F240:F241)</f>
        <v>4.0829674487140295</v>
      </c>
      <c r="G242" s="299" t="str">
        <f>CONCATENATE("(",ROUND((F242/$H242)*100,1),")")</f>
        <v>(10.4)</v>
      </c>
      <c r="H242" s="302">
        <f>SUM(H240:H241)</f>
        <v>39.143999999999977</v>
      </c>
      <c r="I242" s="299" t="str">
        <f>CONCATENATE("(",ROUND((H242/$H242)*100,1),")")</f>
        <v>(100)</v>
      </c>
      <c r="K242" s="302">
        <f t="shared" si="187"/>
        <v>0.96004423907339387</v>
      </c>
      <c r="L242" s="302">
        <f t="shared" si="188"/>
        <v>1.0629519329229389</v>
      </c>
      <c r="M242" s="302">
        <f t="shared" si="189"/>
        <v>0.35400382800365904</v>
      </c>
      <c r="N242" s="302">
        <f t="shared" si="190"/>
        <v>2.3769999999999918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8.7627260010009635</v>
      </c>
      <c r="C245" s="299" t="str">
        <f>CONCATENATE("(",ROUND((B245/$H247)*100,1),")")</f>
        <v>(21.1)</v>
      </c>
      <c r="D245" s="302">
        <f>'Ind T6'!R99</f>
        <v>8.8654820964847403</v>
      </c>
      <c r="E245" s="299" t="str">
        <f>CONCATENATE("(",ROUND((D245/$H247)*100,1),")")</f>
        <v>(21.4)</v>
      </c>
      <c r="F245" s="302">
        <f>'Ind T6'!S99</f>
        <v>1.3372136773136072</v>
      </c>
      <c r="G245" s="299" t="str">
        <f>CONCATENATE("(",ROUND((F245/$H247)*100,1),")")</f>
        <v>(3.2)</v>
      </c>
      <c r="H245" s="302">
        <f>SUM(B245,D245,F245)</f>
        <v>18.96542177479931</v>
      </c>
      <c r="I245" s="299" t="str">
        <f>CONCATENATE("(",ROUND((H245/$H247)*100,1),")")</f>
        <v>(45.7)</v>
      </c>
      <c r="K245" s="302">
        <f>B250-B245</f>
        <v>1.427281994848391</v>
      </c>
      <c r="L245" s="302">
        <f>D250-D245</f>
        <v>1.414700180972023</v>
      </c>
      <c r="M245" s="302">
        <f>F250-F245</f>
        <v>0.21617185340136746</v>
      </c>
      <c r="N245" s="302">
        <f>SUM(K245:M245)</f>
        <v>3.0581540292217815</v>
      </c>
    </row>
    <row r="246" spans="1:14" x14ac:dyDescent="0.2">
      <c r="A246" s="282" t="s">
        <v>365</v>
      </c>
      <c r="B246" s="302">
        <f>'Ind T6'!Q98</f>
        <v>6.4382539113568615</v>
      </c>
      <c r="C246" s="299" t="str">
        <f>CONCATENATE("(",ROUND((B246/$H247)*100,1),")")</f>
        <v>(15.5)</v>
      </c>
      <c r="D246" s="302">
        <f>'Ind T6'!R98</f>
        <v>13.017566714439711</v>
      </c>
      <c r="E246" s="299" t="str">
        <f>CONCATENATE("(",ROUND((D246/$H247)*100,1),")")</f>
        <v>(31.4)</v>
      </c>
      <c r="F246" s="302">
        <f>'Ind T6'!S98</f>
        <v>3.0997575994040818</v>
      </c>
      <c r="G246" s="299" t="str">
        <f>CONCATENATE("(",ROUND((F246/$H247)*100,1),")")</f>
        <v>(7.5)</v>
      </c>
      <c r="H246" s="302">
        <f t="shared" ref="H246" si="191">SUM(B246,D246,F246)</f>
        <v>22.555578225200655</v>
      </c>
      <c r="I246" s="299" t="str">
        <f>CONCATENATE("(",ROUND((H246/$H247)*100,1),")")</f>
        <v>(54.3)</v>
      </c>
      <c r="K246" s="302">
        <f t="shared" ref="K246:K247" si="192">B251-B246</f>
        <v>0.98729967691945131</v>
      </c>
      <c r="L246" s="302">
        <f t="shared" ref="L246:L247" si="193">D251-D246</f>
        <v>2.0750001672008427</v>
      </c>
      <c r="M246" s="302">
        <f t="shared" ref="M246:M247" si="194">F251-F246</f>
        <v>0.49354612665794306</v>
      </c>
      <c r="N246" s="302">
        <f t="shared" ref="N246:N247" si="195">SUM(K246:M246)</f>
        <v>3.5558459707782371</v>
      </c>
    </row>
    <row r="247" spans="1:14" x14ac:dyDescent="0.2">
      <c r="A247" s="282" t="s">
        <v>363</v>
      </c>
      <c r="B247" s="302">
        <f>SUM(B245:B246)</f>
        <v>15.200979912357825</v>
      </c>
      <c r="C247" s="299" t="str">
        <f>CONCATENATE("(",ROUND((B247/$H247)*100,1),")")</f>
        <v>(36.6)</v>
      </c>
      <c r="D247" s="302">
        <f>SUM(D245:D246)</f>
        <v>21.88304881092445</v>
      </c>
      <c r="E247" s="299" t="str">
        <f>CONCATENATE("(",ROUND((D247/$H247)*100,1),")")</f>
        <v>(52.7)</v>
      </c>
      <c r="F247" s="302">
        <f>SUM(F245:F246)</f>
        <v>4.4369712767176885</v>
      </c>
      <c r="G247" s="299" t="str">
        <f>CONCATENATE("(",ROUND((F247/$H247)*100,1),")")</f>
        <v>(10.7)</v>
      </c>
      <c r="H247" s="302">
        <f>SUM(H245:H246)</f>
        <v>41.520999999999965</v>
      </c>
      <c r="I247" s="299" t="str">
        <f>CONCATENATE("(",ROUND((H247/$H247)*100,1),")")</f>
        <v>(100)</v>
      </c>
      <c r="K247" s="302">
        <f t="shared" si="192"/>
        <v>2.4145816717678432</v>
      </c>
      <c r="L247" s="302">
        <f t="shared" si="193"/>
        <v>3.4897003481728675</v>
      </c>
      <c r="M247" s="302">
        <f t="shared" si="194"/>
        <v>0.70971798005931142</v>
      </c>
      <c r="N247" s="302">
        <f t="shared" si="195"/>
        <v>6.6140000000000221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10.190007995849355</v>
      </c>
      <c r="C250" s="299" t="str">
        <f>CONCATENATE("(",ROUND((B250/$H252)*100,1),")")</f>
        <v>(21.2)</v>
      </c>
      <c r="D250" s="302">
        <f>'Ind T6'!W99</f>
        <v>10.280182277456763</v>
      </c>
      <c r="E250" s="299" t="str">
        <f>CONCATENATE("(",ROUND((D250/$H252)*100,1),")")</f>
        <v>(21.4)</v>
      </c>
      <c r="F250" s="302">
        <f>'Ind T6'!X99</f>
        <v>1.5533855307149746</v>
      </c>
      <c r="G250" s="299" t="str">
        <f>CONCATENATE("(",ROUND((F250/$H252)*100,1),")")</f>
        <v>(3.2)</v>
      </c>
      <c r="H250" s="302">
        <f>SUM(B250,D250,F250)</f>
        <v>22.023575804021092</v>
      </c>
      <c r="I250" s="299" t="str">
        <f>CONCATENATE("(",ROUND((H250/$H252)*100,1),")")</f>
        <v>(45.8)</v>
      </c>
      <c r="K250" s="302">
        <f>B250-B240</f>
        <v>1.9787500570868541</v>
      </c>
      <c r="L250" s="302">
        <f>D250-D240</f>
        <v>1.7863951396443056</v>
      </c>
      <c r="M250" s="302">
        <f>F250-F240</f>
        <v>0.31720347307653829</v>
      </c>
      <c r="N250" s="302">
        <f>SUM(K250:M250)</f>
        <v>4.0823486698076978</v>
      </c>
    </row>
    <row r="251" spans="1:14" x14ac:dyDescent="0.2">
      <c r="A251" s="282" t="s">
        <v>365</v>
      </c>
      <c r="B251" s="302">
        <f>'Ind T6'!V98</f>
        <v>7.4255535882763128</v>
      </c>
      <c r="C251" s="299" t="str">
        <f>CONCATENATE("(",ROUND((B251/$H252)*100,1),")")</f>
        <v>(15.4)</v>
      </c>
      <c r="D251" s="302">
        <f>'Ind T6'!W98</f>
        <v>15.092566881640554</v>
      </c>
      <c r="E251" s="299" t="str">
        <f>CONCATENATE("(",ROUND((D251/$H252)*100,1),")")</f>
        <v>(31.4)</v>
      </c>
      <c r="F251" s="302">
        <f>'Ind T6'!X98</f>
        <v>3.5933037260620249</v>
      </c>
      <c r="G251" s="299" t="str">
        <f>CONCATENATE("(",ROUND((F251/$H252)*100,1),")")</f>
        <v>(7.5)</v>
      </c>
      <c r="H251" s="302">
        <f t="shared" ref="H251" si="196">SUM(B251,D251,F251)</f>
        <v>26.111424195978891</v>
      </c>
      <c r="I251" s="299" t="str">
        <f>CONCATENATE("(",ROUND((H251/$H252)*100,1),")")</f>
        <v>(54.2)</v>
      </c>
      <c r="K251" s="302">
        <f t="shared" ref="K251:K252" si="197">B251-B241</f>
        <v>1.3958758537543821</v>
      </c>
      <c r="L251" s="302">
        <f t="shared" ref="L251:L252" si="198">D251-D241</f>
        <v>2.7662571414515007</v>
      </c>
      <c r="M251" s="302">
        <f t="shared" ref="M251:M252" si="199">F251-F241</f>
        <v>0.7465183349864315</v>
      </c>
      <c r="N251" s="302">
        <f t="shared" ref="N251:N252" si="200">SUM(K251:M251)</f>
        <v>4.9086513301923143</v>
      </c>
    </row>
    <row r="252" spans="1:14" x14ac:dyDescent="0.2">
      <c r="A252" s="282" t="s">
        <v>363</v>
      </c>
      <c r="B252" s="302">
        <f>SUM(B250:B251)</f>
        <v>17.615561584125668</v>
      </c>
      <c r="C252" s="299" t="str">
        <f>CONCATENATE("(",ROUND((B252/$H252)*100,1),")")</f>
        <v>(36.6)</v>
      </c>
      <c r="D252" s="302">
        <f>SUM(D250:D251)</f>
        <v>25.372749159097317</v>
      </c>
      <c r="E252" s="299" t="str">
        <f>CONCATENATE("(",ROUND((D252/$H252)*100,1),")")</f>
        <v>(52.7)</v>
      </c>
      <c r="F252" s="302">
        <f>SUM(F250:F251)</f>
        <v>5.146689256777</v>
      </c>
      <c r="G252" s="299" t="str">
        <f>CONCATENATE("(",ROUND((F252/$H252)*100,1),")")</f>
        <v>(10.7)</v>
      </c>
      <c r="H252" s="302">
        <f>SUM(H250:H251)</f>
        <v>48.134999999999984</v>
      </c>
      <c r="I252" s="299" t="str">
        <f>CONCATENATE("(",ROUND((H252/$H252)*100,1),")")</f>
        <v>(100)</v>
      </c>
      <c r="K252" s="302">
        <f t="shared" si="197"/>
        <v>3.3746259108412371</v>
      </c>
      <c r="L252" s="302">
        <f t="shared" si="198"/>
        <v>4.5526522810958063</v>
      </c>
      <c r="M252" s="302">
        <f t="shared" si="199"/>
        <v>1.0637218080629705</v>
      </c>
      <c r="N252" s="302">
        <f t="shared" si="200"/>
        <v>8.9910000000000139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2.3624078482428583</v>
      </c>
      <c r="C261" s="299" t="str">
        <f>CONCATENATE("(",ROUND((B261/$H263)*100,1),")")</f>
        <v>(32.1)</v>
      </c>
      <c r="D261" s="302">
        <f>'Ind T6'!M108</f>
        <v>0.95756630092148909</v>
      </c>
      <c r="E261" s="299" t="str">
        <f>CONCATENATE("(",ROUND((D261/$H263)*100,1),")")</f>
        <v>(13)</v>
      </c>
      <c r="F261" s="302">
        <f>'Ind T6'!N108</f>
        <v>0.72707913336013597</v>
      </c>
      <c r="G261" s="299" t="str">
        <f>CONCATENATE("(",ROUND((F261/$H263)*100,1),")")</f>
        <v>(9.9)</v>
      </c>
      <c r="H261" s="302">
        <f>SUM(B261,D261,F261)</f>
        <v>4.0470532825244829</v>
      </c>
      <c r="I261" s="299" t="str">
        <f>CONCATENATE("(",ROUND((H261/$H263)*100,1),")")</f>
        <v>(54.9)</v>
      </c>
      <c r="K261" s="302">
        <f>B266-B261</f>
        <v>-0.10301616397663249</v>
      </c>
      <c r="L261" s="302">
        <f>D266-D261</f>
        <v>7.133142140282045E-3</v>
      </c>
      <c r="M261" s="302">
        <f>F266-F261</f>
        <v>-2.3367783223954053E-2</v>
      </c>
      <c r="N261" s="302">
        <f>SUM(K261:M261)</f>
        <v>-0.1192508050603045</v>
      </c>
    </row>
    <row r="262" spans="1:14" x14ac:dyDescent="0.2">
      <c r="A262" s="282" t="s">
        <v>365</v>
      </c>
      <c r="B262" s="302">
        <f>'Ind T6'!L107</f>
        <v>1.565805839684655</v>
      </c>
      <c r="C262" s="299" t="str">
        <f>CONCATENATE("(",ROUND((B262/$H263)*100,1),")")</f>
        <v>(21.3)</v>
      </c>
      <c r="D262" s="302">
        <f>'Ind T6'!M107</f>
        <v>0.68324204947793066</v>
      </c>
      <c r="E262" s="299" t="str">
        <f>CONCATENATE("(",ROUND((D262/$H263)*100,1),")")</f>
        <v>(9.3)</v>
      </c>
      <c r="F262" s="302">
        <f>'Ind T6'!N107</f>
        <v>1.0698988283129405</v>
      </c>
      <c r="G262" s="299" t="str">
        <f>CONCATENATE("(",ROUND((F262/$H263)*100,1),")")</f>
        <v>(14.5)</v>
      </c>
      <c r="H262" s="302">
        <f t="shared" ref="H262" si="201">SUM(B262,D262,F262)</f>
        <v>3.3189467174755265</v>
      </c>
      <c r="I262" s="299" t="str">
        <f>CONCATENATE("(",ROUND((H262/$H263)*100,1),")")</f>
        <v>(45.1)</v>
      </c>
      <c r="K262" s="302">
        <f t="shared" ref="K262:K263" si="202">B267-B262</f>
        <v>-6.2049838149348391E-2</v>
      </c>
      <c r="L262" s="302">
        <f t="shared" ref="L262:L263" si="203">D267-D262</f>
        <v>-1.7449126483890853E-2</v>
      </c>
      <c r="M262" s="302">
        <f t="shared" ref="M262:M263" si="204">F267-F262</f>
        <v>-5.2250230306477574E-2</v>
      </c>
      <c r="N262" s="302">
        <f t="shared" ref="N262:N263" si="205">SUM(K262:M262)</f>
        <v>-0.13174919493971682</v>
      </c>
    </row>
    <row r="263" spans="1:14" x14ac:dyDescent="0.2">
      <c r="A263" s="282" t="s">
        <v>363</v>
      </c>
      <c r="B263" s="302">
        <f>SUM(B261:B262)</f>
        <v>3.9282136879275136</v>
      </c>
      <c r="C263" s="299" t="str">
        <f>CONCATENATE("(",ROUND((B263/$H263)*100,1),")")</f>
        <v>(53.3)</v>
      </c>
      <c r="D263" s="302">
        <f>SUM(D261:D262)</f>
        <v>1.6408083503994197</v>
      </c>
      <c r="E263" s="299" t="str">
        <f>CONCATENATE("(",ROUND((D263/$H263)*100,1),")")</f>
        <v>(22.3)</v>
      </c>
      <c r="F263" s="302">
        <f>SUM(F261:F262)</f>
        <v>1.7969779616730763</v>
      </c>
      <c r="G263" s="299" t="str">
        <f>CONCATENATE("(",ROUND((F263/$H263)*100,1),")")</f>
        <v>(24.4)</v>
      </c>
      <c r="H263" s="302">
        <f>SUM(H261:H262)</f>
        <v>7.3660000000000094</v>
      </c>
      <c r="I263" s="299" t="str">
        <f>CONCATENATE("(",ROUND((H263/$H263)*100,1),")")</f>
        <v>(100)</v>
      </c>
      <c r="K263" s="302">
        <f t="shared" si="202"/>
        <v>-0.1650660021259811</v>
      </c>
      <c r="L263" s="302">
        <f t="shared" si="203"/>
        <v>-1.0315984343608919E-2</v>
      </c>
      <c r="M263" s="302">
        <f t="shared" si="204"/>
        <v>-7.5618013530431405E-2</v>
      </c>
      <c r="N263" s="302">
        <f t="shared" si="205"/>
        <v>-0.25100000000002143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2.2593916842662258</v>
      </c>
      <c r="C266" s="299" t="str">
        <f>CONCATENATE("(",ROUND((B266/$H268)*100,1),")")</f>
        <v>(31.8)</v>
      </c>
      <c r="D266" s="302">
        <f>'Ind T6'!R108</f>
        <v>0.96469944306177113</v>
      </c>
      <c r="E266" s="299" t="str">
        <f>CONCATENATE("(",ROUND((D266/$H268)*100,1),")")</f>
        <v>(13.6)</v>
      </c>
      <c r="F266" s="302">
        <f>'Ind T6'!S108</f>
        <v>0.70371135013618191</v>
      </c>
      <c r="G266" s="299" t="str">
        <f>CONCATENATE("(",ROUND((F266/$H268)*100,1),")")</f>
        <v>(9.9)</v>
      </c>
      <c r="H266" s="302">
        <f>SUM(B266,D266,F266)</f>
        <v>3.9278024774641791</v>
      </c>
      <c r="I266" s="299" t="str">
        <f>CONCATENATE("(",ROUND((H266/$H268)*100,1),")")</f>
        <v>(55.2)</v>
      </c>
      <c r="K266" s="302">
        <f>B271-B266</f>
        <v>-9.0489154027225904E-2</v>
      </c>
      <c r="L266" s="302">
        <f>D271-D266</f>
        <v>3.3213769493980916E-2</v>
      </c>
      <c r="M266" s="302">
        <f>F271-F266</f>
        <v>-1.4132537475258666E-2</v>
      </c>
      <c r="N266" s="302">
        <f>SUM(K266:M266)</f>
        <v>-7.1407922008503655E-2</v>
      </c>
    </row>
    <row r="267" spans="1:14" x14ac:dyDescent="0.2">
      <c r="A267" s="282" t="s">
        <v>365</v>
      </c>
      <c r="B267" s="302">
        <f>'Ind T6'!Q107</f>
        <v>1.5037560015353066</v>
      </c>
      <c r="C267" s="299" t="str">
        <f>CONCATENATE("(",ROUND((B267/$H268)*100,1),")")</f>
        <v>(21.1)</v>
      </c>
      <c r="D267" s="302">
        <f>'Ind T6'!R107</f>
        <v>0.6657929229940398</v>
      </c>
      <c r="E267" s="299" t="str">
        <f>CONCATENATE("(",ROUND((D267/$H268)*100,1),")")</f>
        <v>(9.4)</v>
      </c>
      <c r="F267" s="302">
        <f>'Ind T6'!S107</f>
        <v>1.0176485980064629</v>
      </c>
      <c r="G267" s="299" t="str">
        <f>CONCATENATE("(",ROUND((F267/$H268)*100,1),")")</f>
        <v>(14.3)</v>
      </c>
      <c r="H267" s="302">
        <f t="shared" ref="H267" si="206">SUM(B267,D267,F267)</f>
        <v>3.1871975225358091</v>
      </c>
      <c r="I267" s="299" t="str">
        <f>CONCATENATE("(",ROUND((H267/$H268)*100,1),")")</f>
        <v>(44.8)</v>
      </c>
      <c r="K267" s="302">
        <f t="shared" ref="K267:K268" si="207">B272-B267</f>
        <v>-3.2268406753268586E-2</v>
      </c>
      <c r="L267" s="302">
        <f t="shared" ref="L267:L268" si="208">D272-D267</f>
        <v>-1.7779631672837581E-2</v>
      </c>
      <c r="M267" s="302">
        <f t="shared" ref="M267:M268" si="209">F272-F267</f>
        <v>-7.2544039565369811E-2</v>
      </c>
      <c r="N267" s="302">
        <f t="shared" ref="N267:N268" si="210">SUM(K267:M267)</f>
        <v>-0.12259207799147598</v>
      </c>
    </row>
    <row r="268" spans="1:14" x14ac:dyDescent="0.2">
      <c r="A268" s="282" t="s">
        <v>363</v>
      </c>
      <c r="B268" s="302">
        <f>SUM(B266:B267)</f>
        <v>3.7631476858015325</v>
      </c>
      <c r="C268" s="299" t="str">
        <f>CONCATENATE("(",ROUND((B268/$H268)*100,1),")")</f>
        <v>(52.9)</v>
      </c>
      <c r="D268" s="302">
        <f>SUM(D266:D267)</f>
        <v>1.6304923660558108</v>
      </c>
      <c r="E268" s="299" t="str">
        <f>CONCATENATE("(",ROUND((D268/$H268)*100,1),")")</f>
        <v>(22.9)</v>
      </c>
      <c r="F268" s="302">
        <f>SUM(F266:F267)</f>
        <v>1.7213599481426449</v>
      </c>
      <c r="G268" s="299" t="str">
        <f>CONCATENATE("(",ROUND((F268/$H268)*100,1),")")</f>
        <v>(24.2)</v>
      </c>
      <c r="H268" s="302">
        <f>SUM(H266:H267)</f>
        <v>7.1149999999999878</v>
      </c>
      <c r="I268" s="299" t="str">
        <f>CONCATENATE("(",ROUND((H268/$H268)*100,1),")")</f>
        <v>(100)</v>
      </c>
      <c r="K268" s="302">
        <f t="shared" si="207"/>
        <v>-0.12275756078049449</v>
      </c>
      <c r="L268" s="302">
        <f t="shared" si="208"/>
        <v>1.5434137821143334E-2</v>
      </c>
      <c r="M268" s="302">
        <f t="shared" si="209"/>
        <v>-8.6676577040628588E-2</v>
      </c>
      <c r="N268" s="302">
        <f t="shared" si="210"/>
        <v>-0.19399999999997974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2.1689025302389999</v>
      </c>
      <c r="C271" s="299" t="str">
        <f>CONCATENATE("(",ROUND((B271/$H273)*100,1),")")</f>
        <v>(31.3)</v>
      </c>
      <c r="D271" s="302">
        <f>'Ind T6'!W108</f>
        <v>0.99791321255575205</v>
      </c>
      <c r="E271" s="299" t="str">
        <f>CONCATENATE("(",ROUND((D271/$H273)*100,1),")")</f>
        <v>(14.4)</v>
      </c>
      <c r="F271" s="302">
        <f>'Ind T6'!X108</f>
        <v>0.68957881266092325</v>
      </c>
      <c r="G271" s="299" t="str">
        <f>CONCATENATE("(",ROUND((F271/$H273)*100,1),")")</f>
        <v>(10)</v>
      </c>
      <c r="H271" s="302">
        <f>SUM(B271,D271,F271)</f>
        <v>3.8563945554556751</v>
      </c>
      <c r="I271" s="299" t="str">
        <f>CONCATENATE("(",ROUND((H271/$H273)*100,1),")")</f>
        <v>(55.7)</v>
      </c>
      <c r="K271" s="302">
        <f>B271-B261</f>
        <v>-0.1935053180038584</v>
      </c>
      <c r="L271" s="302">
        <f>D271-D261</f>
        <v>4.0346911634262961E-2</v>
      </c>
      <c r="M271" s="302">
        <f>F271-F261</f>
        <v>-3.7500320699212719E-2</v>
      </c>
      <c r="N271" s="302">
        <f>SUM(K271:M271)</f>
        <v>-0.19065872706880815</v>
      </c>
    </row>
    <row r="272" spans="1:14" x14ac:dyDescent="0.2">
      <c r="A272" s="282" t="s">
        <v>365</v>
      </c>
      <c r="B272" s="302">
        <f>'Ind T6'!V107</f>
        <v>1.4714875947820381</v>
      </c>
      <c r="C272" s="299" t="str">
        <f>CONCATENATE("(",ROUND((B272/$H273)*100,1),")")</f>
        <v>(21.3)</v>
      </c>
      <c r="D272" s="302">
        <f>'Ind T6'!W107</f>
        <v>0.64801329132120222</v>
      </c>
      <c r="E272" s="299" t="str">
        <f>CONCATENATE("(",ROUND((D272/$H273)*100,1),")")</f>
        <v>(9.4)</v>
      </c>
      <c r="F272" s="302">
        <f>'Ind T6'!X107</f>
        <v>0.94510455844109309</v>
      </c>
      <c r="G272" s="299" t="str">
        <f>CONCATENATE("(",ROUND((F272/$H273)*100,1),")")</f>
        <v>(13.7)</v>
      </c>
      <c r="H272" s="302">
        <f t="shared" ref="H272" si="211">SUM(B272,D272,F272)</f>
        <v>3.0646054445443331</v>
      </c>
      <c r="I272" s="299" t="str">
        <f>CONCATENATE("(",ROUND((H272/$H273)*100,1),")")</f>
        <v>(44.3)</v>
      </c>
      <c r="K272" s="302">
        <f t="shared" ref="K272:K273" si="212">B272-B262</f>
        <v>-9.4318244902616977E-2</v>
      </c>
      <c r="L272" s="302">
        <f t="shared" ref="L272:L273" si="213">D272-D262</f>
        <v>-3.5228758156728435E-2</v>
      </c>
      <c r="M272" s="302">
        <f t="shared" ref="M272:M273" si="214">F272-F262</f>
        <v>-0.12479426987184739</v>
      </c>
      <c r="N272" s="302">
        <f t="shared" ref="N272:N273" si="215">SUM(K272:M272)</f>
        <v>-0.2543412729311928</v>
      </c>
    </row>
    <row r="273" spans="1:14" x14ac:dyDescent="0.2">
      <c r="A273" s="282" t="s">
        <v>363</v>
      </c>
      <c r="B273" s="302">
        <f>SUM(B271:B272)</f>
        <v>3.640390125021038</v>
      </c>
      <c r="C273" s="299" t="str">
        <f>CONCATENATE("(",ROUND((B273/$H273)*100,1),")")</f>
        <v>(52.6)</v>
      </c>
      <c r="D273" s="302">
        <f>SUM(D271:D272)</f>
        <v>1.6459265038769542</v>
      </c>
      <c r="E273" s="299" t="str">
        <f>CONCATENATE("(",ROUND((D273/$H273)*100,1),")")</f>
        <v>(23.8)</v>
      </c>
      <c r="F273" s="302">
        <f>SUM(F271:F272)</f>
        <v>1.6346833711020163</v>
      </c>
      <c r="G273" s="299" t="str">
        <f>CONCATENATE("(",ROUND((F273/$H273)*100,1),")")</f>
        <v>(23.6)</v>
      </c>
      <c r="H273" s="302">
        <f>SUM(H271:H272)</f>
        <v>6.9210000000000083</v>
      </c>
      <c r="I273" s="299" t="str">
        <f>CONCATENATE("(",ROUND((H273/$H273)*100,1),")")</f>
        <v>(100)</v>
      </c>
      <c r="K273" s="302">
        <f t="shared" si="212"/>
        <v>-0.28782356290647559</v>
      </c>
      <c r="L273" s="302">
        <f t="shared" si="213"/>
        <v>5.1181534775344151E-3</v>
      </c>
      <c r="M273" s="302">
        <f t="shared" si="214"/>
        <v>-0.16229459057105999</v>
      </c>
      <c r="N273" s="302">
        <f t="shared" si="215"/>
        <v>-0.44500000000000117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11.657569256160127</v>
      </c>
      <c r="C282" s="299" t="str">
        <f>CONCATENATE("(",ROUND((B282/$H284)*100,1),")")</f>
        <v>(58.3)</v>
      </c>
      <c r="D282" s="302">
        <f>'Ind T6'!M117</f>
        <v>1.4383160248863778</v>
      </c>
      <c r="E282" s="299" t="str">
        <f>CONCATENATE("(",ROUND((D282/$H284)*100,1),")")</f>
        <v>(7.2)</v>
      </c>
      <c r="F282" s="302">
        <f>'Ind T6'!N117</f>
        <v>1.5098147502322594</v>
      </c>
      <c r="G282" s="299" t="str">
        <f>CONCATENATE("(",ROUND((F282/$H284)*100,1),")")</f>
        <v>(7.6)</v>
      </c>
      <c r="H282" s="302">
        <f>SUM(B282,D282,F282)</f>
        <v>14.605700031278763</v>
      </c>
      <c r="I282" s="299" t="str">
        <f>CONCATENATE("(",ROUND((H282/$H284)*100,1),")")</f>
        <v>(73.1)</v>
      </c>
      <c r="K282" s="302">
        <f>B287-B282</f>
        <v>0.38766409165828009</v>
      </c>
      <c r="L282" s="302">
        <f>D287-D282</f>
        <v>7.0205216138468307E-2</v>
      </c>
      <c r="M282" s="302">
        <f>F287-F282</f>
        <v>9.7804279965433505E-2</v>
      </c>
      <c r="N282" s="302">
        <f>SUM(K282:M282)</f>
        <v>0.5556735877621819</v>
      </c>
    </row>
    <row r="283" spans="1:14" x14ac:dyDescent="0.2">
      <c r="A283" s="282" t="s">
        <v>365</v>
      </c>
      <c r="B283" s="302">
        <f>'Ind T6'!L116</f>
        <v>3.4939043785744648</v>
      </c>
      <c r="C283" s="299" t="str">
        <f>CONCATENATE("(",ROUND((B283/$H284)*100,1),")")</f>
        <v>(17.5)</v>
      </c>
      <c r="D283" s="302">
        <f>'Ind T6'!M116</f>
        <v>1.0602665146094608</v>
      </c>
      <c r="E283" s="299" t="str">
        <f>CONCATENATE("(",ROUND((D283/$H284)*100,1),")")</f>
        <v>(5.3)</v>
      </c>
      <c r="F283" s="302">
        <f>'Ind T6'!N116</f>
        <v>0.82312907553727943</v>
      </c>
      <c r="G283" s="299" t="str">
        <f>CONCATENATE("(",ROUND((F283/$H284)*100,1),")")</f>
        <v>(4.1)</v>
      </c>
      <c r="H283" s="302">
        <f t="shared" ref="H283" si="216">SUM(B283,D283,F283)</f>
        <v>5.3772999687212053</v>
      </c>
      <c r="I283" s="299" t="str">
        <f>CONCATENATE("(",ROUND((H283/$H284)*100,1),")")</f>
        <v>(26.9)</v>
      </c>
      <c r="K283" s="302">
        <f t="shared" ref="K283:K284" si="217">B288-B283</f>
        <v>0.22770280012955535</v>
      </c>
      <c r="L283" s="302">
        <f t="shared" ref="L283:L284" si="218">D288-D283</f>
        <v>2.8338872169836327E-2</v>
      </c>
      <c r="M283" s="302">
        <f t="shared" ref="M283:M284" si="219">F288-F283</f>
        <v>4.7284739938431186E-2</v>
      </c>
      <c r="N283" s="302">
        <f t="shared" ref="N283:N284" si="220">SUM(K283:M283)</f>
        <v>0.30332641223782286</v>
      </c>
    </row>
    <row r="284" spans="1:14" x14ac:dyDescent="0.2">
      <c r="A284" s="282" t="s">
        <v>363</v>
      </c>
      <c r="B284" s="302">
        <f>SUM(B282:B283)</f>
        <v>15.151473634734591</v>
      </c>
      <c r="C284" s="299" t="str">
        <f>CONCATENATE("(",ROUND((B284/$H284)*100,1),")")</f>
        <v>(75.8)</v>
      </c>
      <c r="D284" s="302">
        <f>SUM(D282:D283)</f>
        <v>2.4985825394958385</v>
      </c>
      <c r="E284" s="299" t="str">
        <f>CONCATENATE("(",ROUND((D284/$H284)*100,1),")")</f>
        <v>(12.5)</v>
      </c>
      <c r="F284" s="302">
        <f>SUM(F282:F283)</f>
        <v>2.3329438257695387</v>
      </c>
      <c r="G284" s="299" t="str">
        <f>CONCATENATE("(",ROUND((F284/$H284)*100,1),")")</f>
        <v>(11.7)</v>
      </c>
      <c r="H284" s="302">
        <f>SUM(H282:H283)</f>
        <v>19.982999999999969</v>
      </c>
      <c r="I284" s="299" t="str">
        <f>CONCATENATE("(",ROUND((H284/$H284)*100,1),")")</f>
        <v>(100)</v>
      </c>
      <c r="K284" s="302">
        <f t="shared" si="217"/>
        <v>0.61536689178783455</v>
      </c>
      <c r="L284" s="302">
        <f t="shared" si="218"/>
        <v>9.8544088308304634E-2</v>
      </c>
      <c r="M284" s="302">
        <f t="shared" si="219"/>
        <v>0.1450890199038648</v>
      </c>
      <c r="N284" s="302">
        <f t="shared" si="220"/>
        <v>0.85900000000000398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12.045233347818407</v>
      </c>
      <c r="C287" s="299" t="str">
        <f>CONCATENATE("(",ROUND((B287/$H289)*100,1),")")</f>
        <v>(57.8)</v>
      </c>
      <c r="D287" s="302">
        <f>'Ind T6'!R117</f>
        <v>1.5085212410248461</v>
      </c>
      <c r="E287" s="299" t="str">
        <f>CONCATENATE("(",ROUND((D287/$H289)*100,1),")")</f>
        <v>(7.2)</v>
      </c>
      <c r="F287" s="302">
        <f>'Ind T6'!S117</f>
        <v>1.6076190301976929</v>
      </c>
      <c r="G287" s="299" t="str">
        <f>CONCATENATE("(",ROUND((F287/$H289)*100,1),")")</f>
        <v>(7.7)</v>
      </c>
      <c r="H287" s="302">
        <f>SUM(B287,D287,F287)</f>
        <v>15.161373619040946</v>
      </c>
      <c r="I287" s="299" t="str">
        <f>CONCATENATE("(",ROUND((H287/$H289)*100,1),")")</f>
        <v>(72.7)</v>
      </c>
      <c r="K287" s="302">
        <f>B292-B287</f>
        <v>0.35739922825953663</v>
      </c>
      <c r="L287" s="302">
        <f>D292-D287</f>
        <v>7.4299757670470479E-2</v>
      </c>
      <c r="M287" s="302">
        <f>F292-F287</f>
        <v>0.10342903622737665</v>
      </c>
      <c r="N287" s="302">
        <f>SUM(K287:M287)</f>
        <v>0.53512802215738375</v>
      </c>
    </row>
    <row r="288" spans="1:14" x14ac:dyDescent="0.2">
      <c r="A288" s="282" t="s">
        <v>365</v>
      </c>
      <c r="B288" s="302">
        <f>'Ind T6'!Q116</f>
        <v>3.7216071787040201</v>
      </c>
      <c r="C288" s="299" t="str">
        <f>CONCATENATE("(",ROUND((B288/$H289)*100,1),")")</f>
        <v>(17.9)</v>
      </c>
      <c r="D288" s="302">
        <f>'Ind T6'!R116</f>
        <v>1.0886053867792971</v>
      </c>
      <c r="E288" s="299" t="str">
        <f>CONCATENATE("(",ROUND((D288/$H289)*100,1),")")</f>
        <v>(5.2)</v>
      </c>
      <c r="F288" s="302">
        <f>'Ind T6'!S116</f>
        <v>0.87041381547571062</v>
      </c>
      <c r="G288" s="299" t="str">
        <f>CONCATENATE("(",ROUND((F288/$H289)*100,1),")")</f>
        <v>(4.2)</v>
      </c>
      <c r="H288" s="302">
        <f t="shared" ref="H288" si="221">SUM(B288,D288,F288)</f>
        <v>5.6806263809590281</v>
      </c>
      <c r="I288" s="299" t="str">
        <f>CONCATENATE("(",ROUND((H288/$H289)*100,1),")")</f>
        <v>(27.3)</v>
      </c>
      <c r="K288" s="302">
        <f t="shared" ref="K288:K289" si="222">B293-B288</f>
        <v>0.31870588022296964</v>
      </c>
      <c r="L288" s="302">
        <f t="shared" ref="L288:L289" si="223">D293-D288</f>
        <v>5.3861795976959392E-3</v>
      </c>
      <c r="M288" s="302">
        <f t="shared" ref="M288:M289" si="224">F293-F288</f>
        <v>3.8779918021958126E-2</v>
      </c>
      <c r="N288" s="302">
        <f t="shared" ref="N288:N289" si="225">SUM(K288:M288)</f>
        <v>0.36287197784262371</v>
      </c>
    </row>
    <row r="289" spans="1:14" x14ac:dyDescent="0.2">
      <c r="A289" s="282" t="s">
        <v>363</v>
      </c>
      <c r="B289" s="302">
        <f>SUM(B287:B288)</f>
        <v>15.766840526522426</v>
      </c>
      <c r="C289" s="299" t="str">
        <f>CONCATENATE("(",ROUND((B289/$H289)*100,1),")")</f>
        <v>(75.6)</v>
      </c>
      <c r="D289" s="302">
        <f>SUM(D287:D288)</f>
        <v>2.5971266278041432</v>
      </c>
      <c r="E289" s="299" t="str">
        <f>CONCATENATE("(",ROUND((D289/$H289)*100,1),")")</f>
        <v>(12.5)</v>
      </c>
      <c r="F289" s="302">
        <f>SUM(F287:F288)</f>
        <v>2.4780328456734035</v>
      </c>
      <c r="G289" s="299" t="str">
        <f>CONCATENATE("(",ROUND((F289/$H289)*100,1),")")</f>
        <v>(11.9)</v>
      </c>
      <c r="H289" s="302">
        <f>SUM(H287:H288)</f>
        <v>20.841999999999974</v>
      </c>
      <c r="I289" s="299" t="str">
        <f>CONCATENATE("(",ROUND((H289/$H289)*100,1),")")</f>
        <v>(100)</v>
      </c>
      <c r="K289" s="302">
        <f t="shared" si="222"/>
        <v>0.67610510848250627</v>
      </c>
      <c r="L289" s="302">
        <f t="shared" si="223"/>
        <v>7.968593726816664E-2</v>
      </c>
      <c r="M289" s="302">
        <f t="shared" si="224"/>
        <v>0.14220895424933477</v>
      </c>
      <c r="N289" s="302">
        <f t="shared" si="225"/>
        <v>0.89800000000000768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12.402632576077943</v>
      </c>
      <c r="C292" s="299" t="str">
        <f>CONCATENATE("(",ROUND((B292/$H294)*100,1),")")</f>
        <v>(57)</v>
      </c>
      <c r="D292" s="302">
        <f>'Ind T6'!W117</f>
        <v>1.5828209986953166</v>
      </c>
      <c r="E292" s="299" t="str">
        <f>CONCATENATE("(",ROUND((D292/$H294)*100,1),")")</f>
        <v>(7.3)</v>
      </c>
      <c r="F292" s="302">
        <f>'Ind T6'!X117</f>
        <v>1.7110480664250696</v>
      </c>
      <c r="G292" s="299" t="str">
        <f>CONCATENATE("(",ROUND((F292/$H294)*100,1),")")</f>
        <v>(7.9)</v>
      </c>
      <c r="H292" s="302">
        <f>SUM(B292,D292,F292)</f>
        <v>15.69650164119833</v>
      </c>
      <c r="I292" s="299" t="str">
        <f>CONCATENATE("(",ROUND((H292/$H294)*100,1),")")</f>
        <v>(72.2)</v>
      </c>
      <c r="K292" s="302">
        <f>B292-B282</f>
        <v>0.74506331991781671</v>
      </c>
      <c r="L292" s="302">
        <f>D292-D282</f>
        <v>0.14450497380893879</v>
      </c>
      <c r="M292" s="302">
        <f>F292-F282</f>
        <v>0.20123331619281015</v>
      </c>
      <c r="N292" s="302">
        <f>SUM(K292:M292)</f>
        <v>1.0908016099195657</v>
      </c>
    </row>
    <row r="293" spans="1:14" x14ac:dyDescent="0.2">
      <c r="A293" s="282" t="s">
        <v>365</v>
      </c>
      <c r="B293" s="302">
        <f>'Ind T6'!V116</f>
        <v>4.0403130589269898</v>
      </c>
      <c r="C293" s="299" t="str">
        <f>CONCATENATE("(",ROUND((B293/$H294)*100,1),")")</f>
        <v>(18.6)</v>
      </c>
      <c r="D293" s="302">
        <f>'Ind T6'!W116</f>
        <v>1.093991566376993</v>
      </c>
      <c r="E293" s="299" t="str">
        <f>CONCATENATE("(",ROUND((D293/$H294)*100,1),")")</f>
        <v>(5)</v>
      </c>
      <c r="F293" s="302">
        <f>'Ind T6'!X116</f>
        <v>0.90919373349766874</v>
      </c>
      <c r="G293" s="299" t="str">
        <f>CONCATENATE("(",ROUND((F293/$H294)*100,1),")")</f>
        <v>(4.2)</v>
      </c>
      <c r="H293" s="302">
        <f t="shared" ref="H293" si="226">SUM(B293,D293,F293)</f>
        <v>6.043498358801652</v>
      </c>
      <c r="I293" s="299" t="str">
        <f>CONCATENATE("(",ROUND((H293/$H294)*100,1),")")</f>
        <v>(27.8)</v>
      </c>
      <c r="K293" s="302">
        <f t="shared" ref="K293:K294" si="227">B293-B283</f>
        <v>0.54640868035252499</v>
      </c>
      <c r="L293" s="302">
        <f t="shared" ref="L293:L294" si="228">D293-D283</f>
        <v>3.3725051767532266E-2</v>
      </c>
      <c r="M293" s="302">
        <f t="shared" ref="M293:M294" si="229">F293-F283</f>
        <v>8.6064657960389312E-2</v>
      </c>
      <c r="N293" s="302">
        <f t="shared" ref="N293:N294" si="230">SUM(K293:M293)</f>
        <v>0.66619839008044657</v>
      </c>
    </row>
    <row r="294" spans="1:14" x14ac:dyDescent="0.2">
      <c r="A294" s="282" t="s">
        <v>363</v>
      </c>
      <c r="B294" s="302">
        <f>SUM(B292:B293)</f>
        <v>16.442945635004932</v>
      </c>
      <c r="C294" s="299" t="str">
        <f>CONCATENATE("(",ROUND((B294/$H294)*100,1),")")</f>
        <v>(75.6)</v>
      </c>
      <c r="D294" s="302">
        <f>SUM(D292:D293)</f>
        <v>2.6768125650723098</v>
      </c>
      <c r="E294" s="299" t="str">
        <f>CONCATENATE("(",ROUND((D294/$H294)*100,1),")")</f>
        <v>(12.3)</v>
      </c>
      <c r="F294" s="302">
        <f>SUM(F292:F293)</f>
        <v>2.6202417999227383</v>
      </c>
      <c r="G294" s="299" t="str">
        <f>CONCATENATE("(",ROUND((F294/$H294)*100,1),")")</f>
        <v>(12.1)</v>
      </c>
      <c r="H294" s="302">
        <f>SUM(H292:H293)</f>
        <v>21.739999999999981</v>
      </c>
      <c r="I294" s="299" t="str">
        <f>CONCATENATE("(",ROUND((H294/$H294)*100,1),")")</f>
        <v>(100)</v>
      </c>
      <c r="K294" s="302">
        <f t="shared" si="227"/>
        <v>1.2914720002703408</v>
      </c>
      <c r="L294" s="302">
        <f t="shared" si="228"/>
        <v>0.17823002557647127</v>
      </c>
      <c r="M294" s="302">
        <f t="shared" si="229"/>
        <v>0.28729797415319958</v>
      </c>
      <c r="N294" s="302">
        <f t="shared" si="230"/>
        <v>1.7570000000000117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11.821670302595372</v>
      </c>
      <c r="C303" s="299" t="str">
        <f>CONCATENATE("(",ROUND((B303/$H305)*100,1),")")</f>
        <v>(45.5)</v>
      </c>
      <c r="D303" s="302">
        <f>'Ind T6'!M126</f>
        <v>0.38704765438202476</v>
      </c>
      <c r="E303" s="299" t="str">
        <f>CONCATENATE("(",ROUND((D303/$H305)*100,1),")")</f>
        <v>(1.5)</v>
      </c>
      <c r="F303" s="302">
        <f>'Ind T6'!N126</f>
        <v>0.61957745141138831</v>
      </c>
      <c r="G303" s="299" t="str">
        <f>CONCATENATE("(",ROUND((F303/$H305)*100,1),")")</f>
        <v>(2.4)</v>
      </c>
      <c r="H303" s="302">
        <f>SUM(B303,D303,F303)</f>
        <v>12.828295408388785</v>
      </c>
      <c r="I303" s="299" t="str">
        <f>CONCATENATE("(",ROUND((H303/$H305)*100,1),")")</f>
        <v>(49.4)</v>
      </c>
      <c r="K303" s="302">
        <f>B308-B303</f>
        <v>2.0489671767105477E-2</v>
      </c>
      <c r="L303" s="302">
        <f>D308-D303</f>
        <v>1.6624660630268129E-2</v>
      </c>
      <c r="M303" s="302">
        <f>F308-F303</f>
        <v>3.2508595936015294E-2</v>
      </c>
      <c r="N303" s="302">
        <f>SUM(K303:M303)</f>
        <v>6.96229283333889E-2</v>
      </c>
    </row>
    <row r="304" spans="1:14" x14ac:dyDescent="0.2">
      <c r="A304" s="282" t="s">
        <v>365</v>
      </c>
      <c r="B304" s="302">
        <f>'Ind T6'!L125</f>
        <v>9.4126375091119705</v>
      </c>
      <c r="C304" s="299" t="str">
        <f>CONCATENATE("(",ROUND((B304/$H305)*100,1),")")</f>
        <v>(36.2)</v>
      </c>
      <c r="D304" s="302">
        <f>'Ind T6'!M125</f>
        <v>3.5292119582918264</v>
      </c>
      <c r="E304" s="299" t="str">
        <f>CONCATENATE("(",ROUND((D304/$H305)*100,1),")")</f>
        <v>(13.6)</v>
      </c>
      <c r="F304" s="302">
        <f>'Ind T6'!N125</f>
        <v>0.21385512420743524</v>
      </c>
      <c r="G304" s="299" t="str">
        <f>CONCATENATE("(",ROUND((F304/$H305)*100,1),")")</f>
        <v>(0.8)</v>
      </c>
      <c r="H304" s="302">
        <f t="shared" ref="H304" si="231">SUM(B304,D304,F304)</f>
        <v>13.155704591611233</v>
      </c>
      <c r="I304" s="299" t="str">
        <f>CONCATENATE("(",ROUND((H304/$H305)*100,1),")")</f>
        <v>(50.6)</v>
      </c>
      <c r="K304" s="302">
        <f t="shared" ref="K304:K305" si="232">B309-B304</f>
        <v>-2.3261668188837348E-2</v>
      </c>
      <c r="L304" s="302">
        <f t="shared" ref="L304:L305" si="233">D309-D304</f>
        <v>-4.6596138256839392E-2</v>
      </c>
      <c r="M304" s="302">
        <f t="shared" ref="M304:M305" si="234">F309-F304</f>
        <v>9.2348781122918999E-3</v>
      </c>
      <c r="N304" s="302">
        <f t="shared" ref="N304:N305" si="235">SUM(K304:M304)</f>
        <v>-6.062292833338484E-2</v>
      </c>
    </row>
    <row r="305" spans="1:14" x14ac:dyDescent="0.2">
      <c r="A305" s="282" t="s">
        <v>363</v>
      </c>
      <c r="B305" s="302">
        <f>SUM(B303:B304)</f>
        <v>21.234307811707342</v>
      </c>
      <c r="C305" s="299" t="str">
        <f>CONCATENATE("(",ROUND((B305/$H305)*100,1),")")</f>
        <v>(81.7)</v>
      </c>
      <c r="D305" s="302">
        <f>SUM(D303:D304)</f>
        <v>3.9162596126738514</v>
      </c>
      <c r="E305" s="299" t="str">
        <f>CONCATENATE("(",ROUND((D305/$H305)*100,1),")")</f>
        <v>(15.1)</v>
      </c>
      <c r="F305" s="302">
        <f>SUM(F303:F304)</f>
        <v>0.83343257561882356</v>
      </c>
      <c r="G305" s="299" t="str">
        <f>CONCATENATE("(",ROUND((F305/$H305)*100,1),")")</f>
        <v>(3.2)</v>
      </c>
      <c r="H305" s="302">
        <f>SUM(H303:H304)</f>
        <v>25.984000000000016</v>
      </c>
      <c r="I305" s="299" t="str">
        <f>CONCATENATE("(",ROUND((H305/$H305)*100,1),")")</f>
        <v>(100)</v>
      </c>
      <c r="K305" s="302">
        <f t="shared" si="232"/>
        <v>-2.7719964217318704E-3</v>
      </c>
      <c r="L305" s="302">
        <f t="shared" si="233"/>
        <v>-2.9971477626571374E-2</v>
      </c>
      <c r="M305" s="302">
        <f t="shared" si="234"/>
        <v>4.174347404830725E-2</v>
      </c>
      <c r="N305" s="302">
        <f t="shared" si="235"/>
        <v>9.0000000000040048E-3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11.842159974362477</v>
      </c>
      <c r="C308" s="299" t="str">
        <f>CONCATENATE("(",ROUND((B308/$H310)*100,1),")")</f>
        <v>(45.6)</v>
      </c>
      <c r="D308" s="302">
        <f>'Ind T6'!R126</f>
        <v>0.40367231501229289</v>
      </c>
      <c r="E308" s="299" t="str">
        <f>CONCATENATE("(",ROUND((D308/$H310)*100,1),")")</f>
        <v>(1.6)</v>
      </c>
      <c r="F308" s="302">
        <f>'Ind T6'!S126</f>
        <v>0.65208604734740361</v>
      </c>
      <c r="G308" s="299" t="str">
        <f>CONCATENATE("(",ROUND((F308/$H310)*100,1),")")</f>
        <v>(2.5)</v>
      </c>
      <c r="H308" s="302">
        <f>SUM(B308,D308,F308)</f>
        <v>12.897918336722173</v>
      </c>
      <c r="I308" s="299" t="str">
        <f>CONCATENATE("(",ROUND((H308/$H310)*100,1),")")</f>
        <v>(49.6)</v>
      </c>
      <c r="K308" s="302">
        <f>B313-B308</f>
        <v>-0.34780190588688065</v>
      </c>
      <c r="L308" s="302">
        <f>D313-D308</f>
        <v>1.5394407985003355E-2</v>
      </c>
      <c r="M308" s="302">
        <f>F313-F308</f>
        <v>6.1865175441812026E-3</v>
      </c>
      <c r="N308" s="302">
        <f>SUM(K308:M308)</f>
        <v>-0.32622098035769609</v>
      </c>
    </row>
    <row r="309" spans="1:14" x14ac:dyDescent="0.2">
      <c r="A309" s="282" t="s">
        <v>365</v>
      </c>
      <c r="B309" s="302">
        <f>'Ind T6'!Q125</f>
        <v>9.3893758409231332</v>
      </c>
      <c r="C309" s="299" t="str">
        <f>CONCATENATE("(",ROUND((B309/$H310)*100,1),")")</f>
        <v>(36.1)</v>
      </c>
      <c r="D309" s="302">
        <f>'Ind T6'!R125</f>
        <v>3.482615820034987</v>
      </c>
      <c r="E309" s="299" t="str">
        <f>CONCATENATE("(",ROUND((D309/$H310)*100,1),")")</f>
        <v>(13.4)</v>
      </c>
      <c r="F309" s="302">
        <f>'Ind T6'!S125</f>
        <v>0.22309000231972714</v>
      </c>
      <c r="G309" s="299" t="str">
        <f>CONCATENATE("(",ROUND((F309/$H310)*100,1),")")</f>
        <v>(0.9)</v>
      </c>
      <c r="H309" s="302">
        <f t="shared" ref="H309" si="236">SUM(B309,D309,F309)</f>
        <v>13.095081663277847</v>
      </c>
      <c r="I309" s="299" t="str">
        <f>CONCATENATE("(",ROUND((H309/$H310)*100,1),")")</f>
        <v>(50.4)</v>
      </c>
      <c r="K309" s="302">
        <f t="shared" ref="K309:K310" si="237">B314-B309</f>
        <v>-0.30533617860043094</v>
      </c>
      <c r="L309" s="302">
        <f t="shared" ref="L309:L310" si="238">D314-D309</f>
        <v>-0.14438569327709594</v>
      </c>
      <c r="M309" s="302">
        <f t="shared" ref="M309:M310" si="239">F314-F309</f>
        <v>-3.0571477647816092E-3</v>
      </c>
      <c r="N309" s="302">
        <f t="shared" ref="N309:N310" si="240">SUM(K309:M309)</f>
        <v>-0.45277901964230849</v>
      </c>
    </row>
    <row r="310" spans="1:14" x14ac:dyDescent="0.2">
      <c r="A310" s="282" t="s">
        <v>363</v>
      </c>
      <c r="B310" s="302">
        <f>SUM(B308:B309)</f>
        <v>21.231535815285611</v>
      </c>
      <c r="C310" s="299" t="str">
        <f>CONCATENATE("(",ROUND((B310/$H310)*100,1),")")</f>
        <v>(81.7)</v>
      </c>
      <c r="D310" s="302">
        <f>SUM(D308:D309)</f>
        <v>3.88628813504728</v>
      </c>
      <c r="E310" s="299" t="str">
        <f>CONCATENATE("(",ROUND((D310/$H310)*100,1),")")</f>
        <v>(15)</v>
      </c>
      <c r="F310" s="302">
        <f>SUM(F308:F309)</f>
        <v>0.87517604966713081</v>
      </c>
      <c r="G310" s="299" t="str">
        <f>CONCATENATE("(",ROUND((F310/$H310)*100,1),")")</f>
        <v>(3.4)</v>
      </c>
      <c r="H310" s="302">
        <f>SUM(H308:H309)</f>
        <v>25.99300000000002</v>
      </c>
      <c r="I310" s="299" t="str">
        <f>CONCATENATE("(",ROUND((H310/$H310)*100,1),")")</f>
        <v>(100)</v>
      </c>
      <c r="K310" s="302">
        <f t="shared" si="237"/>
        <v>-0.65313808448730981</v>
      </c>
      <c r="L310" s="302">
        <f t="shared" si="238"/>
        <v>-0.12899128529209269</v>
      </c>
      <c r="M310" s="302">
        <f t="shared" si="239"/>
        <v>3.1293697793994824E-3</v>
      </c>
      <c r="N310" s="302">
        <f t="shared" si="240"/>
        <v>-0.77900000000000302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11.494358068475597</v>
      </c>
      <c r="C313" s="299" t="str">
        <f>CONCATENATE("(",ROUND((B313/$H315)*100,1),")")</f>
        <v>(45.6)</v>
      </c>
      <c r="D313" s="302">
        <f>'Ind T6'!W126</f>
        <v>0.41906672299729625</v>
      </c>
      <c r="E313" s="299" t="str">
        <f>CONCATENATE("(",ROUND((D313/$H315)*100,1),")")</f>
        <v>(1.7)</v>
      </c>
      <c r="F313" s="302">
        <f>'Ind T6'!X126</f>
        <v>0.65827256489158481</v>
      </c>
      <c r="G313" s="299" t="str">
        <f>CONCATENATE("(",ROUND((F313/$H315)*100,1),")")</f>
        <v>(2.6)</v>
      </c>
      <c r="H313" s="302">
        <f>SUM(B313,D313,F313)</f>
        <v>12.571697356364478</v>
      </c>
      <c r="I313" s="299" t="str">
        <f>CONCATENATE("(",ROUND((H313/$H315)*100,1),")")</f>
        <v>(49.9)</v>
      </c>
      <c r="K313" s="302">
        <f>B313-B303</f>
        <v>-0.32731223411977517</v>
      </c>
      <c r="L313" s="302">
        <f>D313-D303</f>
        <v>3.2019068615271484E-2</v>
      </c>
      <c r="M313" s="302">
        <f>F313-F303</f>
        <v>3.8695113480196497E-2</v>
      </c>
      <c r="N313" s="302">
        <f>SUM(K313:M313)</f>
        <v>-0.25659805202430719</v>
      </c>
    </row>
    <row r="314" spans="1:14" x14ac:dyDescent="0.2">
      <c r="A314" s="282" t="s">
        <v>365</v>
      </c>
      <c r="B314" s="302">
        <f>'Ind T6'!V125</f>
        <v>9.0840396623227022</v>
      </c>
      <c r="C314" s="299" t="str">
        <f>CONCATENATE("(",ROUND((B314/$H315)*100,1),")")</f>
        <v>(36)</v>
      </c>
      <c r="D314" s="302">
        <f>'Ind T6'!W125</f>
        <v>3.3382301267578911</v>
      </c>
      <c r="E314" s="299" t="str">
        <f>CONCATENATE("(",ROUND((D314/$H315)*100,1),")")</f>
        <v>(13.2)</v>
      </c>
      <c r="F314" s="302">
        <f>'Ind T6'!X125</f>
        <v>0.22003285455494553</v>
      </c>
      <c r="G314" s="299" t="str">
        <f>CONCATENATE("(",ROUND((F314/$H315)*100,1),")")</f>
        <v>(0.9)</v>
      </c>
      <c r="H314" s="302">
        <f t="shared" ref="H314" si="241">SUM(B314,D314,F314)</f>
        <v>12.642302643635539</v>
      </c>
      <c r="I314" s="299" t="str">
        <f>CONCATENATE("(",ROUND((H314/$H315)*100,1),")")</f>
        <v>(50.1)</v>
      </c>
      <c r="K314" s="302">
        <f t="shared" ref="K314:K315" si="242">B314-B304</f>
        <v>-0.32859784678926829</v>
      </c>
      <c r="L314" s="302">
        <f t="shared" ref="L314:L315" si="243">D314-D304</f>
        <v>-0.19098183153393533</v>
      </c>
      <c r="M314" s="302">
        <f t="shared" ref="M314:M315" si="244">F314-F304</f>
        <v>6.1777303475102907E-3</v>
      </c>
      <c r="N314" s="302">
        <f t="shared" ref="N314:N315" si="245">SUM(K314:M314)</f>
        <v>-0.51340194797569327</v>
      </c>
    </row>
    <row r="315" spans="1:14" x14ac:dyDescent="0.2">
      <c r="A315" s="282" t="s">
        <v>363</v>
      </c>
      <c r="B315" s="302">
        <f>SUM(B313:B314)</f>
        <v>20.578397730798301</v>
      </c>
      <c r="C315" s="299" t="str">
        <f>CONCATENATE("(",ROUND((B315/$H315)*100,1),")")</f>
        <v>(81.6)</v>
      </c>
      <c r="D315" s="302">
        <f>SUM(D313:D314)</f>
        <v>3.7572968497551873</v>
      </c>
      <c r="E315" s="299" t="str">
        <f>CONCATENATE("(",ROUND((D315/$H315)*100,1),")")</f>
        <v>(14.9)</v>
      </c>
      <c r="F315" s="302">
        <f>SUM(F313:F314)</f>
        <v>0.87830541944653029</v>
      </c>
      <c r="G315" s="299" t="str">
        <f>CONCATENATE("(",ROUND((F315/$H315)*100,1),")")</f>
        <v>(3.5)</v>
      </c>
      <c r="H315" s="302">
        <f>SUM(H313:H314)</f>
        <v>25.214000000000016</v>
      </c>
      <c r="I315" s="299" t="str">
        <f>CONCATENATE("(",ROUND((H315/$H315)*100,1),")")</f>
        <v>(100)</v>
      </c>
      <c r="K315" s="302">
        <f t="shared" si="242"/>
        <v>-0.65591008090904168</v>
      </c>
      <c r="L315" s="302">
        <f t="shared" si="243"/>
        <v>-0.15896276291866407</v>
      </c>
      <c r="M315" s="302">
        <f t="shared" si="244"/>
        <v>4.4872843827706732E-2</v>
      </c>
      <c r="N315" s="302">
        <f t="shared" si="245"/>
        <v>-0.76999999999999902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3.1527445508659633</v>
      </c>
      <c r="C324" s="299" t="str">
        <f>CONCATENATE("(",ROUND((B324/$H326)*100,1),")")</f>
        <v>(31.7)</v>
      </c>
      <c r="D324" s="302">
        <f>'Ind T6'!M135</f>
        <v>0.30449111481243391</v>
      </c>
      <c r="E324" s="299" t="str">
        <f>CONCATENATE("(",ROUND((D324/$H326)*100,1),")")</f>
        <v>(3.1)</v>
      </c>
      <c r="F324" s="302">
        <f>'Ind T6'!N135</f>
        <v>0.93870359573265638</v>
      </c>
      <c r="G324" s="299" t="str">
        <f>CONCATENATE("(",ROUND((F324/$H326)*100,1),")")</f>
        <v>(9.4)</v>
      </c>
      <c r="H324" s="302">
        <f>SUM(B324,D324,F324)</f>
        <v>4.3959392614110531</v>
      </c>
      <c r="I324" s="299" t="str">
        <f>CONCATENATE("(",ROUND((H324/$H326)*100,1),")")</f>
        <v>(44.1)</v>
      </c>
      <c r="K324" s="302">
        <f>B329-B324</f>
        <v>-0.41261545198046301</v>
      </c>
      <c r="L324" s="302">
        <f>D329-D324</f>
        <v>-3.9213373514826677E-2</v>
      </c>
      <c r="M324" s="302">
        <f>F329-F324</f>
        <v>-8.0112849923860474E-2</v>
      </c>
      <c r="N324" s="302">
        <f>SUM(K324:M324)</f>
        <v>-0.53194167541915016</v>
      </c>
    </row>
    <row r="325" spans="1:14" x14ac:dyDescent="0.2">
      <c r="A325" s="282" t="s">
        <v>365</v>
      </c>
      <c r="B325" s="302">
        <f>'Ind T6'!L134</f>
        <v>3.9122442385072822</v>
      </c>
      <c r="C325" s="299" t="str">
        <f>CONCATENATE("(",ROUND((B325/$H326)*100,1),")")</f>
        <v>(39.3)</v>
      </c>
      <c r="D325" s="302">
        <f>'Ind T6'!M134</f>
        <v>1.1982641260763289</v>
      </c>
      <c r="E325" s="299" t="str">
        <f>CONCATENATE("(",ROUND((D325/$H326)*100,1),")")</f>
        <v>(12)</v>
      </c>
      <c r="F325" s="302">
        <f>'Ind T6'!N134</f>
        <v>0.45155237400533044</v>
      </c>
      <c r="G325" s="299" t="str">
        <f>CONCATENATE("(",ROUND((F325/$H326)*100,1),")")</f>
        <v>(4.5)</v>
      </c>
      <c r="H325" s="302">
        <f t="shared" ref="H325" si="246">SUM(B325,D325,F325)</f>
        <v>5.5620607385889409</v>
      </c>
      <c r="I325" s="299" t="str">
        <f>CONCATENATE("(",ROUND((H325/$H326)*100,1),")")</f>
        <v>(55.9)</v>
      </c>
      <c r="K325" s="302">
        <f t="shared" ref="K325:K326" si="247">B330-B325</f>
        <v>-0.38832457527343545</v>
      </c>
      <c r="L325" s="302">
        <f t="shared" ref="L325:L326" si="248">D330-D325</f>
        <v>-0.20143721709639784</v>
      </c>
      <c r="M325" s="302">
        <f t="shared" ref="M325:M326" si="249">F330-F325</f>
        <v>-5.3296532211016601E-2</v>
      </c>
      <c r="N325" s="302">
        <f t="shared" ref="N325:N326" si="250">SUM(K325:M325)</f>
        <v>-0.64305832458084988</v>
      </c>
    </row>
    <row r="326" spans="1:14" x14ac:dyDescent="0.2">
      <c r="A326" s="282" t="s">
        <v>363</v>
      </c>
      <c r="B326" s="302">
        <f>SUM(B324:B325)</f>
        <v>7.0649887893732455</v>
      </c>
      <c r="C326" s="299" t="str">
        <f>CONCATENATE("(",ROUND((B326/$H326)*100,1),")")</f>
        <v>(70.9)</v>
      </c>
      <c r="D326" s="302">
        <f>SUM(D324:D325)</f>
        <v>1.5027552408887628</v>
      </c>
      <c r="E326" s="299" t="str">
        <f>CONCATENATE("(",ROUND((D326/$H326)*100,1),")")</f>
        <v>(15.1)</v>
      </c>
      <c r="F326" s="302">
        <f>SUM(F324:F325)</f>
        <v>1.3902559697379868</v>
      </c>
      <c r="G326" s="299" t="str">
        <f>CONCATENATE("(",ROUND((F326/$H326)*100,1),")")</f>
        <v>(14)</v>
      </c>
      <c r="H326" s="302">
        <f>SUM(H324:H325)</f>
        <v>9.9579999999999949</v>
      </c>
      <c r="I326" s="299" t="str">
        <f>CONCATENATE("(",ROUND((H326/$H326)*100,1),")")</f>
        <v>(100)</v>
      </c>
      <c r="K326" s="302">
        <f t="shared" si="247"/>
        <v>-0.80094002725389846</v>
      </c>
      <c r="L326" s="302">
        <f t="shared" si="248"/>
        <v>-0.2406505906112244</v>
      </c>
      <c r="M326" s="302">
        <f t="shared" si="249"/>
        <v>-0.13340938213487719</v>
      </c>
      <c r="N326" s="302">
        <f t="shared" si="250"/>
        <v>-1.175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2.7401290988855003</v>
      </c>
      <c r="C329" s="299" t="str">
        <f>CONCATENATE("(",ROUND((B329/$H331)*100,1),")")</f>
        <v>(31.2)</v>
      </c>
      <c r="D329" s="302">
        <f>'Ind T6'!R135</f>
        <v>0.26527774129760723</v>
      </c>
      <c r="E329" s="299" t="str">
        <f>CONCATENATE("(",ROUND((D329/$H331)*100,1),")")</f>
        <v>(3)</v>
      </c>
      <c r="F329" s="302">
        <f>'Ind T6'!S135</f>
        <v>0.85859074580879591</v>
      </c>
      <c r="G329" s="299" t="str">
        <f>CONCATENATE("(",ROUND((F329/$H331)*100,1),")")</f>
        <v>(9.8)</v>
      </c>
      <c r="H329" s="302">
        <f>SUM(B329,D329,F329)</f>
        <v>3.8639975859919033</v>
      </c>
      <c r="I329" s="299" t="str">
        <f>CONCATENATE("(",ROUND((H329/$H331)*100,1),")")</f>
        <v>(44)</v>
      </c>
      <c r="K329" s="302">
        <f>B334-B329</f>
        <v>-5.4925580318334166E-2</v>
      </c>
      <c r="L329" s="302">
        <f>D334-D329</f>
        <v>-5.4414960435944515E-4</v>
      </c>
      <c r="M329" s="302">
        <f>F334-F329</f>
        <v>5.5665609343090838E-2</v>
      </c>
      <c r="N329" s="302">
        <f>SUM(K329:M329)</f>
        <v>1.9587942039722694E-4</v>
      </c>
    </row>
    <row r="330" spans="1:14" x14ac:dyDescent="0.2">
      <c r="A330" s="282" t="s">
        <v>365</v>
      </c>
      <c r="B330" s="302">
        <f>'Ind T6'!Q134</f>
        <v>3.5239196632338468</v>
      </c>
      <c r="C330" s="299" t="str">
        <f>CONCATENATE("(",ROUND((B330/$H331)*100,1),")")</f>
        <v>(40.1)</v>
      </c>
      <c r="D330" s="302">
        <f>'Ind T6'!R134</f>
        <v>0.99682690897993109</v>
      </c>
      <c r="E330" s="299" t="str">
        <f>CONCATENATE("(",ROUND((D330/$H331)*100,1),")")</f>
        <v>(11.3)</v>
      </c>
      <c r="F330" s="302">
        <f>'Ind T6'!S134</f>
        <v>0.39825584179431384</v>
      </c>
      <c r="G330" s="299" t="str">
        <f>CONCATENATE("(",ROUND((F330/$H331)*100,1),")")</f>
        <v>(4.5)</v>
      </c>
      <c r="H330" s="302">
        <f t="shared" ref="H330" si="251">SUM(B330,D330,F330)</f>
        <v>4.9190024140080917</v>
      </c>
      <c r="I330" s="299" t="str">
        <f>CONCATENATE("(",ROUND((H330/$H331)*100,1),")")</f>
        <v>(56)</v>
      </c>
      <c r="K330" s="302">
        <f t="shared" ref="K330:K331" si="252">B335-B330</f>
        <v>0.17504879603237944</v>
      </c>
      <c r="L330" s="302">
        <f t="shared" ref="L330:L331" si="253">D335-D330</f>
        <v>-0.10226849906268276</v>
      </c>
      <c r="M330" s="302">
        <f t="shared" ref="M330:M331" si="254">F335-F330</f>
        <v>-4.9761763900995071E-3</v>
      </c>
      <c r="N330" s="302">
        <f t="shared" ref="N330:N331" si="255">SUM(K330:M330)</f>
        <v>6.7804120579597171E-2</v>
      </c>
    </row>
    <row r="331" spans="1:14" x14ac:dyDescent="0.2">
      <c r="A331" s="282" t="s">
        <v>363</v>
      </c>
      <c r="B331" s="302">
        <f>SUM(B329:B330)</f>
        <v>6.264048762119347</v>
      </c>
      <c r="C331" s="299" t="str">
        <f>CONCATENATE("(",ROUND((B331/$H331)*100,1),")")</f>
        <v>(71.3)</v>
      </c>
      <c r="D331" s="302">
        <f>SUM(D329:D330)</f>
        <v>1.2621046502775384</v>
      </c>
      <c r="E331" s="299" t="str">
        <f>CONCATENATE("(",ROUND((D331/$H331)*100,1),")")</f>
        <v>(14.4)</v>
      </c>
      <c r="F331" s="302">
        <f>SUM(F329:F330)</f>
        <v>1.2568465876031096</v>
      </c>
      <c r="G331" s="299" t="str">
        <f>CONCATENATE("(",ROUND((F331/$H331)*100,1),")")</f>
        <v>(14.3)</v>
      </c>
      <c r="H331" s="302">
        <f>SUM(H329:H330)</f>
        <v>8.7829999999999941</v>
      </c>
      <c r="I331" s="299" t="str">
        <f>CONCATENATE("(",ROUND((H331/$H331)*100,1),")")</f>
        <v>(100)</v>
      </c>
      <c r="K331" s="302">
        <f t="shared" si="252"/>
        <v>0.12012321571404527</v>
      </c>
      <c r="L331" s="302">
        <f t="shared" si="253"/>
        <v>-0.10281264866704221</v>
      </c>
      <c r="M331" s="302">
        <f t="shared" si="254"/>
        <v>5.0689432952991442E-2</v>
      </c>
      <c r="N331" s="302">
        <f t="shared" si="255"/>
        <v>6.7999999999994509E-2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2.6852035185671661</v>
      </c>
      <c r="C334" s="299" t="str">
        <f>CONCATENATE("(",ROUND((B334/$H336)*100,1),")")</f>
        <v>(30.3)</v>
      </c>
      <c r="D334" s="302">
        <f>'Ind T6'!W135</f>
        <v>0.26473359169324778</v>
      </c>
      <c r="E334" s="299" t="str">
        <f>CONCATENATE("(",ROUND((D334/$H336)*100,1),")")</f>
        <v>(3)</v>
      </c>
      <c r="F334" s="302">
        <f>'Ind T6'!X135</f>
        <v>0.91425635515188675</v>
      </c>
      <c r="G334" s="299" t="str">
        <f>CONCATENATE("(",ROUND((F334/$H336)*100,1),")")</f>
        <v>(10.3)</v>
      </c>
      <c r="H334" s="302">
        <f>SUM(B334,D334,F334)</f>
        <v>3.8641934654123009</v>
      </c>
      <c r="I334" s="299" t="str">
        <f>CONCATENATE("(",ROUND((H334/$H336)*100,1),")")</f>
        <v>(43.7)</v>
      </c>
      <c r="K334" s="302">
        <f>B334-B324</f>
        <v>-0.46754103229879718</v>
      </c>
      <c r="L334" s="302">
        <f>D334-D324</f>
        <v>-3.9757523119186122E-2</v>
      </c>
      <c r="M334" s="302">
        <f>F334-F324</f>
        <v>-2.4447240580769636E-2</v>
      </c>
      <c r="N334" s="302">
        <f>SUM(K334:M334)</f>
        <v>-0.53174579599875293</v>
      </c>
    </row>
    <row r="335" spans="1:14" x14ac:dyDescent="0.2">
      <c r="A335" s="282" t="s">
        <v>365</v>
      </c>
      <c r="B335" s="302">
        <f>'Ind T6'!V134</f>
        <v>3.6989684592662262</v>
      </c>
      <c r="C335" s="299" t="str">
        <f>CONCATENATE("(",ROUND((B335/$H336)*100,1),")")</f>
        <v>(41.8)</v>
      </c>
      <c r="D335" s="302">
        <f>'Ind T6'!W134</f>
        <v>0.89455840991724833</v>
      </c>
      <c r="E335" s="299" t="str">
        <f>CONCATENATE("(",ROUND((D335/$H336)*100,1),")")</f>
        <v>(10.1)</v>
      </c>
      <c r="F335" s="302">
        <f>'Ind T6'!X134</f>
        <v>0.39327966540421433</v>
      </c>
      <c r="G335" s="299" t="str">
        <f>CONCATENATE("(",ROUND((F335/$H336)*100,1),")")</f>
        <v>(4.4)</v>
      </c>
      <c r="H335" s="302">
        <f>SUM(B335,D335,F335)</f>
        <v>4.9868065345876884</v>
      </c>
      <c r="I335" s="299" t="str">
        <f>CONCATENATE("(",ROUND((H335/$H336)*100,1),")")</f>
        <v>(56.3)</v>
      </c>
      <c r="K335" s="302">
        <f t="shared" ref="K335:K336" si="256">B335-B325</f>
        <v>-0.21327577924105601</v>
      </c>
      <c r="L335" s="302">
        <f t="shared" ref="L335:L336" si="257">D335-D325</f>
        <v>-0.3037057161590806</v>
      </c>
      <c r="M335" s="302">
        <f t="shared" ref="M335:M336" si="258">F335-F325</f>
        <v>-5.8272708601116108E-2</v>
      </c>
      <c r="N335" s="302">
        <f t="shared" ref="N335:N336" si="259">SUM(K335:M335)</f>
        <v>-0.57525420400125271</v>
      </c>
    </row>
    <row r="336" spans="1:14" x14ac:dyDescent="0.2">
      <c r="A336" s="282" t="s">
        <v>363</v>
      </c>
      <c r="B336" s="302">
        <f>SUM(B334:B335)</f>
        <v>6.3841719778333923</v>
      </c>
      <c r="C336" s="299" t="str">
        <f>CONCATENATE("(",ROUND((B336/$H336)*100,1),")")</f>
        <v>(72.1)</v>
      </c>
      <c r="D336" s="302">
        <f>SUM(D334:D335)</f>
        <v>1.1592920016104962</v>
      </c>
      <c r="E336" s="299" t="str">
        <f>CONCATENATE("(",ROUND((D336/$H336)*100,1),")")</f>
        <v>(13.1)</v>
      </c>
      <c r="F336" s="302">
        <f>SUM(F334:F335)</f>
        <v>1.3075360205561011</v>
      </c>
      <c r="G336" s="299" t="str">
        <f>CONCATENATE("(",ROUND((F336/$H336)*100,1),")")</f>
        <v>(14.8)</v>
      </c>
      <c r="H336" s="302">
        <f>SUM(H334:H335)</f>
        <v>8.8509999999999884</v>
      </c>
      <c r="I336" s="299" t="str">
        <f>CONCATENATE("(",ROUND((H336/$H336)*100,1),")")</f>
        <v>(100)</v>
      </c>
      <c r="K336" s="302">
        <f t="shared" si="256"/>
        <v>-0.68081681153985318</v>
      </c>
      <c r="L336" s="302">
        <f t="shared" si="257"/>
        <v>-0.34346323927826661</v>
      </c>
      <c r="M336" s="302">
        <f t="shared" si="258"/>
        <v>-8.2719949181885744E-2</v>
      </c>
      <c r="N336" s="302">
        <f t="shared" si="259"/>
        <v>-1.1070000000000055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22.472658358695885</v>
      </c>
      <c r="C345" s="299" t="str">
        <f>CONCATENATE("(",ROUND((B345/$H347)*100,1),")")</f>
        <v>(35.1)</v>
      </c>
      <c r="D345" s="302">
        <f>'Ind T6'!M144</f>
        <v>3.5038725478417945</v>
      </c>
      <c r="E345" s="299" t="str">
        <f>CONCATENATE("(",ROUND((D345/$H347)*100,1),")")</f>
        <v>(5.5)</v>
      </c>
      <c r="F345" s="302">
        <f>'Ind T6'!N144</f>
        <v>5.9735459900980565</v>
      </c>
      <c r="G345" s="299" t="str">
        <f>CONCATENATE("(",ROUND((F345/$H347)*100,1),")")</f>
        <v>(9.3)</v>
      </c>
      <c r="H345" s="302">
        <f>SUM(B345,D345,F345)</f>
        <v>31.950076896635736</v>
      </c>
      <c r="I345" s="299" t="str">
        <f>CONCATENATE("(",ROUND((H345/$H347)*100,1),")")</f>
        <v>(50)</v>
      </c>
      <c r="K345" s="302">
        <f>B350-B345</f>
        <v>0.50019619298251783</v>
      </c>
      <c r="L345" s="302">
        <f>D350-D345</f>
        <v>0.24529652521296796</v>
      </c>
      <c r="M345" s="302">
        <f>F350-F345</f>
        <v>0.27934731480304453</v>
      </c>
      <c r="N345" s="302">
        <f>SUM(K345:M345)</f>
        <v>1.0248400329985303</v>
      </c>
    </row>
    <row r="346" spans="1:14" x14ac:dyDescent="0.2">
      <c r="A346" s="282" t="s">
        <v>365</v>
      </c>
      <c r="B346" s="302">
        <f>'Ind T6'!L143</f>
        <v>15.567037934105082</v>
      </c>
      <c r="C346" s="299" t="str">
        <f>CONCATENATE("(",ROUND((B346/$H347)*100,1),")")</f>
        <v>(24.3)</v>
      </c>
      <c r="D346" s="302">
        <f>'Ind T6'!M143</f>
        <v>9.5232500974952963</v>
      </c>
      <c r="E346" s="299" t="str">
        <f>CONCATENATE("(",ROUND((D346/$H347)*100,1),")")</f>
        <v>(14.9)</v>
      </c>
      <c r="F346" s="302">
        <f>'Ind T6'!N143</f>
        <v>6.901635071763808</v>
      </c>
      <c r="G346" s="299" t="str">
        <f>CONCATENATE("(",ROUND((F346/$H347)*100,1),")")</f>
        <v>(10.8)</v>
      </c>
      <c r="H346" s="302">
        <f t="shared" ref="H346" si="260">SUM(B346,D346,F346)</f>
        <v>31.991923103364186</v>
      </c>
      <c r="I346" s="299" t="str">
        <f>CONCATENATE("(",ROUND((H346/$H347)*100,1),")")</f>
        <v>(50)</v>
      </c>
      <c r="K346" s="302">
        <f t="shared" ref="K346:K347" si="261">B351-B346</f>
        <v>0.80589686700837326</v>
      </c>
      <c r="L346" s="302">
        <f t="shared" ref="L346:L347" si="262">D351-D346</f>
        <v>0.60345549151102951</v>
      </c>
      <c r="M346" s="302">
        <f t="shared" ref="M346:M347" si="263">F351-F346</f>
        <v>0.54980760848205534</v>
      </c>
      <c r="N346" s="302">
        <f t="shared" ref="N346:N347" si="264">SUM(K346:M346)</f>
        <v>1.9591599670014581</v>
      </c>
    </row>
    <row r="347" spans="1:14" x14ac:dyDescent="0.2">
      <c r="A347" s="282" t="s">
        <v>363</v>
      </c>
      <c r="B347" s="302">
        <f>SUM(B345:B346)</f>
        <v>38.039696292800969</v>
      </c>
      <c r="C347" s="299" t="str">
        <f>CONCATENATE("(",ROUND((B347/$H347)*100,1),")")</f>
        <v>(59.5)</v>
      </c>
      <c r="D347" s="302">
        <f>SUM(D345:D346)</f>
        <v>13.027122645337091</v>
      </c>
      <c r="E347" s="299" t="str">
        <f>CONCATENATE("(",ROUND((D347/$H347)*100,1),")")</f>
        <v>(20.4)</v>
      </c>
      <c r="F347" s="302">
        <f>SUM(F345:F346)</f>
        <v>12.875181061861865</v>
      </c>
      <c r="G347" s="299" t="str">
        <f>CONCATENATE("(",ROUND((F347/$H347)*100,1),")")</f>
        <v>(20.1)</v>
      </c>
      <c r="H347" s="302">
        <f>SUM(H345:H346)</f>
        <v>63.941999999999922</v>
      </c>
      <c r="I347" s="299" t="str">
        <f>CONCATENATE("(",ROUND((H347/$H347)*100,1),")")</f>
        <v>(100)</v>
      </c>
      <c r="K347" s="302">
        <f t="shared" si="261"/>
        <v>1.3060930599908858</v>
      </c>
      <c r="L347" s="302">
        <f t="shared" si="262"/>
        <v>0.84875201672399747</v>
      </c>
      <c r="M347" s="302">
        <f t="shared" si="263"/>
        <v>0.82915492328510076</v>
      </c>
      <c r="N347" s="302">
        <f t="shared" si="264"/>
        <v>2.983999999999984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22.972854551678402</v>
      </c>
      <c r="C350" s="299" t="str">
        <f>CONCATENATE("(",ROUND((B350/$H352)*100,1),")")</f>
        <v>(34.3)</v>
      </c>
      <c r="D350" s="302">
        <f>'Ind T6'!R144</f>
        <v>3.7491690730547624</v>
      </c>
      <c r="E350" s="299" t="str">
        <f>CONCATENATE("(",ROUND((D350/$H352)*100,1),")")</f>
        <v>(5.6)</v>
      </c>
      <c r="F350" s="302">
        <f>'Ind T6'!S144</f>
        <v>6.2528933049011011</v>
      </c>
      <c r="G350" s="299" t="str">
        <f>CONCATENATE("(",ROUND((F350/$H352)*100,1),")")</f>
        <v>(9.3)</v>
      </c>
      <c r="H350" s="302">
        <f>SUM(B350,D350,F350)</f>
        <v>32.974916929634269</v>
      </c>
      <c r="I350" s="299" t="str">
        <f>CONCATENATE("(",ROUND((H350/$H352)*100,1),")")</f>
        <v>(49.3)</v>
      </c>
      <c r="K350" s="302">
        <f>B355-B350</f>
        <v>0.86338429813576667</v>
      </c>
      <c r="L350" s="302">
        <f>D355-D350</f>
        <v>0.44293631965831981</v>
      </c>
      <c r="M350" s="302">
        <f>F355-F350</f>
        <v>0.45701955195264432</v>
      </c>
      <c r="N350" s="302">
        <f>SUM(K350:M350)</f>
        <v>1.7633401697467308</v>
      </c>
    </row>
    <row r="351" spans="1:14" x14ac:dyDescent="0.2">
      <c r="A351" s="282" t="s">
        <v>365</v>
      </c>
      <c r="B351" s="302">
        <f>'Ind T6'!Q143</f>
        <v>16.372934801113455</v>
      </c>
      <c r="C351" s="299" t="str">
        <f>CONCATENATE("(",ROUND((B351/$H352)*100,1),")")</f>
        <v>(24.5)</v>
      </c>
      <c r="D351" s="302">
        <f>'Ind T6'!R143</f>
        <v>10.126705589006326</v>
      </c>
      <c r="E351" s="299" t="str">
        <f>CONCATENATE("(",ROUND((D351/$H352)*100,1),")")</f>
        <v>(15.1)</v>
      </c>
      <c r="F351" s="302">
        <f>'Ind T6'!S143</f>
        <v>7.4514426802458633</v>
      </c>
      <c r="G351" s="299" t="str">
        <f>CONCATENATE("(",ROUND((F351/$H352)*100,1),")")</f>
        <v>(11.1)</v>
      </c>
      <c r="H351" s="302">
        <f t="shared" ref="H351" si="265">SUM(B351,D351,F351)</f>
        <v>33.951083070365641</v>
      </c>
      <c r="I351" s="299" t="str">
        <f>CONCATENATE("(",ROUND((H351/$H352)*100,1),")")</f>
        <v>(50.7)</v>
      </c>
      <c r="K351" s="302">
        <f t="shared" ref="K351:K352" si="266">B356-B351</f>
        <v>1.1144759015167516</v>
      </c>
      <c r="L351" s="302">
        <f t="shared" ref="L351:L352" si="267">D356-D351</f>
        <v>0.84894849872870637</v>
      </c>
      <c r="M351" s="302">
        <f t="shared" ref="M351:M352" si="268">F356-F351</f>
        <v>0.87723543000798543</v>
      </c>
      <c r="N351" s="302">
        <f t="shared" ref="N351:N352" si="269">SUM(K351:M351)</f>
        <v>2.8406598302534434</v>
      </c>
    </row>
    <row r="352" spans="1:14" x14ac:dyDescent="0.2">
      <c r="A352" s="282" t="s">
        <v>363</v>
      </c>
      <c r="B352" s="302">
        <f>SUM(B350:B351)</f>
        <v>39.345789352791854</v>
      </c>
      <c r="C352" s="299" t="str">
        <f>CONCATENATE("(",ROUND((B352/$H352)*100,1),")")</f>
        <v>(58.8)</v>
      </c>
      <c r="D352" s="302">
        <f>SUM(D350:D351)</f>
        <v>13.875874662061088</v>
      </c>
      <c r="E352" s="299" t="str">
        <f>CONCATENATE("(",ROUND((D352/$H352)*100,1),")")</f>
        <v>(20.7)</v>
      </c>
      <c r="F352" s="302">
        <f>SUM(F350:F351)</f>
        <v>13.704335985146965</v>
      </c>
      <c r="G352" s="299" t="str">
        <f>CONCATENATE("(",ROUND((F352/$H352)*100,1),")")</f>
        <v>(20.5)</v>
      </c>
      <c r="H352" s="302">
        <f>SUM(H350:H351)</f>
        <v>66.925999999999902</v>
      </c>
      <c r="I352" s="299" t="str">
        <f>CONCATENATE("(",ROUND((H352/$H352)*100,1),")")</f>
        <v>(100)</v>
      </c>
      <c r="K352" s="302">
        <f t="shared" si="266"/>
        <v>1.9778601996525254</v>
      </c>
      <c r="L352" s="302">
        <f t="shared" si="267"/>
        <v>1.2918848183870271</v>
      </c>
      <c r="M352" s="302">
        <f t="shared" si="268"/>
        <v>1.3342549819606297</v>
      </c>
      <c r="N352" s="302">
        <f t="shared" si="269"/>
        <v>4.6040000000001822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23.836238849814169</v>
      </c>
      <c r="C355" s="299" t="str">
        <f>CONCATENATE("(",ROUND((B355/$H357)*100,1),")")</f>
        <v>(33.3)</v>
      </c>
      <c r="D355" s="302">
        <f>'Ind T6'!W144</f>
        <v>4.1921053927130822</v>
      </c>
      <c r="E355" s="299" t="str">
        <f>CONCATENATE("(",ROUND((D355/$H357)*100,1),")")</f>
        <v>(5.9)</v>
      </c>
      <c r="F355" s="302">
        <f>'Ind T6'!X144</f>
        <v>6.7099128568537454</v>
      </c>
      <c r="G355" s="299" t="str">
        <f>CONCATENATE("(",ROUND((F355/$H357)*100,1),")")</f>
        <v>(9.4)</v>
      </c>
      <c r="H355" s="302">
        <f>SUM(B355,D355,F355)</f>
        <v>34.738257099380995</v>
      </c>
      <c r="I355" s="299" t="str">
        <f>CONCATENATE("(",ROUND((H355/$H357)*100,1),")")</f>
        <v>(48.6)</v>
      </c>
      <c r="K355" s="302">
        <f>B355-B345</f>
        <v>1.3635804911182845</v>
      </c>
      <c r="L355" s="302">
        <f>D355-D345</f>
        <v>0.68823284487128777</v>
      </c>
      <c r="M355" s="302">
        <f>F355-F345</f>
        <v>0.73636686675568885</v>
      </c>
      <c r="N355" s="302">
        <f>SUM(K355:M355)</f>
        <v>2.7881802027452611</v>
      </c>
    </row>
    <row r="356" spans="1:14" x14ac:dyDescent="0.2">
      <c r="A356" s="282" t="s">
        <v>365</v>
      </c>
      <c r="B356" s="302">
        <f>'Ind T6'!V143</f>
        <v>17.487410702630207</v>
      </c>
      <c r="C356" s="299" t="str">
        <f>CONCATENATE("(",ROUND((B356/$H357)*100,1),")")</f>
        <v>(24.4)</v>
      </c>
      <c r="D356" s="302">
        <f>'Ind T6'!W143</f>
        <v>10.975654087735032</v>
      </c>
      <c r="E356" s="299" t="str">
        <f>CONCATENATE("(",ROUND((D356/$H357)*100,1),")")</f>
        <v>(15.3)</v>
      </c>
      <c r="F356" s="302">
        <f>'Ind T6'!X143</f>
        <v>8.3286781102538487</v>
      </c>
      <c r="G356" s="299" t="str">
        <f>CONCATENATE("(",ROUND((F356/$H357)*100,1),")")</f>
        <v>(11.6)</v>
      </c>
      <c r="H356" s="302">
        <f t="shared" ref="H356" si="270">SUM(B356,D356,F356)</f>
        <v>36.791742900619084</v>
      </c>
      <c r="I356" s="299" t="str">
        <f>CONCATENATE("(",ROUND((H356/$H357)*100,1),")")</f>
        <v>(51.4)</v>
      </c>
      <c r="K356" s="302">
        <f t="shared" ref="K356:K357" si="271">B356-B346</f>
        <v>1.9203727685251248</v>
      </c>
      <c r="L356" s="302">
        <f t="shared" ref="L356:L357" si="272">D356-D346</f>
        <v>1.4524039902397359</v>
      </c>
      <c r="M356" s="302">
        <f t="shared" ref="M356:M357" si="273">F356-F346</f>
        <v>1.4270430384900408</v>
      </c>
      <c r="N356" s="302">
        <f t="shared" ref="N356:N357" si="274">SUM(K356:M356)</f>
        <v>4.7998197972549015</v>
      </c>
    </row>
    <row r="357" spans="1:14" x14ac:dyDescent="0.2">
      <c r="A357" s="282" t="s">
        <v>363</v>
      </c>
      <c r="B357" s="302">
        <f>SUM(B355:B356)</f>
        <v>41.32364955244438</v>
      </c>
      <c r="C357" s="299" t="str">
        <f>CONCATENATE("(",ROUND((B357/$H357)*100,1),")")</f>
        <v>(57.8)</v>
      </c>
      <c r="D357" s="302">
        <f>SUM(D355:D356)</f>
        <v>15.167759480448115</v>
      </c>
      <c r="E357" s="299" t="str">
        <f>CONCATENATE("(",ROUND((D357/$H357)*100,1),")")</f>
        <v>(21.2)</v>
      </c>
      <c r="F357" s="302">
        <f>SUM(F355:F356)</f>
        <v>15.038590967107595</v>
      </c>
      <c r="G357" s="299" t="str">
        <f>CONCATENATE("(",ROUND((F357/$H357)*100,1),")")</f>
        <v>(21)</v>
      </c>
      <c r="H357" s="302">
        <f>SUM(H355:H356)</f>
        <v>71.530000000000086</v>
      </c>
      <c r="I357" s="299" t="str">
        <f>CONCATENATE("(",ROUND((H357/$H357)*100,1),")")</f>
        <v>(100)</v>
      </c>
      <c r="K357" s="302">
        <f t="shared" si="271"/>
        <v>3.2839532596434111</v>
      </c>
      <c r="L357" s="302">
        <f t="shared" si="272"/>
        <v>2.1406368351110245</v>
      </c>
      <c r="M357" s="302">
        <f t="shared" si="273"/>
        <v>2.1634099052457305</v>
      </c>
      <c r="N357" s="302">
        <f t="shared" si="274"/>
        <v>7.5880000000001662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14.824441837295792</v>
      </c>
      <c r="C366" s="299" t="str">
        <f>CONCATENATE("(",ROUND((B366/$H368)*100,1),")")</f>
        <v>(32.8)</v>
      </c>
      <c r="D366" s="302">
        <f>'Ind T6'!M153</f>
        <v>4.6495163062472562</v>
      </c>
      <c r="E366" s="299" t="str">
        <f>CONCATENATE("(",ROUND((D366/$H368)*100,1),")")</f>
        <v>(10.3)</v>
      </c>
      <c r="F366" s="302">
        <f>'Ind T6'!N153</f>
        <v>4.2074469200265332</v>
      </c>
      <c r="G366" s="299" t="str">
        <f>CONCATENATE("(",ROUND((F366/$H368)*100,1),")")</f>
        <v>(9.3)</v>
      </c>
      <c r="H366" s="302">
        <f>SUM(B366,D366,F366)</f>
        <v>23.681405063569581</v>
      </c>
      <c r="I366" s="299" t="str">
        <f>CONCATENATE("(",ROUND((H366/$H368)*100,1),")")</f>
        <v>(52.3)</v>
      </c>
      <c r="K366" s="302">
        <f>B371-B366</f>
        <v>1.2484439576588517</v>
      </c>
      <c r="L366" s="302">
        <f>D371-D366</f>
        <v>0.38166314037115256</v>
      </c>
      <c r="M366" s="302">
        <f>F371-F366</f>
        <v>0.2828320819145409</v>
      </c>
      <c r="N366" s="302">
        <f>SUM(K366:M366)</f>
        <v>1.9129391799445452</v>
      </c>
    </row>
    <row r="367" spans="1:14" x14ac:dyDescent="0.2">
      <c r="A367" s="282" t="s">
        <v>365</v>
      </c>
      <c r="B367" s="302">
        <f>'Ind T6'!L152</f>
        <v>8.7218228438792433</v>
      </c>
      <c r="C367" s="299" t="str">
        <f>CONCATENATE("(",ROUND((B367/$H368)*100,1),")")</f>
        <v>(19.3)</v>
      </c>
      <c r="D367" s="302">
        <f>'Ind T6'!M152</f>
        <v>8.0591768675629698</v>
      </c>
      <c r="E367" s="299" t="str">
        <f>CONCATENATE("(",ROUND((D367/$H368)*100,1),")")</f>
        <v>(17.8)</v>
      </c>
      <c r="F367" s="302">
        <f>'Ind T6'!N152</f>
        <v>4.7825952249882606</v>
      </c>
      <c r="G367" s="299" t="str">
        <f>CONCATENATE("(",ROUND((F367/$H368)*100,1),")")</f>
        <v>(10.6)</v>
      </c>
      <c r="H367" s="302">
        <f t="shared" ref="H367" si="275">SUM(B367,D367,F367)</f>
        <v>21.563594936430473</v>
      </c>
      <c r="I367" s="299" t="str">
        <f>CONCATENATE("(",ROUND((H367/$H368)*100,1),")")</f>
        <v>(47.7)</v>
      </c>
      <c r="K367" s="302">
        <f t="shared" ref="K367:K368" si="276">B372-B367</f>
        <v>0.90477340829484376</v>
      </c>
      <c r="L367" s="302">
        <f t="shared" ref="L367:L368" si="277">D372-D367</f>
        <v>0.51447546665336219</v>
      </c>
      <c r="M367" s="302">
        <f t="shared" ref="M367:M368" si="278">F372-F367</f>
        <v>0.31681194510719557</v>
      </c>
      <c r="N367" s="302">
        <f t="shared" ref="N367:N368" si="279">SUM(K367:M367)</f>
        <v>1.7360608200554015</v>
      </c>
    </row>
    <row r="368" spans="1:14" x14ac:dyDescent="0.2">
      <c r="A368" s="282" t="s">
        <v>363</v>
      </c>
      <c r="B368" s="302">
        <f>SUM(B366:B367)</f>
        <v>23.546264681175035</v>
      </c>
      <c r="C368" s="299" t="str">
        <f>CONCATENATE("(",ROUND((B368/$H368)*100,1),")")</f>
        <v>(52)</v>
      </c>
      <c r="D368" s="302">
        <f>SUM(D366:D367)</f>
        <v>12.708693173810225</v>
      </c>
      <c r="E368" s="299" t="str">
        <f>CONCATENATE("(",ROUND((D368/$H368)*100,1),")")</f>
        <v>(28.1)</v>
      </c>
      <c r="F368" s="302">
        <f>SUM(F366:F367)</f>
        <v>8.9900421450147938</v>
      </c>
      <c r="G368" s="299" t="str">
        <f>CONCATENATE("(",ROUND((F368/$H368)*100,1),")")</f>
        <v>(19.9)</v>
      </c>
      <c r="H368" s="302">
        <f>SUM(H366:H367)</f>
        <v>45.245000000000054</v>
      </c>
      <c r="I368" s="299" t="str">
        <f>CONCATENATE("(",ROUND((H368/$H368)*100,1),")")</f>
        <v>(100)</v>
      </c>
      <c r="K368" s="302">
        <f t="shared" si="276"/>
        <v>2.1532173659536973</v>
      </c>
      <c r="L368" s="302">
        <f t="shared" si="277"/>
        <v>0.89613860702451476</v>
      </c>
      <c r="M368" s="302">
        <f t="shared" si="278"/>
        <v>0.59964402702173558</v>
      </c>
      <c r="N368" s="302">
        <f t="shared" si="279"/>
        <v>3.6489999999999476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16.072885794954644</v>
      </c>
      <c r="C371" s="299" t="str">
        <f>CONCATENATE("(",ROUND((B371/$H373)*100,1),")")</f>
        <v>(32.9)</v>
      </c>
      <c r="D371" s="302">
        <f>'Ind T6'!R153</f>
        <v>5.0311794466184088</v>
      </c>
      <c r="E371" s="299" t="str">
        <f>CONCATENATE("(",ROUND((D371/$H373)*100,1),")")</f>
        <v>(10.3)</v>
      </c>
      <c r="F371" s="302">
        <f>'Ind T6'!S153</f>
        <v>4.4902790019410741</v>
      </c>
      <c r="G371" s="299" t="str">
        <f>CONCATENATE("(",ROUND((F371/$H373)*100,1),")")</f>
        <v>(9.2)</v>
      </c>
      <c r="H371" s="302">
        <f>SUM(B371,D371,F371)</f>
        <v>25.594344243514129</v>
      </c>
      <c r="I371" s="299" t="str">
        <f>CONCATENATE("(",ROUND((H371/$H373)*100,1),")")</f>
        <v>(52.3)</v>
      </c>
      <c r="K371" s="302">
        <f>B376-B371</f>
        <v>1.1788556590775627</v>
      </c>
      <c r="L371" s="302">
        <f>D376-D371</f>
        <v>0.31931874121575721</v>
      </c>
      <c r="M371" s="302">
        <f>F376-F371</f>
        <v>0.34488864789695128</v>
      </c>
      <c r="N371" s="302">
        <f>SUM(K371:M371)</f>
        <v>1.8430630481902712</v>
      </c>
    </row>
    <row r="372" spans="1:14" x14ac:dyDescent="0.2">
      <c r="A372" s="282" t="s">
        <v>365</v>
      </c>
      <c r="B372" s="302">
        <f>'Ind T6'!Q152</f>
        <v>9.6265962521740871</v>
      </c>
      <c r="C372" s="299" t="str">
        <f>CONCATENATE("(",ROUND((B372/$H373)*100,1),")")</f>
        <v>(19.7)</v>
      </c>
      <c r="D372" s="302">
        <f>'Ind T6'!R152</f>
        <v>8.573652334216332</v>
      </c>
      <c r="E372" s="299" t="str">
        <f>CONCATENATE("(",ROUND((D372/$H373)*100,1),")")</f>
        <v>(17.5)</v>
      </c>
      <c r="F372" s="302">
        <f>'Ind T6'!S152</f>
        <v>5.0994071700954562</v>
      </c>
      <c r="G372" s="299" t="str">
        <f>CONCATENATE("(",ROUND((F372/$H373)*100,1),")")</f>
        <v>(10.4)</v>
      </c>
      <c r="H372" s="302">
        <f t="shared" ref="H372" si="280">SUM(B372,D372,F372)</f>
        <v>23.299655756485876</v>
      </c>
      <c r="I372" s="299" t="str">
        <f>CONCATENATE("(",ROUND((H372/$H373)*100,1),")")</f>
        <v>(47.7)</v>
      </c>
      <c r="K372" s="302">
        <f t="shared" ref="K372:K373" si="281">B377-B372</f>
        <v>0.93636515777092022</v>
      </c>
      <c r="L372" s="302">
        <f t="shared" ref="L372:L373" si="282">D377-D372</f>
        <v>0.31448482729618554</v>
      </c>
      <c r="M372" s="302">
        <f t="shared" ref="M372:M373" si="283">F377-F372</f>
        <v>0.42308696674259672</v>
      </c>
      <c r="N372" s="302">
        <f t="shared" ref="N372:N373" si="284">SUM(K372:M372)</f>
        <v>1.6739369518097025</v>
      </c>
    </row>
    <row r="373" spans="1:14" x14ac:dyDescent="0.2">
      <c r="A373" s="282" t="s">
        <v>363</v>
      </c>
      <c r="B373" s="302">
        <f>SUM(B371:B372)</f>
        <v>25.699482047128733</v>
      </c>
      <c r="C373" s="299" t="str">
        <f>CONCATENATE("(",ROUND((B373/$H373)*100,1),")")</f>
        <v>(52.6)</v>
      </c>
      <c r="D373" s="302">
        <f>SUM(D371:D372)</f>
        <v>13.60483178083474</v>
      </c>
      <c r="E373" s="299" t="str">
        <f>CONCATENATE("(",ROUND((D373/$H373)*100,1),")")</f>
        <v>(27.8)</v>
      </c>
      <c r="F373" s="302">
        <f>SUM(F371:F372)</f>
        <v>9.5896861720365294</v>
      </c>
      <c r="G373" s="299" t="str">
        <f>CONCATENATE("(",ROUND((F373/$H373)*100,1),")")</f>
        <v>(19.6)</v>
      </c>
      <c r="H373" s="302">
        <f>SUM(H371:H372)</f>
        <v>48.894000000000005</v>
      </c>
      <c r="I373" s="299" t="str">
        <f>CONCATENATE("(",ROUND((H373/$H373)*100,1),")")</f>
        <v>(100)</v>
      </c>
      <c r="K373" s="302">
        <f t="shared" si="281"/>
        <v>2.1152208168484812</v>
      </c>
      <c r="L373" s="302">
        <f t="shared" si="282"/>
        <v>0.63380356851194364</v>
      </c>
      <c r="M373" s="302">
        <f t="shared" si="283"/>
        <v>0.76797561463954978</v>
      </c>
      <c r="N373" s="302">
        <f t="shared" si="284"/>
        <v>3.5169999999999746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17.251741454032206</v>
      </c>
      <c r="C376" s="299" t="str">
        <f>CONCATENATE("(",ROUND((B376/$H378)*100,1),")")</f>
        <v>(32.9)</v>
      </c>
      <c r="D376" s="302">
        <f>'Ind T6'!W153</f>
        <v>5.350498187834166</v>
      </c>
      <c r="E376" s="299" t="str">
        <f>CONCATENATE("(",ROUND((D376/$H378)*100,1),")")</f>
        <v>(10.2)</v>
      </c>
      <c r="F376" s="302">
        <f>'Ind T6'!X153</f>
        <v>4.8351676498380254</v>
      </c>
      <c r="G376" s="299" t="str">
        <f>CONCATENATE("(",ROUND((F376/$H378)*100,1),")")</f>
        <v>(9.2)</v>
      </c>
      <c r="H376" s="302">
        <f>SUM(B376,D376,F376)</f>
        <v>27.437407291704396</v>
      </c>
      <c r="I376" s="299" t="str">
        <f>CONCATENATE("(",ROUND((H376/$H378)*100,1),")")</f>
        <v>(52.4)</v>
      </c>
      <c r="K376" s="302">
        <f>B376-B366</f>
        <v>2.4272996167364145</v>
      </c>
      <c r="L376" s="302">
        <f>D376-D366</f>
        <v>0.70098188158690977</v>
      </c>
      <c r="M376" s="302">
        <f>F376-F366</f>
        <v>0.62772072981149218</v>
      </c>
      <c r="N376" s="302">
        <f>SUM(K376:M376)</f>
        <v>3.7560022281348164</v>
      </c>
    </row>
    <row r="377" spans="1:14" x14ac:dyDescent="0.2">
      <c r="A377" s="282" t="s">
        <v>365</v>
      </c>
      <c r="B377" s="302">
        <f>'Ind T6'!V152</f>
        <v>10.562961409945007</v>
      </c>
      <c r="C377" s="299" t="str">
        <f>CONCATENATE("(",ROUND((B377/$H378)*100,1),")")</f>
        <v>(20.2)</v>
      </c>
      <c r="D377" s="302">
        <f>'Ind T6'!W152</f>
        <v>8.8881371615125175</v>
      </c>
      <c r="E377" s="299" t="str">
        <f>CONCATENATE("(",ROUND((D377/$H378)*100,1),")")</f>
        <v>(17)</v>
      </c>
      <c r="F377" s="302">
        <f>'Ind T6'!X152</f>
        <v>5.5224941368380529</v>
      </c>
      <c r="G377" s="299" t="str">
        <f>CONCATENATE("(",ROUND((F377/$H378)*100,1),")")</f>
        <v>(10.5)</v>
      </c>
      <c r="H377" s="302">
        <f t="shared" ref="H377" si="285">SUM(B377,D377,F377)</f>
        <v>24.973592708295577</v>
      </c>
      <c r="I377" s="299" t="str">
        <f>CONCATENATE("(",ROUND((H377/$H378)*100,1),")")</f>
        <v>(47.6)</v>
      </c>
      <c r="K377" s="302">
        <f t="shared" ref="K377:K378" si="286">B377-B367</f>
        <v>1.841138566065764</v>
      </c>
      <c r="L377" s="302">
        <f t="shared" ref="L377:L378" si="287">D377-D367</f>
        <v>0.82896029394954773</v>
      </c>
      <c r="M377" s="302">
        <f t="shared" ref="M377:M378" si="288">F377-F367</f>
        <v>0.73989891184979228</v>
      </c>
      <c r="N377" s="302">
        <f t="shared" ref="N377:N378" si="289">SUM(K377:M377)</f>
        <v>3.409997771865104</v>
      </c>
    </row>
    <row r="378" spans="1:14" x14ac:dyDescent="0.2">
      <c r="A378" s="282" t="s">
        <v>363</v>
      </c>
      <c r="B378" s="302">
        <f>SUM(B376:B377)</f>
        <v>27.814702863977214</v>
      </c>
      <c r="C378" s="299" t="str">
        <f>CONCATENATE("(",ROUND((B378/$H378)*100,1),")")</f>
        <v>(53.1)</v>
      </c>
      <c r="D378" s="302">
        <f>SUM(D376:D377)</f>
        <v>14.238635349346684</v>
      </c>
      <c r="E378" s="299" t="str">
        <f>CONCATENATE("(",ROUND((D378/$H378)*100,1),")")</f>
        <v>(27.2)</v>
      </c>
      <c r="F378" s="302">
        <f>SUM(F376:F377)</f>
        <v>10.357661786676079</v>
      </c>
      <c r="G378" s="299" t="str">
        <f>CONCATENATE("(",ROUND((F378/$H378)*100,1),")")</f>
        <v>(19.8)</v>
      </c>
      <c r="H378" s="302">
        <f>SUM(H376:H377)</f>
        <v>52.410999999999973</v>
      </c>
      <c r="I378" s="299" t="str">
        <f>CONCATENATE("(",ROUND((H378/$H378)*100,1),")")</f>
        <v>(100)</v>
      </c>
      <c r="K378" s="302">
        <f t="shared" si="286"/>
        <v>4.2684381828021785</v>
      </c>
      <c r="L378" s="302">
        <f t="shared" si="287"/>
        <v>1.5299421755364584</v>
      </c>
      <c r="M378" s="302">
        <f t="shared" si="288"/>
        <v>1.3676196416612854</v>
      </c>
      <c r="N378" s="302">
        <f t="shared" si="289"/>
        <v>7.1659999999999222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15.306009146267584</v>
      </c>
      <c r="C387" s="299" t="str">
        <f>CONCATENATE("(",ROUND((B387/$H389)*100,1),")")</f>
        <v>(36.1)</v>
      </c>
      <c r="D387" s="302">
        <f>'Ind T6'!M162</f>
        <v>2.4817506060906291</v>
      </c>
      <c r="E387" s="299" t="str">
        <f>CONCATENATE("(",ROUND((D387/$H389)*100,1),")")</f>
        <v>(5.9)</v>
      </c>
      <c r="F387" s="302">
        <f>'Ind T6'!N162</f>
        <v>1.4036927710983127</v>
      </c>
      <c r="G387" s="299" t="str">
        <f>CONCATENATE("(",ROUND((F387/$H389)*100,1),")")</f>
        <v>(3.3)</v>
      </c>
      <c r="H387" s="302">
        <f>SUM(B387,D387,F387)</f>
        <v>19.191452523456526</v>
      </c>
      <c r="I387" s="299" t="str">
        <f>CONCATENATE("(",ROUND((H387/$H389)*100,1),")")</f>
        <v>(45.3)</v>
      </c>
      <c r="K387" s="302">
        <f>B392-B387</f>
        <v>-0.14813787287168978</v>
      </c>
      <c r="L387" s="302">
        <f>D392-D387</f>
        <v>0.16162746044898357</v>
      </c>
      <c r="M387" s="302">
        <f>F392-F387</f>
        <v>1.6346733265896418E-2</v>
      </c>
      <c r="N387" s="302">
        <f>SUM(K387:M387)</f>
        <v>2.9836320843190212E-2</v>
      </c>
    </row>
    <row r="388" spans="1:14" x14ac:dyDescent="0.2">
      <c r="A388" s="282" t="s">
        <v>365</v>
      </c>
      <c r="B388" s="302">
        <f>'Ind T6'!L161</f>
        <v>11.682785538552325</v>
      </c>
      <c r="C388" s="299" t="str">
        <f>CONCATENATE("(",ROUND((B388/$H389)*100,1),")")</f>
        <v>(27.6)</v>
      </c>
      <c r="D388" s="302">
        <f>'Ind T6'!M161</f>
        <v>10.364294739934747</v>
      </c>
      <c r="E388" s="299" t="str">
        <f>CONCATENATE("(",ROUND((D388/$H389)*100,1),")")</f>
        <v>(24.5)</v>
      </c>
      <c r="F388" s="302">
        <f>'Ind T6'!N161</f>
        <v>1.1274671980562987</v>
      </c>
      <c r="G388" s="299" t="str">
        <f>CONCATENATE("(",ROUND((F388/$H389)*100,1),")")</f>
        <v>(2.7)</v>
      </c>
      <c r="H388" s="302">
        <f t="shared" ref="H388" si="290">SUM(B388,D388,F388)</f>
        <v>23.174547476543371</v>
      </c>
      <c r="I388" s="299" t="str">
        <f>CONCATENATE("(",ROUND((H388/$H389)*100,1),")")</f>
        <v>(54.7)</v>
      </c>
      <c r="K388" s="302">
        <f t="shared" ref="K388:K389" si="291">B393-B388</f>
        <v>0.12484851717558776</v>
      </c>
      <c r="L388" s="302">
        <f t="shared" ref="L388:L389" si="292">D393-D388</f>
        <v>0.13261942769201518</v>
      </c>
      <c r="M388" s="302">
        <f t="shared" ref="M388:M389" si="293">F393-F388</f>
        <v>1.3695734289220773E-2</v>
      </c>
      <c r="N388" s="302">
        <f t="shared" ref="N388:N389" si="294">SUM(K388:M388)</f>
        <v>0.27116367915682371</v>
      </c>
    </row>
    <row r="389" spans="1:14" x14ac:dyDescent="0.2">
      <c r="A389" s="282" t="s">
        <v>363</v>
      </c>
      <c r="B389" s="302">
        <f>SUM(B387:B388)</f>
        <v>26.988794684819908</v>
      </c>
      <c r="C389" s="299" t="str">
        <f>CONCATENATE("(",ROUND((B389/$H389)*100,1),")")</f>
        <v>(63.7)</v>
      </c>
      <c r="D389" s="302">
        <f>SUM(D387:D388)</f>
        <v>12.846045346025377</v>
      </c>
      <c r="E389" s="299" t="str">
        <f>CONCATENATE("(",ROUND((D389/$H389)*100,1),")")</f>
        <v>(30.3)</v>
      </c>
      <c r="F389" s="302">
        <f>SUM(F387:F388)</f>
        <v>2.5311599691546114</v>
      </c>
      <c r="G389" s="299" t="str">
        <f>CONCATENATE("(",ROUND((F389/$H389)*100,1),")")</f>
        <v>(6)</v>
      </c>
      <c r="H389" s="302">
        <f>SUM(H387:H388)</f>
        <v>42.3659999999999</v>
      </c>
      <c r="I389" s="299" t="str">
        <f>CONCATENATE("(",ROUND((H389/$H389)*100,1),")")</f>
        <v>(100)</v>
      </c>
      <c r="K389" s="302">
        <f t="shared" si="291"/>
        <v>-2.3289355696100245E-2</v>
      </c>
      <c r="L389" s="302">
        <f t="shared" si="292"/>
        <v>0.29424688814099831</v>
      </c>
      <c r="M389" s="302">
        <f t="shared" si="293"/>
        <v>3.0042467555117192E-2</v>
      </c>
      <c r="N389" s="302">
        <f t="shared" si="294"/>
        <v>0.30100000000001526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15.157871273395894</v>
      </c>
      <c r="C392" s="299" t="str">
        <f>CONCATENATE("(",ROUND((B392/$H394)*100,1),")")</f>
        <v>(35.5)</v>
      </c>
      <c r="D392" s="302">
        <f>'Ind T6'!R162</f>
        <v>2.6433780665396127</v>
      </c>
      <c r="E392" s="299" t="str">
        <f>CONCATENATE("(",ROUND((D392/$H394)*100,1),")")</f>
        <v>(6.2)</v>
      </c>
      <c r="F392" s="302">
        <f>'Ind T6'!S162</f>
        <v>1.4200395043642091</v>
      </c>
      <c r="G392" s="299" t="str">
        <f>CONCATENATE("(",ROUND((F392/$H394)*100,1),")")</f>
        <v>(3.3)</v>
      </c>
      <c r="H392" s="302">
        <f>SUM(B392,D392,F392)</f>
        <v>19.221288844299714</v>
      </c>
      <c r="I392" s="299" t="str">
        <f>CONCATENATE("(",ROUND((H392/$H394)*100,1),")")</f>
        <v>(45)</v>
      </c>
      <c r="K392" s="302">
        <f>B397-B392</f>
        <v>-0.45640545986580072</v>
      </c>
      <c r="L392" s="302">
        <f>D397-D392</f>
        <v>0.30525407072097277</v>
      </c>
      <c r="M392" s="302">
        <f>F397-F392</f>
        <v>3.1234660983198159E-2</v>
      </c>
      <c r="N392" s="302">
        <f>SUM(K392:M392)</f>
        <v>-0.11991672816162979</v>
      </c>
    </row>
    <row r="393" spans="1:14" x14ac:dyDescent="0.2">
      <c r="A393" s="282" t="s">
        <v>365</v>
      </c>
      <c r="B393" s="302">
        <f>'Ind T6'!Q161</f>
        <v>11.807634055727913</v>
      </c>
      <c r="C393" s="299" t="str">
        <f>CONCATENATE("(",ROUND((B393/$H394)*100,1),")")</f>
        <v>(27.7)</v>
      </c>
      <c r="D393" s="302">
        <f>'Ind T6'!R161</f>
        <v>10.496914167626763</v>
      </c>
      <c r="E393" s="299" t="str">
        <f>CONCATENATE("(",ROUND((D393/$H394)*100,1),")")</f>
        <v>(24.6)</v>
      </c>
      <c r="F393" s="302">
        <f>'Ind T6'!S161</f>
        <v>1.1411629323455195</v>
      </c>
      <c r="G393" s="299" t="str">
        <f>CONCATENATE("(",ROUND((F393/$H394)*100,1),")")</f>
        <v>(2.7)</v>
      </c>
      <c r="H393" s="302">
        <f t="shared" ref="H393" si="295">SUM(B393,D393,F393)</f>
        <v>23.445711155700195</v>
      </c>
      <c r="I393" s="299" t="str">
        <f>CONCATENATE("(",ROUND((H393/$H394)*100,1),")")</f>
        <v>(55)</v>
      </c>
      <c r="K393" s="302">
        <f t="shared" ref="K393:K394" si="296">B398-B393</f>
        <v>0.13099782540496818</v>
      </c>
      <c r="L393" s="302">
        <f t="shared" ref="L393:L394" si="297">D398-D393</f>
        <v>0.12101433365530845</v>
      </c>
      <c r="M393" s="302">
        <f t="shared" ref="M393:M394" si="298">F398-F393</f>
        <v>2.1904569101474314E-2</v>
      </c>
      <c r="N393" s="302">
        <f t="shared" ref="N393:N394" si="299">SUM(K393:M393)</f>
        <v>0.27391672816175094</v>
      </c>
    </row>
    <row r="394" spans="1:14" x14ac:dyDescent="0.2">
      <c r="A394" s="282" t="s">
        <v>363</v>
      </c>
      <c r="B394" s="302">
        <f>SUM(B392:B393)</f>
        <v>26.965505329123808</v>
      </c>
      <c r="C394" s="299" t="str">
        <f>CONCATENATE("(",ROUND((B394/$H394)*100,1),")")</f>
        <v>(63.2)</v>
      </c>
      <c r="D394" s="302">
        <f>SUM(D392:D393)</f>
        <v>13.140292234166376</v>
      </c>
      <c r="E394" s="299" t="str">
        <f>CONCATENATE("(",ROUND((D394/$H394)*100,1),")")</f>
        <v>(30.8)</v>
      </c>
      <c r="F394" s="302">
        <f>SUM(F392:F393)</f>
        <v>2.5612024367097286</v>
      </c>
      <c r="G394" s="299" t="str">
        <f>CONCATENATE("(",ROUND((F394/$H394)*100,1),")")</f>
        <v>(6)</v>
      </c>
      <c r="H394" s="302">
        <f>SUM(H392:H393)</f>
        <v>42.666999999999909</v>
      </c>
      <c r="I394" s="299" t="str">
        <f>CONCATENATE("(",ROUND((H394/$H394)*100,1),")")</f>
        <v>(100)</v>
      </c>
      <c r="K394" s="302">
        <f t="shared" si="296"/>
        <v>-0.32540763446083076</v>
      </c>
      <c r="L394" s="302">
        <f t="shared" si="297"/>
        <v>0.42626840437628033</v>
      </c>
      <c r="M394" s="302">
        <f t="shared" si="298"/>
        <v>5.3139230084672473E-2</v>
      </c>
      <c r="N394" s="302">
        <f t="shared" si="299"/>
        <v>0.15400000000012204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14.701465813530094</v>
      </c>
      <c r="C397" s="299" t="str">
        <f>CONCATENATE("(",ROUND((B397/$H399)*100,1),")")</f>
        <v>(34.3)</v>
      </c>
      <c r="D397" s="302">
        <f>'Ind T6'!W162</f>
        <v>2.9486321372605855</v>
      </c>
      <c r="E397" s="299" t="str">
        <f>CONCATENATE("(",ROUND((D397/$H399)*100,1),")")</f>
        <v>(6.9)</v>
      </c>
      <c r="F397" s="302">
        <f>'Ind T6'!X162</f>
        <v>1.4512741653474073</v>
      </c>
      <c r="G397" s="299" t="str">
        <f>CONCATENATE("(",ROUND((F397/$H399)*100,1),")")</f>
        <v>(3.4)</v>
      </c>
      <c r="H397" s="302">
        <f>SUM(B397,D397,F397)</f>
        <v>19.101372116138087</v>
      </c>
      <c r="I397" s="299" t="str">
        <f>CONCATENATE("(",ROUND((H397/$H399)*100,1),")")</f>
        <v>(44.6)</v>
      </c>
      <c r="K397" s="302">
        <f>B397-B387</f>
        <v>-0.6045433327374905</v>
      </c>
      <c r="L397" s="302">
        <f>D397-D387</f>
        <v>0.46688153116995634</v>
      </c>
      <c r="M397" s="302">
        <f>F397-F387</f>
        <v>4.7581394249094577E-2</v>
      </c>
      <c r="N397" s="302">
        <f>SUM(K397:M397)</f>
        <v>-9.0080407318439581E-2</v>
      </c>
    </row>
    <row r="398" spans="1:14" x14ac:dyDescent="0.2">
      <c r="A398" s="282" t="s">
        <v>365</v>
      </c>
      <c r="B398" s="302">
        <f>'Ind T6'!V161</f>
        <v>11.938631881132881</v>
      </c>
      <c r="C398" s="299" t="str">
        <f>CONCATENATE("(",ROUND((B398/$H399)*100,1),")")</f>
        <v>(27.9)</v>
      </c>
      <c r="D398" s="302">
        <f>'Ind T6'!W161</f>
        <v>10.617928501282071</v>
      </c>
      <c r="E398" s="299" t="str">
        <f>CONCATENATE("(",ROUND((D398/$H399)*100,1),")")</f>
        <v>(24.8)</v>
      </c>
      <c r="F398" s="302">
        <f>'Ind T6'!X161</f>
        <v>1.1630675014469938</v>
      </c>
      <c r="G398" s="299" t="str">
        <f>CONCATENATE("(",ROUND((F398/$H399)*100,1),")")</f>
        <v>(2.7)</v>
      </c>
      <c r="H398" s="302">
        <f t="shared" ref="H398" si="300">SUM(B398,D398,F398)</f>
        <v>23.719627883861943</v>
      </c>
      <c r="I398" s="299" t="str">
        <f>CONCATENATE("(",ROUND((H398/$H399)*100,1),")")</f>
        <v>(55.4)</v>
      </c>
      <c r="K398" s="302">
        <f t="shared" ref="K398:K399" si="301">B398-B388</f>
        <v>0.25584634258055594</v>
      </c>
      <c r="L398" s="302">
        <f t="shared" ref="L398:L399" si="302">D398-D388</f>
        <v>0.25363376134732363</v>
      </c>
      <c r="M398" s="302">
        <f t="shared" ref="M398:M399" si="303">F398-F388</f>
        <v>3.5600303390695087E-2</v>
      </c>
      <c r="N398" s="302">
        <f t="shared" ref="N398:N399" si="304">SUM(K398:M398)</f>
        <v>0.54508040731857466</v>
      </c>
    </row>
    <row r="399" spans="1:14" x14ac:dyDescent="0.2">
      <c r="A399" s="282" t="s">
        <v>363</v>
      </c>
      <c r="B399" s="302">
        <f>SUM(B397:B398)</f>
        <v>26.640097694662977</v>
      </c>
      <c r="C399" s="299" t="str">
        <f>CONCATENATE("(",ROUND((B399/$H399)*100,1),")")</f>
        <v>(62.2)</v>
      </c>
      <c r="D399" s="302">
        <f>SUM(D397:D398)</f>
        <v>13.566560638542656</v>
      </c>
      <c r="E399" s="299" t="str">
        <f>CONCATENATE("(",ROUND((D399/$H399)*100,1),")")</f>
        <v>(31.7)</v>
      </c>
      <c r="F399" s="302">
        <f>SUM(F397:F398)</f>
        <v>2.6143416667944011</v>
      </c>
      <c r="G399" s="299" t="str">
        <f>CONCATENATE("(",ROUND((F399/$H399)*100,1),")")</f>
        <v>(6.1)</v>
      </c>
      <c r="H399" s="302">
        <f>SUM(H397:H398)</f>
        <v>42.821000000000026</v>
      </c>
      <c r="I399" s="299" t="str">
        <f>CONCATENATE("(",ROUND((H399/$H399)*100,1),")")</f>
        <v>(100)</v>
      </c>
      <c r="K399" s="302">
        <f t="shared" si="301"/>
        <v>-0.34869699015693101</v>
      </c>
      <c r="L399" s="302">
        <f t="shared" si="302"/>
        <v>0.72051529251727864</v>
      </c>
      <c r="M399" s="302">
        <f t="shared" si="303"/>
        <v>8.3181697639789665E-2</v>
      </c>
      <c r="N399" s="302">
        <f t="shared" si="304"/>
        <v>0.45500000000013729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9.170707672386385</v>
      </c>
      <c r="C408" s="299" t="str">
        <f>CONCATENATE("(",ROUND((B408/$H410)*100,1),")")</f>
        <v>(17.8)</v>
      </c>
      <c r="D408" s="302">
        <f>'Ind T6'!M171</f>
        <v>3.6591903294115333</v>
      </c>
      <c r="E408" s="299" t="str">
        <f>CONCATENATE("(",ROUND((D408/$H410)*100,1),")")</f>
        <v>(7.1)</v>
      </c>
      <c r="F408" s="302">
        <f>'Ind T6'!N171</f>
        <v>0.96111106889043529</v>
      </c>
      <c r="G408" s="299" t="str">
        <f>CONCATENATE("(",ROUND((F408/$H410)*100,1),")")</f>
        <v>(1.9)</v>
      </c>
      <c r="H408" s="302">
        <f>SUM(B408,D408,F408)</f>
        <v>13.791009070688354</v>
      </c>
      <c r="I408" s="299" t="str">
        <f>CONCATENATE("(",ROUND((H408/$H410)*100,1),")")</f>
        <v>(26.8)</v>
      </c>
      <c r="K408" s="302">
        <f>B413-B408</f>
        <v>9.8961505146071715E-2</v>
      </c>
      <c r="L408" s="302">
        <f>D413-D408</f>
        <v>0.13870176490727903</v>
      </c>
      <c r="M408" s="302">
        <f>F413-F408</f>
        <v>4.2370236434479236E-2</v>
      </c>
      <c r="N408" s="302">
        <f>SUM(K408:M408)</f>
        <v>0.28003350648782999</v>
      </c>
    </row>
    <row r="409" spans="1:14" x14ac:dyDescent="0.2">
      <c r="A409" s="282" t="s">
        <v>365</v>
      </c>
      <c r="B409" s="302">
        <f>'Ind T6'!L170</f>
        <v>13.219526140928446</v>
      </c>
      <c r="C409" s="299" t="str">
        <f>CONCATENATE("(",ROUND((B409/$H410)*100,1),")")</f>
        <v>(25.7)</v>
      </c>
      <c r="D409" s="302">
        <f>'Ind T6'!M170</f>
        <v>20.764375498404569</v>
      </c>
      <c r="E409" s="299" t="str">
        <f>CONCATENATE("(",ROUND((D409/$H410)*100,1),")")</f>
        <v>(40.4)</v>
      </c>
      <c r="F409" s="302">
        <f>'Ind T6'!N170</f>
        <v>3.6130892899786171</v>
      </c>
      <c r="G409" s="299" t="str">
        <f>CONCATENATE("(",ROUND((F409/$H410)*100,1),")")</f>
        <v>(7)</v>
      </c>
      <c r="H409" s="302">
        <f t="shared" ref="H409" si="305">SUM(B409,D409,F409)</f>
        <v>37.59699092931163</v>
      </c>
      <c r="I409" s="299" t="str">
        <f>CONCATENATE("(",ROUND((H409/$H410)*100,1),")")</f>
        <v>(73.2)</v>
      </c>
      <c r="K409" s="302">
        <f t="shared" ref="K409:K410" si="306">B414-B409</f>
        <v>0.62040135064267155</v>
      </c>
      <c r="L409" s="302">
        <f t="shared" ref="L409:L410" si="307">D414-D409</f>
        <v>4.4054155675404161E-2</v>
      </c>
      <c r="M409" s="302">
        <f t="shared" ref="M409:M410" si="308">F414-F409</f>
        <v>0.12851098719410237</v>
      </c>
      <c r="N409" s="302">
        <f t="shared" ref="N409:N410" si="309">SUM(K409:M409)</f>
        <v>0.79296649351217807</v>
      </c>
    </row>
    <row r="410" spans="1:14" x14ac:dyDescent="0.2">
      <c r="A410" s="282" t="s">
        <v>363</v>
      </c>
      <c r="B410" s="302">
        <f>SUM(B408:B409)</f>
        <v>22.390233813314829</v>
      </c>
      <c r="C410" s="299" t="str">
        <f>CONCATENATE("(",ROUND((B410/$H410)*100,1),")")</f>
        <v>(43.6)</v>
      </c>
      <c r="D410" s="302">
        <f>SUM(D408:D409)</f>
        <v>24.423565827816102</v>
      </c>
      <c r="E410" s="299" t="str">
        <f>CONCATENATE("(",ROUND((D410/$H410)*100,1),")")</f>
        <v>(47.5)</v>
      </c>
      <c r="F410" s="302">
        <f>SUM(F408:F409)</f>
        <v>4.5742003588690521</v>
      </c>
      <c r="G410" s="299" t="str">
        <f>CONCATENATE("(",ROUND((F410/$H410)*100,1),")")</f>
        <v>(8.9)</v>
      </c>
      <c r="H410" s="302">
        <f>SUM(H408:H409)</f>
        <v>51.387999999999984</v>
      </c>
      <c r="I410" s="299" t="str">
        <f>CONCATENATE("(",ROUND((H410/$H410)*100,1),")")</f>
        <v>(100)</v>
      </c>
      <c r="K410" s="302">
        <f t="shared" si="306"/>
        <v>0.71936285578874504</v>
      </c>
      <c r="L410" s="302">
        <f t="shared" si="307"/>
        <v>0.18275592058268231</v>
      </c>
      <c r="M410" s="302">
        <f t="shared" si="308"/>
        <v>0.17088122362858194</v>
      </c>
      <c r="N410" s="302">
        <f t="shared" si="309"/>
        <v>1.0730000000000093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9.2696691775324567</v>
      </c>
      <c r="C413" s="299" t="str">
        <f>CONCATENATE("(",ROUND((B413/$H415)*100,1),")")</f>
        <v>(17.7)</v>
      </c>
      <c r="D413" s="302">
        <f>'Ind T6'!R171</f>
        <v>3.7978920943188124</v>
      </c>
      <c r="E413" s="299" t="str">
        <f>CONCATENATE("(",ROUND((D413/$H415)*100,1),")")</f>
        <v>(7.2)</v>
      </c>
      <c r="F413" s="302">
        <f>'Ind T6'!S171</f>
        <v>1.0034813053249145</v>
      </c>
      <c r="G413" s="299" t="str">
        <f>CONCATENATE("(",ROUND((F413/$H415)*100,1),")")</f>
        <v>(1.9)</v>
      </c>
      <c r="H413" s="302">
        <f>SUM(B413,D413,F413)</f>
        <v>14.071042577176183</v>
      </c>
      <c r="I413" s="299" t="str">
        <f>CONCATENATE("(",ROUND((H413/$H415)*100,1),")")</f>
        <v>(26.8)</v>
      </c>
      <c r="K413" s="302">
        <f>B418-B413</f>
        <v>0.34876321719353953</v>
      </c>
      <c r="L413" s="302">
        <f>D418-D413</f>
        <v>0.33242340137582982</v>
      </c>
      <c r="M413" s="302">
        <f>F418-F413</f>
        <v>9.7582234536782275E-2</v>
      </c>
      <c r="N413" s="302">
        <f>SUM(K413:M413)</f>
        <v>0.77876885310615163</v>
      </c>
    </row>
    <row r="414" spans="1:14" x14ac:dyDescent="0.2">
      <c r="A414" s="282" t="s">
        <v>365</v>
      </c>
      <c r="B414" s="302">
        <f>'Ind T6'!Q170</f>
        <v>13.839927491571117</v>
      </c>
      <c r="C414" s="299" t="str">
        <f>CONCATENATE("(",ROUND((B414/$H415)*100,1),")")</f>
        <v>(26.4)</v>
      </c>
      <c r="D414" s="302">
        <f>'Ind T6'!R170</f>
        <v>20.808429654079973</v>
      </c>
      <c r="E414" s="299" t="str">
        <f>CONCATENATE("(",ROUND((D414/$H415)*100,1),")")</f>
        <v>(39.7)</v>
      </c>
      <c r="F414" s="302">
        <f>'Ind T6'!S170</f>
        <v>3.7416002771727195</v>
      </c>
      <c r="G414" s="299" t="str">
        <f>CONCATENATE("(",ROUND((F414/$H415)*100,1),")")</f>
        <v>(7.1)</v>
      </c>
      <c r="H414" s="302">
        <f t="shared" ref="H414" si="310">SUM(B414,D414,F414)</f>
        <v>38.389957422823812</v>
      </c>
      <c r="I414" s="299" t="str">
        <f>CONCATENATE("(",ROUND((H414/$H415)*100,1),")")</f>
        <v>(73.2)</v>
      </c>
      <c r="K414" s="302">
        <f t="shared" ref="K414:K415" si="311">B419-B414</f>
        <v>1.5760238413252576</v>
      </c>
      <c r="L414" s="302">
        <f t="shared" ref="L414:L415" si="312">D419-D414</f>
        <v>0.37934559552299518</v>
      </c>
      <c r="M414" s="302">
        <f t="shared" ref="M414:M415" si="313">F419-F414</f>
        <v>0.24686171004561874</v>
      </c>
      <c r="N414" s="302">
        <f t="shared" ref="N414:N415" si="314">SUM(K414:M414)</f>
        <v>2.2022311468938716</v>
      </c>
    </row>
    <row r="415" spans="1:14" x14ac:dyDescent="0.2">
      <c r="A415" s="282" t="s">
        <v>363</v>
      </c>
      <c r="B415" s="302">
        <f>SUM(B413:B414)</f>
        <v>23.109596669103574</v>
      </c>
      <c r="C415" s="299" t="str">
        <f>CONCATENATE("(",ROUND((B415/$H415)*100,1),")")</f>
        <v>(44.1)</v>
      </c>
      <c r="D415" s="302">
        <f>SUM(D413:D414)</f>
        <v>24.606321748398784</v>
      </c>
      <c r="E415" s="299" t="str">
        <f>CONCATENATE("(",ROUND((D415/$H415)*100,1),")")</f>
        <v>(46.9)</v>
      </c>
      <c r="F415" s="302">
        <f>SUM(F413:F414)</f>
        <v>4.745081582497634</v>
      </c>
      <c r="G415" s="299" t="str">
        <f>CONCATENATE("(",ROUND((F415/$H415)*100,1),")")</f>
        <v>(9)</v>
      </c>
      <c r="H415" s="302">
        <f>SUM(H413:H414)</f>
        <v>52.460999999999999</v>
      </c>
      <c r="I415" s="299" t="str">
        <f>CONCATENATE("(",ROUND((H415/$H415)*100,1),")")</f>
        <v>(100)</v>
      </c>
      <c r="K415" s="302">
        <f t="shared" si="311"/>
        <v>1.9247870585187954</v>
      </c>
      <c r="L415" s="302">
        <f t="shared" si="312"/>
        <v>0.71176899689882589</v>
      </c>
      <c r="M415" s="302">
        <f t="shared" si="313"/>
        <v>0.3444439445824008</v>
      </c>
      <c r="N415" s="302">
        <f t="shared" si="314"/>
        <v>2.9810000000000221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9.6184323947259962</v>
      </c>
      <c r="C418" s="299" t="str">
        <f>CONCATENATE("(",ROUND((B418/$H420)*100,1),")")</f>
        <v>(17.3)</v>
      </c>
      <c r="D418" s="302">
        <f>'Ind T6'!W171</f>
        <v>4.1303154956946422</v>
      </c>
      <c r="E418" s="299" t="str">
        <f>CONCATENATE("(",ROUND((D418/$H420)*100,1),")")</f>
        <v>(7.4)</v>
      </c>
      <c r="F418" s="302">
        <f>'Ind T6'!X171</f>
        <v>1.1010635398616968</v>
      </c>
      <c r="G418" s="299" t="str">
        <f>CONCATENATE("(",ROUND((F418/$H420)*100,1),")")</f>
        <v>(2)</v>
      </c>
      <c r="H418" s="302">
        <f>SUM(B418,D418,F418)</f>
        <v>14.849811430282335</v>
      </c>
      <c r="I418" s="299" t="str">
        <f>CONCATENATE("(",ROUND((H418/$H420)*100,1),")")</f>
        <v>(26.8)</v>
      </c>
      <c r="K418" s="302">
        <f>B418-B408</f>
        <v>0.44772472233961125</v>
      </c>
      <c r="L418" s="302">
        <f>D418-D408</f>
        <v>0.47112516628310885</v>
      </c>
      <c r="M418" s="302">
        <f>F418-F408</f>
        <v>0.13995247097126151</v>
      </c>
      <c r="N418" s="302">
        <f>SUM(K418:M418)</f>
        <v>1.0588023595939817</v>
      </c>
    </row>
    <row r="419" spans="1:14" x14ac:dyDescent="0.2">
      <c r="A419" s="282" t="s">
        <v>365</v>
      </c>
      <c r="B419" s="302">
        <f>'Ind T6'!V170</f>
        <v>15.415951332896375</v>
      </c>
      <c r="C419" s="299" t="str">
        <f>CONCATENATE("(",ROUND((B419/$H420)*100,1),")")</f>
        <v>(27.8)</v>
      </c>
      <c r="D419" s="302">
        <f>'Ind T6'!W170</f>
        <v>21.187775249602968</v>
      </c>
      <c r="E419" s="299" t="str">
        <f>CONCATENATE("(",ROUND((D419/$H420)*100,1),")")</f>
        <v>(38.2)</v>
      </c>
      <c r="F419" s="302">
        <f>'Ind T6'!X170</f>
        <v>3.9884619872183382</v>
      </c>
      <c r="G419" s="299" t="str">
        <f>CONCATENATE("(",ROUND((F419/$H420)*100,1),")")</f>
        <v>(7.2)</v>
      </c>
      <c r="H419" s="302">
        <f t="shared" ref="H419" si="315">SUM(B419,D419,F419)</f>
        <v>40.592188569717678</v>
      </c>
      <c r="I419" s="299" t="str">
        <f>CONCATENATE("(",ROUND((H419/$H420)*100,1),")")</f>
        <v>(73.2)</v>
      </c>
      <c r="K419" s="302">
        <f t="shared" ref="K419:K420" si="316">B419-B409</f>
        <v>2.1964251919679292</v>
      </c>
      <c r="L419" s="302">
        <f t="shared" ref="L419:L420" si="317">D419-D409</f>
        <v>0.42339975119839934</v>
      </c>
      <c r="M419" s="302">
        <f t="shared" ref="M419:M420" si="318">F419-F409</f>
        <v>0.37537269723972111</v>
      </c>
      <c r="N419" s="302">
        <f t="shared" ref="N419:N420" si="319">SUM(K419:M419)</f>
        <v>2.9951976404060496</v>
      </c>
    </row>
    <row r="420" spans="1:14" x14ac:dyDescent="0.2">
      <c r="A420" s="282" t="s">
        <v>363</v>
      </c>
      <c r="B420" s="302">
        <f>SUM(B418:B419)</f>
        <v>25.03438372762237</v>
      </c>
      <c r="C420" s="299" t="str">
        <f>CONCATENATE("(",ROUND((B420/$H420)*100,1),")")</f>
        <v>(45.2)</v>
      </c>
      <c r="D420" s="302">
        <f>SUM(D418:D419)</f>
        <v>25.31809074529761</v>
      </c>
      <c r="E420" s="299" t="str">
        <f>CONCATENATE("(",ROUND((D420/$H420)*100,1),")")</f>
        <v>(45.7)</v>
      </c>
      <c r="F420" s="302">
        <f>SUM(F418:F419)</f>
        <v>5.0895255270800348</v>
      </c>
      <c r="G420" s="299" t="str">
        <f>CONCATENATE("(",ROUND((F420/$H420)*100,1),")")</f>
        <v>(9.2)</v>
      </c>
      <c r="H420" s="302">
        <f>SUM(H418:H419)</f>
        <v>55.442000000000014</v>
      </c>
      <c r="I420" s="299" t="str">
        <f>CONCATENATE("(",ROUND((H420/$H420)*100,1),")")</f>
        <v>(100)</v>
      </c>
      <c r="K420" s="302">
        <f t="shared" si="316"/>
        <v>2.6441499143075404</v>
      </c>
      <c r="L420" s="302">
        <f t="shared" si="317"/>
        <v>0.8945249174815082</v>
      </c>
      <c r="M420" s="302">
        <f t="shared" si="318"/>
        <v>0.51532516821098273</v>
      </c>
      <c r="N420" s="302">
        <f t="shared" si="319"/>
        <v>4.0540000000000314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9.3239456226274218</v>
      </c>
      <c r="C429" s="299" t="str">
        <f>CONCATENATE("(",ROUND((B429/$H431)*100,1),")")</f>
        <v>(13)</v>
      </c>
      <c r="D429" s="302">
        <f>'Ind T6'!M180</f>
        <v>3.7817722935588294</v>
      </c>
      <c r="E429" s="299" t="str">
        <f>CONCATENATE("(",ROUND((D429/$H431)*100,1),")")</f>
        <v>(5.3)</v>
      </c>
      <c r="F429" s="302">
        <f>'Ind T6'!N180</f>
        <v>2.5955440116789092</v>
      </c>
      <c r="G429" s="299" t="str">
        <f>CONCATENATE("(",ROUND((F429/$H431)*100,1),")")</f>
        <v>(3.6)</v>
      </c>
      <c r="H429" s="302">
        <f>SUM(B429,D429,F429)</f>
        <v>15.70126192786516</v>
      </c>
      <c r="I429" s="299" t="str">
        <f>CONCATENATE("(",ROUND((H429/$H431)*100,1),")")</f>
        <v>(21.9)</v>
      </c>
      <c r="K429" s="302">
        <f>B434-B429</f>
        <v>1.0594181565552461</v>
      </c>
      <c r="L429" s="302">
        <f>D434-D429</f>
        <v>0.49271569273122795</v>
      </c>
      <c r="M429" s="302">
        <f>F434-F429</f>
        <v>0.19809836581737406</v>
      </c>
      <c r="N429" s="302">
        <f>SUM(K429:M429)</f>
        <v>1.7502322151038481</v>
      </c>
    </row>
    <row r="430" spans="1:14" x14ac:dyDescent="0.2">
      <c r="A430" s="282" t="s">
        <v>365</v>
      </c>
      <c r="B430" s="302">
        <f>'Ind T6'!L179</f>
        <v>24.526991672462287</v>
      </c>
      <c r="C430" s="299" t="str">
        <f>CONCATENATE("(",ROUND((B430/$H431)*100,1),")")</f>
        <v>(34.2)</v>
      </c>
      <c r="D430" s="302">
        <f>'Ind T6'!M179</f>
        <v>27.218581909172542</v>
      </c>
      <c r="E430" s="299" t="str">
        <f>CONCATENATE("(",ROUND((D430/$H431)*100,1),")")</f>
        <v>(37.9)</v>
      </c>
      <c r="F430" s="302">
        <f>'Ind T6'!N179</f>
        <v>4.3731644905000193</v>
      </c>
      <c r="G430" s="299" t="str">
        <f>CONCATENATE("(",ROUND((F430/$H431)*100,1),")")</f>
        <v>(6.1)</v>
      </c>
      <c r="H430" s="302">
        <f t="shared" ref="H430" si="320">SUM(B430,D430,F430)</f>
        <v>56.118738072134846</v>
      </c>
      <c r="I430" s="299" t="str">
        <f>CONCATENATE("(",ROUND((H430/$H431)*100,1),")")</f>
        <v>(78.1)</v>
      </c>
      <c r="K430" s="302">
        <f t="shared" ref="K430:K431" si="321">B435-B430</f>
        <v>3.3673714331368991</v>
      </c>
      <c r="L430" s="302">
        <f t="shared" ref="L430:L431" si="322">D435-D430</f>
        <v>2.0174583300781173</v>
      </c>
      <c r="M430" s="302">
        <f t="shared" ref="M430:M431" si="323">F435-F430</f>
        <v>0.72993802168109312</v>
      </c>
      <c r="N430" s="302">
        <f t="shared" ref="N430:N431" si="324">SUM(K430:M430)</f>
        <v>6.1147677848961095</v>
      </c>
    </row>
    <row r="431" spans="1:14" x14ac:dyDescent="0.2">
      <c r="A431" s="282" t="s">
        <v>363</v>
      </c>
      <c r="B431" s="302">
        <f>SUM(B429:B430)</f>
        <v>33.850937295089707</v>
      </c>
      <c r="C431" s="299" t="str">
        <f>CONCATENATE("(",ROUND((B431/$H431)*100,1),")")</f>
        <v>(47.1)</v>
      </c>
      <c r="D431" s="302">
        <f>SUM(D429:D430)</f>
        <v>31.000354202731373</v>
      </c>
      <c r="E431" s="299" t="str">
        <f>CONCATENATE("(",ROUND((D431/$H431)*100,1),")")</f>
        <v>(43.2)</v>
      </c>
      <c r="F431" s="302">
        <f>SUM(F429:F430)</f>
        <v>6.968708502178929</v>
      </c>
      <c r="G431" s="299" t="str">
        <f>CONCATENATE("(",ROUND((F431/$H431)*100,1),")")</f>
        <v>(9.7)</v>
      </c>
      <c r="H431" s="302">
        <f>SUM(H429:H430)</f>
        <v>71.820000000000007</v>
      </c>
      <c r="I431" s="299" t="str">
        <f>CONCATENATE("(",ROUND((H431/$H431)*100,1),")")</f>
        <v>(100)</v>
      </c>
      <c r="K431" s="302">
        <f t="shared" si="321"/>
        <v>4.4267895896921488</v>
      </c>
      <c r="L431" s="302">
        <f t="shared" si="322"/>
        <v>2.5101740228093448</v>
      </c>
      <c r="M431" s="302">
        <f t="shared" si="323"/>
        <v>0.92803638749846673</v>
      </c>
      <c r="N431" s="302">
        <f t="shared" si="324"/>
        <v>7.8649999999999602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10.383363779182668</v>
      </c>
      <c r="C434" s="299" t="str">
        <f>CONCATENATE("(",ROUND((B434/$H436)*100,1),")")</f>
        <v>(13)</v>
      </c>
      <c r="D434" s="302">
        <f>'Ind T6'!R180</f>
        <v>4.2744879862900573</v>
      </c>
      <c r="E434" s="299" t="str">
        <f>CONCATENATE("(",ROUND((D434/$H436)*100,1),")")</f>
        <v>(5.4)</v>
      </c>
      <c r="F434" s="302">
        <f>'Ind T6'!S180</f>
        <v>2.7936423774962833</v>
      </c>
      <c r="G434" s="299" t="str">
        <f>CONCATENATE("(",ROUND((F434/$H436)*100,1),")")</f>
        <v>(3.5)</v>
      </c>
      <c r="H434" s="302">
        <f>SUM(B434,D434,F434)</f>
        <v>17.451494142969008</v>
      </c>
      <c r="I434" s="299" t="str">
        <f>CONCATENATE("(",ROUND((H434/$H436)*100,1),")")</f>
        <v>(21.9)</v>
      </c>
      <c r="K434" s="302">
        <f>B439-B434</f>
        <v>1.7356924799123377</v>
      </c>
      <c r="L434" s="302">
        <f>D439-D434</f>
        <v>0.8514267439884815</v>
      </c>
      <c r="M434" s="302">
        <f>F439-F434</f>
        <v>0.21063070560442698</v>
      </c>
      <c r="N434" s="302">
        <f>SUM(K434:M434)</f>
        <v>2.7977499295052461</v>
      </c>
    </row>
    <row r="435" spans="1:14" x14ac:dyDescent="0.2">
      <c r="A435" s="282" t="s">
        <v>365</v>
      </c>
      <c r="B435" s="302">
        <f>'Ind T6'!Q179</f>
        <v>27.894363105599187</v>
      </c>
      <c r="C435" s="299" t="str">
        <f>CONCATENATE("(",ROUND((B435/$H436)*100,1),")")</f>
        <v>(35)</v>
      </c>
      <c r="D435" s="302">
        <f>'Ind T6'!R179</f>
        <v>29.236040239250659</v>
      </c>
      <c r="E435" s="299" t="str">
        <f>CONCATENATE("(",ROUND((D435/$H436)*100,1),")")</f>
        <v>(36.7)</v>
      </c>
      <c r="F435" s="302">
        <f>'Ind T6'!S179</f>
        <v>5.1031025121811124</v>
      </c>
      <c r="G435" s="299" t="str">
        <f>CONCATENATE("(",ROUND((F435/$H436)*100,1),")")</f>
        <v>(6.4)</v>
      </c>
      <c r="H435" s="302">
        <f t="shared" ref="H435" si="325">SUM(B435,D435,F435)</f>
        <v>62.233505857030956</v>
      </c>
      <c r="I435" s="299" t="str">
        <f>CONCATENATE("(",ROUND((H435/$H436)*100,1),")")</f>
        <v>(78.1)</v>
      </c>
      <c r="K435" s="302">
        <f t="shared" ref="K435:K436" si="326">B440-B435</f>
        <v>5.8750997810025716</v>
      </c>
      <c r="L435" s="302">
        <f t="shared" ref="L435:L436" si="327">D440-D435</f>
        <v>2.3707974396247664</v>
      </c>
      <c r="M435" s="302">
        <f t="shared" ref="M435:M436" si="328">F440-F435</f>
        <v>1.2883528498674526</v>
      </c>
      <c r="N435" s="302">
        <f t="shared" ref="N435:N436" si="329">SUM(K435:M435)</f>
        <v>9.5342500704947906</v>
      </c>
    </row>
    <row r="436" spans="1:14" x14ac:dyDescent="0.2">
      <c r="A436" s="282" t="s">
        <v>363</v>
      </c>
      <c r="B436" s="302">
        <f>SUM(B434:B435)</f>
        <v>38.277726884781856</v>
      </c>
      <c r="C436" s="299" t="str">
        <f>CONCATENATE("(",ROUND((B436/$H436)*100,1),")")</f>
        <v>(48)</v>
      </c>
      <c r="D436" s="302">
        <f>SUM(D434:D435)</f>
        <v>33.510528225540718</v>
      </c>
      <c r="E436" s="299" t="str">
        <f>CONCATENATE("(",ROUND((D436/$H436)*100,1),")")</f>
        <v>(42.1)</v>
      </c>
      <c r="F436" s="302">
        <f>SUM(F434:F435)</f>
        <v>7.8967448896773957</v>
      </c>
      <c r="G436" s="299" t="str">
        <f>CONCATENATE("(",ROUND((F436/$H436)*100,1),")")</f>
        <v>(9.9)</v>
      </c>
      <c r="H436" s="302">
        <f>SUM(H434:H435)</f>
        <v>79.68499999999996</v>
      </c>
      <c r="I436" s="299" t="str">
        <f>CONCATENATE("(",ROUND((H436/$H436)*100,1),")")</f>
        <v>(100)</v>
      </c>
      <c r="K436" s="302">
        <f t="shared" si="326"/>
        <v>7.6107922609149057</v>
      </c>
      <c r="L436" s="302">
        <f t="shared" si="327"/>
        <v>3.2222241836132497</v>
      </c>
      <c r="M436" s="302">
        <f t="shared" si="328"/>
        <v>1.49898355547188</v>
      </c>
      <c r="N436" s="302">
        <f t="shared" si="329"/>
        <v>12.332000000000036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12.119056259095006</v>
      </c>
      <c r="C439" s="299" t="str">
        <f>CONCATENATE("(",ROUND((B439/$H441)*100,1),")")</f>
        <v>(13.2)</v>
      </c>
      <c r="D439" s="302">
        <f>'Ind T6'!W180</f>
        <v>5.1259147302785388</v>
      </c>
      <c r="E439" s="299" t="str">
        <f>CONCATENATE("(",ROUND((D439/$H441)*100,1),")")</f>
        <v>(5.6)</v>
      </c>
      <c r="F439" s="302">
        <f>'Ind T6'!X180</f>
        <v>3.0042730831007103</v>
      </c>
      <c r="G439" s="299" t="str">
        <f>CONCATENATE("(",ROUND((F439/$H441)*100,1),")")</f>
        <v>(3.3)</v>
      </c>
      <c r="H439" s="302">
        <f>SUM(B439,D439,F439)</f>
        <v>20.249244072474255</v>
      </c>
      <c r="I439" s="299" t="str">
        <f>CONCATENATE("(",ROUND((H439/$H441)*100,1),")")</f>
        <v>(22)</v>
      </c>
      <c r="K439" s="302">
        <f>B439-B429</f>
        <v>2.7951106364675837</v>
      </c>
      <c r="L439" s="302">
        <f>D439-D429</f>
        <v>1.3441424367197095</v>
      </c>
      <c r="M439" s="302">
        <f>F439-F429</f>
        <v>0.40872907142180104</v>
      </c>
      <c r="N439" s="302">
        <f>SUM(K439:M439)</f>
        <v>4.5479821446090938</v>
      </c>
    </row>
    <row r="440" spans="1:14" x14ac:dyDescent="0.2">
      <c r="A440" s="282" t="s">
        <v>365</v>
      </c>
      <c r="B440" s="302">
        <f>'Ind T6'!V179</f>
        <v>33.769462886601758</v>
      </c>
      <c r="C440" s="299" t="str">
        <f>CONCATENATE("(",ROUND((B440/$H441)*100,1),")")</f>
        <v>(36.7)</v>
      </c>
      <c r="D440" s="302">
        <f>'Ind T6'!W179</f>
        <v>31.606837678875426</v>
      </c>
      <c r="E440" s="299" t="str">
        <f>CONCATENATE("(",ROUND((D440/$H441)*100,1),")")</f>
        <v>(34.3)</v>
      </c>
      <c r="F440" s="302">
        <f>'Ind T6'!X179</f>
        <v>6.391455362048565</v>
      </c>
      <c r="G440" s="299" t="str">
        <f>CONCATENATE("(",ROUND((F440/$H441)*100,1),")")</f>
        <v>(6.9)</v>
      </c>
      <c r="H440" s="302">
        <f t="shared" ref="H440" si="330">SUM(B440,D440,F440)</f>
        <v>71.767755927525741</v>
      </c>
      <c r="I440" s="299" t="str">
        <f>CONCATENATE("(",ROUND((H440/$H441)*100,1),")")</f>
        <v>(78)</v>
      </c>
      <c r="K440" s="302">
        <f t="shared" ref="K440:K441" si="331">B440-B430</f>
        <v>9.2424712141394707</v>
      </c>
      <c r="L440" s="302">
        <f t="shared" ref="L440:L441" si="332">D440-D430</f>
        <v>4.3882557697028837</v>
      </c>
      <c r="M440" s="302">
        <f t="shared" ref="M440:M441" si="333">F440-F430</f>
        <v>2.0182908715485457</v>
      </c>
      <c r="N440" s="302">
        <f t="shared" ref="N440:N441" si="334">SUM(K440:M440)</f>
        <v>15.6490178553909</v>
      </c>
    </row>
    <row r="441" spans="1:14" x14ac:dyDescent="0.2">
      <c r="A441" s="282" t="s">
        <v>363</v>
      </c>
      <c r="B441" s="302">
        <f>SUM(B439:B440)</f>
        <v>45.888519145696762</v>
      </c>
      <c r="C441" s="299" t="str">
        <f>CONCATENATE("(",ROUND((B441/$H441)*100,1),")")</f>
        <v>(49.9)</v>
      </c>
      <c r="D441" s="302">
        <f>SUM(D439:D440)</f>
        <v>36.732752409153967</v>
      </c>
      <c r="E441" s="299" t="str">
        <f>CONCATENATE("(",ROUND((D441/$H441)*100,1),")")</f>
        <v>(39.9)</v>
      </c>
      <c r="F441" s="302">
        <f>SUM(F439:F440)</f>
        <v>9.3957284451492757</v>
      </c>
      <c r="G441" s="299" t="str">
        <f>CONCATENATE("(",ROUND((F441/$H441)*100,1),")")</f>
        <v>(10.2)</v>
      </c>
      <c r="H441" s="302">
        <f>SUM(H439:H440)</f>
        <v>92.016999999999996</v>
      </c>
      <c r="I441" s="299" t="str">
        <f>CONCATENATE("(",ROUND((H441/$H441)*100,1),")")</f>
        <v>(100)</v>
      </c>
      <c r="K441" s="302">
        <f t="shared" si="331"/>
        <v>12.037581850607054</v>
      </c>
      <c r="L441" s="302">
        <f t="shared" si="332"/>
        <v>5.7323982064225945</v>
      </c>
      <c r="M441" s="302">
        <f t="shared" si="333"/>
        <v>2.4270199429703467</v>
      </c>
      <c r="N441" s="302">
        <f t="shared" si="334"/>
        <v>20.196999999999996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2.5692374179431252</v>
      </c>
      <c r="C450" s="299" t="str">
        <f>CONCATENATE("(",ROUND((B450/$H452)*100,1),")")</f>
        <v>(18.3)</v>
      </c>
      <c r="D450" s="302">
        <f>'Ind T6'!M189</f>
        <v>1.8015962801054564</v>
      </c>
      <c r="E450" s="299" t="str">
        <f>CONCATENATE("(",ROUND((D450/$H452)*100,1),")")</f>
        <v>(12.8)</v>
      </c>
      <c r="F450" s="302">
        <f>'Ind T6'!N189</f>
        <v>2.2765827863450872</v>
      </c>
      <c r="G450" s="299" t="str">
        <f>CONCATENATE("(",ROUND((F450/$H452)*100,1),")")</f>
        <v>(16.2)</v>
      </c>
      <c r="H450" s="302">
        <f>SUM(B450,D450,F450)</f>
        <v>6.6474164843936689</v>
      </c>
      <c r="I450" s="299" t="str">
        <f>CONCATENATE("(",ROUND((H450/$H452)*100,1),")")</f>
        <v>(47.2)</v>
      </c>
      <c r="K450" s="302">
        <f>B455-B450</f>
        <v>0.44835578000288834</v>
      </c>
      <c r="L450" s="302">
        <f>D455-D450</f>
        <v>0.37702404908842602</v>
      </c>
      <c r="M450" s="302">
        <f>F455-F450</f>
        <v>0.41882974135681073</v>
      </c>
      <c r="N450" s="302">
        <f>SUM(K450:M450)</f>
        <v>1.2442095704481251</v>
      </c>
    </row>
    <row r="451" spans="1:14" x14ac:dyDescent="0.2">
      <c r="A451" s="282" t="s">
        <v>365</v>
      </c>
      <c r="B451" s="302">
        <f>'Ind T6'!L188</f>
        <v>1.6059230488537861</v>
      </c>
      <c r="C451" s="299" t="str">
        <f>CONCATENATE("(",ROUND((B451/$H452)*100,1),")")</f>
        <v>(11.4)</v>
      </c>
      <c r="D451" s="302">
        <f>'Ind T6'!M188</f>
        <v>3.4104270605627587</v>
      </c>
      <c r="E451" s="299" t="str">
        <f>CONCATENATE("(",ROUND((D451/$H452)*100,1),")")</f>
        <v>(24.2)</v>
      </c>
      <c r="F451" s="302">
        <f>'Ind T6'!N188</f>
        <v>2.4062334061897994</v>
      </c>
      <c r="G451" s="299" t="str">
        <f>CONCATENATE("(",ROUND((F451/$H452)*100,1),")")</f>
        <v>(17.1)</v>
      </c>
      <c r="H451" s="302">
        <f t="shared" ref="H451" si="335">SUM(B451,D451,F451)</f>
        <v>7.4225835156063438</v>
      </c>
      <c r="I451" s="299" t="str">
        <f>CONCATENATE("(",ROUND((H451/$H452)*100,1),")")</f>
        <v>(52.8)</v>
      </c>
      <c r="K451" s="302">
        <f t="shared" ref="K451:K452" si="336">B456-B451</f>
        <v>0.2169096852267447</v>
      </c>
      <c r="L451" s="302">
        <f t="shared" ref="L451:L452" si="337">D456-D451</f>
        <v>0.62943391662640735</v>
      </c>
      <c r="M451" s="302">
        <f t="shared" ref="M451:M452" si="338">F456-F451</f>
        <v>0.3404468276987096</v>
      </c>
      <c r="N451" s="302">
        <f t="shared" ref="N451:N452" si="339">SUM(K451:M451)</f>
        <v>1.1867904295518616</v>
      </c>
    </row>
    <row r="452" spans="1:14" x14ac:dyDescent="0.2">
      <c r="A452" s="282" t="s">
        <v>363</v>
      </c>
      <c r="B452" s="302">
        <f>SUM(B450:B451)</f>
        <v>4.1751604667969113</v>
      </c>
      <c r="C452" s="299" t="str">
        <f>CONCATENATE("(",ROUND((B452/$H452)*100,1),")")</f>
        <v>(29.7)</v>
      </c>
      <c r="D452" s="302">
        <f>SUM(D450:D451)</f>
        <v>5.2120233406682148</v>
      </c>
      <c r="E452" s="299" t="str">
        <f>CONCATENATE("(",ROUND((D452/$H452)*100,1),")")</f>
        <v>(37)</v>
      </c>
      <c r="F452" s="302">
        <f>SUM(F450:F451)</f>
        <v>4.6828161925348866</v>
      </c>
      <c r="G452" s="299" t="str">
        <f>CONCATENATE("(",ROUND((F452/$H452)*100,1),")")</f>
        <v>(33.3)</v>
      </c>
      <c r="H452" s="302">
        <f>SUM(H450:H451)</f>
        <v>14.070000000000013</v>
      </c>
      <c r="I452" s="299" t="str">
        <f>CONCATENATE("(",ROUND((H452/$H452)*100,1),")")</f>
        <v>(100)</v>
      </c>
      <c r="K452" s="302">
        <f t="shared" si="336"/>
        <v>0.66526546522963326</v>
      </c>
      <c r="L452" s="302">
        <f t="shared" si="337"/>
        <v>1.0064579657148336</v>
      </c>
      <c r="M452" s="302">
        <f t="shared" si="338"/>
        <v>0.75927656905552077</v>
      </c>
      <c r="N452" s="302">
        <f t="shared" si="339"/>
        <v>2.4309999999999876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3.0175931979460136</v>
      </c>
      <c r="C455" s="299" t="str">
        <f>CONCATENATE("(",ROUND((B455/$H457)*100,1),")")</f>
        <v>(18.3)</v>
      </c>
      <c r="D455" s="302">
        <f>'Ind T6'!R189</f>
        <v>2.1786203291938824</v>
      </c>
      <c r="E455" s="299" t="str">
        <f>CONCATENATE("(",ROUND((D455/$H457)*100,1),")")</f>
        <v>(13.2)</v>
      </c>
      <c r="F455" s="302">
        <f>'Ind T6'!S189</f>
        <v>2.6954125277018979</v>
      </c>
      <c r="G455" s="299" t="str">
        <f>CONCATENATE("(",ROUND((F455/$H457)*100,1),")")</f>
        <v>(16.3)</v>
      </c>
      <c r="H455" s="302">
        <f>SUM(B455,D455,F455)</f>
        <v>7.8916260548417938</v>
      </c>
      <c r="I455" s="299" t="str">
        <f>CONCATENATE("(",ROUND((H455/$H457)*100,1),")")</f>
        <v>(47.8)</v>
      </c>
      <c r="K455" s="302">
        <f>B460-B455</f>
        <v>0.46367688143131813</v>
      </c>
      <c r="L455" s="302">
        <f>D460-D455</f>
        <v>0.43749323563636588</v>
      </c>
      <c r="M455" s="302">
        <f>F460-F455</f>
        <v>0.52367848482368595</v>
      </c>
      <c r="N455" s="302">
        <f>SUM(K455:M455)</f>
        <v>1.42484860189137</v>
      </c>
    </row>
    <row r="456" spans="1:14" x14ac:dyDescent="0.2">
      <c r="A456" s="282" t="s">
        <v>365</v>
      </c>
      <c r="B456" s="302">
        <f>'Ind T6'!Q188</f>
        <v>1.8228327340805308</v>
      </c>
      <c r="C456" s="299" t="str">
        <f>CONCATENATE("(",ROUND((B456/$H457)*100,1),")")</f>
        <v>(11)</v>
      </c>
      <c r="D456" s="302">
        <f>'Ind T6'!R188</f>
        <v>4.039860977189166</v>
      </c>
      <c r="E456" s="299" t="str">
        <f>CONCATENATE("(",ROUND((D456/$H457)*100,1),")")</f>
        <v>(24.5)</v>
      </c>
      <c r="F456" s="302">
        <f>'Ind T6'!S188</f>
        <v>2.746680233888509</v>
      </c>
      <c r="G456" s="299" t="str">
        <f>CONCATENATE("(",ROUND((F456/$H457)*100,1),")")</f>
        <v>(16.6)</v>
      </c>
      <c r="H456" s="302">
        <f t="shared" ref="H456" si="340">SUM(B456,D456,F456)</f>
        <v>8.6093739451582056</v>
      </c>
      <c r="I456" s="299" t="str">
        <f>CONCATENATE("(",ROUND((H456/$H457)*100,1),")")</f>
        <v>(52.2)</v>
      </c>
      <c r="K456" s="302">
        <f t="shared" ref="K456:K457" si="341">B461-B456</f>
        <v>0.13490859346067663</v>
      </c>
      <c r="L456" s="302">
        <f t="shared" ref="L456:L457" si="342">D461-D456</f>
        <v>0.5788946608578085</v>
      </c>
      <c r="M456" s="302">
        <f t="shared" ref="M456:M457" si="343">F461-F456</f>
        <v>0.43834814379014109</v>
      </c>
      <c r="N456" s="302">
        <f t="shared" ref="N456:N457" si="344">SUM(K456:M456)</f>
        <v>1.1521513981086262</v>
      </c>
    </row>
    <row r="457" spans="1:14" x14ac:dyDescent="0.2">
      <c r="A457" s="282" t="s">
        <v>363</v>
      </c>
      <c r="B457" s="302">
        <f>SUM(B455:B456)</f>
        <v>4.8404259320265446</v>
      </c>
      <c r="C457" s="299" t="str">
        <f>CONCATENATE("(",ROUND((B457/$H457)*100,1),")")</f>
        <v>(29.3)</v>
      </c>
      <c r="D457" s="302">
        <f>SUM(D455:D456)</f>
        <v>6.2184813063830484</v>
      </c>
      <c r="E457" s="299" t="str">
        <f>CONCATENATE("(",ROUND((D457/$H457)*100,1),")")</f>
        <v>(37.7)</v>
      </c>
      <c r="F457" s="302">
        <f>SUM(F455:F456)</f>
        <v>5.4420927615904073</v>
      </c>
      <c r="G457" s="299" t="str">
        <f>CONCATENATE("(",ROUND((F457/$H457)*100,1),")")</f>
        <v>(33)</v>
      </c>
      <c r="H457" s="302">
        <f>SUM(H455:H456)</f>
        <v>16.500999999999998</v>
      </c>
      <c r="I457" s="299" t="str">
        <f>CONCATENATE("(",ROUND((H457/$H457)*100,1),")")</f>
        <v>(100)</v>
      </c>
      <c r="K457" s="302">
        <f t="shared" si="341"/>
        <v>0.5985854748919941</v>
      </c>
      <c r="L457" s="302">
        <f t="shared" si="342"/>
        <v>1.0163878964941739</v>
      </c>
      <c r="M457" s="302">
        <f t="shared" si="343"/>
        <v>0.9620266286138266</v>
      </c>
      <c r="N457" s="302">
        <f t="shared" si="344"/>
        <v>2.5769999999999946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3.4812700793773317</v>
      </c>
      <c r="C460" s="299" t="str">
        <f>CONCATENATE("(",ROUND((B460/$H462)*100,1),")")</f>
        <v>(18.2)</v>
      </c>
      <c r="D460" s="302">
        <f>'Ind T6'!W189</f>
        <v>2.6161135648302483</v>
      </c>
      <c r="E460" s="299" t="str">
        <f>CONCATENATE("(",ROUND((D460/$H462)*100,1),")")</f>
        <v>(13.7)</v>
      </c>
      <c r="F460" s="302">
        <f>'Ind T6'!X189</f>
        <v>3.2190910125255838</v>
      </c>
      <c r="G460" s="299" t="str">
        <f>CONCATENATE("(",ROUND((F460/$H462)*100,1),")")</f>
        <v>(16.9)</v>
      </c>
      <c r="H460" s="302">
        <f>SUM(B460,D460,F460)</f>
        <v>9.3164746567331633</v>
      </c>
      <c r="I460" s="299" t="str">
        <f>CONCATENATE("(",ROUND((H460/$H462)*100,1),")")</f>
        <v>(48.8)</v>
      </c>
      <c r="K460" s="302">
        <f>B460-B450</f>
        <v>0.91203266143420647</v>
      </c>
      <c r="L460" s="302">
        <f>D460-D450</f>
        <v>0.8145172847247919</v>
      </c>
      <c r="M460" s="302">
        <f>F460-F450</f>
        <v>0.94250822618049668</v>
      </c>
      <c r="N460" s="302">
        <f>SUM(K460:M460)</f>
        <v>2.6690581723394953</v>
      </c>
    </row>
    <row r="461" spans="1:14" x14ac:dyDescent="0.2">
      <c r="A461" s="282" t="s">
        <v>365</v>
      </c>
      <c r="B461" s="302">
        <f>'Ind T6'!V188</f>
        <v>1.9577413275412074</v>
      </c>
      <c r="C461" s="299" t="str">
        <f>CONCATENATE("(",ROUND((B461/$H462)*100,1),")")</f>
        <v>(10.3)</v>
      </c>
      <c r="D461" s="302">
        <f>'Ind T6'!W188</f>
        <v>4.6187556380469745</v>
      </c>
      <c r="E461" s="299" t="str">
        <f>CONCATENATE("(",ROUND((D461/$H462)*100,1),")")</f>
        <v>(24.2)</v>
      </c>
      <c r="F461" s="302">
        <f>'Ind T6'!X188</f>
        <v>3.1850283776786501</v>
      </c>
      <c r="G461" s="299" t="str">
        <f>CONCATENATE("(",ROUND((F461/$H462)*100,1),")")</f>
        <v>(16.7)</v>
      </c>
      <c r="H461" s="302">
        <f t="shared" ref="H461" si="345">SUM(B461,D461,F461)</f>
        <v>9.7615253432668325</v>
      </c>
      <c r="I461" s="299" t="str">
        <f>CONCATENATE("(",ROUND((H461/$H462)*100,1),")")</f>
        <v>(51.2)</v>
      </c>
      <c r="K461" s="302">
        <f t="shared" ref="K461:K462" si="346">B461-B451</f>
        <v>0.35181827868742133</v>
      </c>
      <c r="L461" s="302">
        <f t="shared" ref="L461:L462" si="347">D461-D451</f>
        <v>1.2083285774842158</v>
      </c>
      <c r="M461" s="302">
        <f t="shared" ref="M461:M462" si="348">F461-F451</f>
        <v>0.77879497148885068</v>
      </c>
      <c r="N461" s="302">
        <f t="shared" ref="N461:N462" si="349">SUM(K461:M461)</f>
        <v>2.3389418276604879</v>
      </c>
    </row>
    <row r="462" spans="1:14" x14ac:dyDescent="0.2">
      <c r="A462" s="282" t="s">
        <v>363</v>
      </c>
      <c r="B462" s="302">
        <f>SUM(B460:B461)</f>
        <v>5.4390114069185387</v>
      </c>
      <c r="C462" s="299" t="str">
        <f>CONCATENATE("(",ROUND((B462/$H462)*100,1),")")</f>
        <v>(28.5)</v>
      </c>
      <c r="D462" s="302">
        <f>SUM(D460:D461)</f>
        <v>7.2348692028772223</v>
      </c>
      <c r="E462" s="299" t="str">
        <f>CONCATENATE("(",ROUND((D462/$H462)*100,1),")")</f>
        <v>(37.9)</v>
      </c>
      <c r="F462" s="302">
        <f>SUM(F460:F461)</f>
        <v>6.4041193902042339</v>
      </c>
      <c r="G462" s="299" t="str">
        <f>CONCATENATE("(",ROUND((F462/$H462)*100,1),")")</f>
        <v>(33.6)</v>
      </c>
      <c r="H462" s="302">
        <f>SUM(H460:H461)</f>
        <v>19.077999999999996</v>
      </c>
      <c r="I462" s="299" t="str">
        <f>CONCATENATE("(",ROUND((H462/$H462)*100,1),")")</f>
        <v>(100)</v>
      </c>
      <c r="K462" s="302">
        <f t="shared" si="346"/>
        <v>1.2638509401216274</v>
      </c>
      <c r="L462" s="302">
        <f t="shared" si="347"/>
        <v>2.0228458622090075</v>
      </c>
      <c r="M462" s="302">
        <f t="shared" si="348"/>
        <v>1.7213031976693474</v>
      </c>
      <c r="N462" s="302">
        <f t="shared" si="349"/>
        <v>5.0079999999999822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2.2772300577057565</v>
      </c>
      <c r="C471" s="299" t="str">
        <f>CONCATENATE("(",ROUND((B471/$H473)*100,1),")")</f>
        <v>(18)</v>
      </c>
      <c r="D471" s="302">
        <f>'Ind T6'!M198</f>
        <v>0.99900504999540285</v>
      </c>
      <c r="E471" s="299" t="str">
        <f>CONCATENATE("(",ROUND((D471/$H473)*100,1),")")</f>
        <v>(7.9)</v>
      </c>
      <c r="F471" s="302">
        <f>'Ind T6'!N198</f>
        <v>1.5743772544863663</v>
      </c>
      <c r="G471" s="299" t="str">
        <f>CONCATENATE("(",ROUND((F471/$H473)*100,1),")")</f>
        <v>(12.5)</v>
      </c>
      <c r="H471" s="302">
        <f>SUM(B471,D471,F471)</f>
        <v>4.8506123621875261</v>
      </c>
      <c r="I471" s="299" t="str">
        <f>CONCATENATE("(",ROUND((H471/$H473)*100,1),")")</f>
        <v>(38.4)</v>
      </c>
      <c r="K471" s="302">
        <f>B476-B471</f>
        <v>0.15209837168979501</v>
      </c>
      <c r="L471" s="302">
        <f>D476-D471</f>
        <v>2.936296689831086E-2</v>
      </c>
      <c r="M471" s="302">
        <f>F476-F471</f>
        <v>0.10326389863957619</v>
      </c>
      <c r="N471" s="302">
        <f>SUM(K471:M471)</f>
        <v>0.28472523722768206</v>
      </c>
    </row>
    <row r="472" spans="1:14" x14ac:dyDescent="0.2">
      <c r="A472" s="282" t="s">
        <v>365</v>
      </c>
      <c r="B472" s="302">
        <f>'Ind T6'!L197</f>
        <v>2.1777528599365907</v>
      </c>
      <c r="C472" s="299" t="str">
        <f>CONCATENATE("(",ROUND((B472/$H473)*100,1),")")</f>
        <v>(17.2)</v>
      </c>
      <c r="D472" s="302">
        <f>'Ind T6'!M197</f>
        <v>2.4398777182616058</v>
      </c>
      <c r="E472" s="299" t="str">
        <f>CONCATENATE("(",ROUND((D472/$H473)*100,1),")")</f>
        <v>(19.3)</v>
      </c>
      <c r="F472" s="302">
        <f>'Ind T6'!N197</f>
        <v>3.1697570596142977</v>
      </c>
      <c r="G472" s="299" t="str">
        <f>CONCATENATE("(",ROUND((F472/$H473)*100,1),")")</f>
        <v>(25.1)</v>
      </c>
      <c r="H472" s="302">
        <f t="shared" ref="H472" si="350">SUM(B472,D472,F472)</f>
        <v>7.7873876378124951</v>
      </c>
      <c r="I472" s="299" t="str">
        <f>CONCATENATE("(",ROUND((H472/$H473)*100,1),")")</f>
        <v>(61.6)</v>
      </c>
      <c r="K472" s="302">
        <f t="shared" ref="K472:K473" si="351">B477-B472</f>
        <v>1.5550178048218122E-3</v>
      </c>
      <c r="L472" s="302">
        <f t="shared" ref="L472:L473" si="352">D477-D472</f>
        <v>4.4396710190596878E-2</v>
      </c>
      <c r="M472" s="302">
        <f t="shared" ref="M472:M473" si="353">F477-F472</f>
        <v>0.11432303477686778</v>
      </c>
      <c r="N472" s="302">
        <f t="shared" ref="N472:N473" si="354">SUM(K472:M472)</f>
        <v>0.16027476277228647</v>
      </c>
    </row>
    <row r="473" spans="1:14" x14ac:dyDescent="0.2">
      <c r="A473" s="282" t="s">
        <v>363</v>
      </c>
      <c r="B473" s="302">
        <f>SUM(B471:B472)</f>
        <v>4.4549829176423472</v>
      </c>
      <c r="C473" s="299" t="str">
        <f>CONCATENATE("(",ROUND((B473/$H473)*100,1),")")</f>
        <v>(35.3)</v>
      </c>
      <c r="D473" s="302">
        <f>SUM(D471:D472)</f>
        <v>3.4388827682570087</v>
      </c>
      <c r="E473" s="299" t="str">
        <f>CONCATENATE("(",ROUND((D473/$H473)*100,1),")")</f>
        <v>(27.2)</v>
      </c>
      <c r="F473" s="302">
        <f>SUM(F471:F472)</f>
        <v>4.7441343141006644</v>
      </c>
      <c r="G473" s="299" t="str">
        <f>CONCATENATE("(",ROUND((F473/$H473)*100,1),")")</f>
        <v>(37.5)</v>
      </c>
      <c r="H473" s="302">
        <f>SUM(H471:H472)</f>
        <v>12.638000000000021</v>
      </c>
      <c r="I473" s="299" t="str">
        <f>CONCATENATE("(",ROUND((H473/$H473)*100,1),")")</f>
        <v>(100)</v>
      </c>
      <c r="K473" s="302">
        <f t="shared" si="351"/>
        <v>0.15365338949461638</v>
      </c>
      <c r="L473" s="302">
        <f t="shared" si="352"/>
        <v>7.3759677088907516E-2</v>
      </c>
      <c r="M473" s="302">
        <f t="shared" si="353"/>
        <v>0.21758693341644353</v>
      </c>
      <c r="N473" s="302">
        <f t="shared" si="354"/>
        <v>0.44499999999996742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2.4293284293955515</v>
      </c>
      <c r="C476" s="299" t="str">
        <f>CONCATENATE("(",ROUND((B476/$H478)*100,1),")")</f>
        <v>(18.6)</v>
      </c>
      <c r="D476" s="302">
        <f>'Ind T6'!R198</f>
        <v>1.0283680168937137</v>
      </c>
      <c r="E476" s="299" t="str">
        <f>CONCATENATE("(",ROUND((D476/$H478)*100,1),")")</f>
        <v>(7.9)</v>
      </c>
      <c r="F476" s="302">
        <f>'Ind T6'!S198</f>
        <v>1.6776411531259425</v>
      </c>
      <c r="G476" s="299" t="str">
        <f>CONCATENATE("(",ROUND((F476/$H478)*100,1),")")</f>
        <v>(12.8)</v>
      </c>
      <c r="H476" s="302">
        <f>SUM(B476,D476,F476)</f>
        <v>5.135337599415208</v>
      </c>
      <c r="I476" s="299" t="str">
        <f>CONCATENATE("(",ROUND((H476/$H478)*100,1),")")</f>
        <v>(39.3)</v>
      </c>
      <c r="K476" s="302">
        <f>B481-B476</f>
        <v>0.18387653816528893</v>
      </c>
      <c r="L476" s="302">
        <f>D481-D476</f>
        <v>3.0771875271798033E-2</v>
      </c>
      <c r="M476" s="302">
        <f>F481-F476</f>
        <v>0.11934293850978528</v>
      </c>
      <c r="N476" s="302">
        <f>SUM(K476:M476)</f>
        <v>0.33399135194687224</v>
      </c>
    </row>
    <row r="477" spans="1:14" x14ac:dyDescent="0.2">
      <c r="A477" s="282" t="s">
        <v>365</v>
      </c>
      <c r="B477" s="302">
        <f>'Ind T6'!Q197</f>
        <v>2.1793078777414125</v>
      </c>
      <c r="C477" s="299" t="str">
        <f>CONCATENATE("(",ROUND((B477/$H478)*100,1),")")</f>
        <v>(16.7)</v>
      </c>
      <c r="D477" s="302">
        <f>'Ind T6'!R197</f>
        <v>2.4842744284522027</v>
      </c>
      <c r="E477" s="299" t="str">
        <f>CONCATENATE("(",ROUND((D477/$H478)*100,1),")")</f>
        <v>(19)</v>
      </c>
      <c r="F477" s="302">
        <f>'Ind T6'!S197</f>
        <v>3.2840800943911654</v>
      </c>
      <c r="G477" s="299" t="str">
        <f>CONCATENATE("(",ROUND((F477/$H478)*100,1),")")</f>
        <v>(25.1)</v>
      </c>
      <c r="H477" s="302">
        <f t="shared" ref="H477" si="355">SUM(B477,D477,F477)</f>
        <v>7.9476624005847807</v>
      </c>
      <c r="I477" s="299" t="str">
        <f>CONCATENATE("(",ROUND((H477/$H478)*100,1),")")</f>
        <v>(60.7)</v>
      </c>
      <c r="K477" s="302">
        <f t="shared" ref="K477:K478" si="356">B482-B477</f>
        <v>-4.3502873787686802E-2</v>
      </c>
      <c r="L477" s="302">
        <f t="shared" ref="L477:L478" si="357">D482-D477</f>
        <v>-1.5327981496014331E-2</v>
      </c>
      <c r="M477" s="302">
        <f t="shared" ref="M477:M478" si="358">F482-F477</f>
        <v>3.4839503336834721E-2</v>
      </c>
      <c r="N477" s="302">
        <f t="shared" ref="N477:N478" si="359">SUM(K477:M477)</f>
        <v>-2.3991351946866413E-2</v>
      </c>
    </row>
    <row r="478" spans="1:14" x14ac:dyDescent="0.2">
      <c r="A478" s="282" t="s">
        <v>363</v>
      </c>
      <c r="B478" s="302">
        <f>SUM(B476:B477)</f>
        <v>4.6086363071369636</v>
      </c>
      <c r="C478" s="299" t="str">
        <f>CONCATENATE("(",ROUND((B478/$H478)*100,1),")")</f>
        <v>(35.2)</v>
      </c>
      <c r="D478" s="302">
        <f>SUM(D476:D477)</f>
        <v>3.5126424453459162</v>
      </c>
      <c r="E478" s="299" t="str">
        <f>CONCATENATE("(",ROUND((D478/$H478)*100,1),")")</f>
        <v>(26.8)</v>
      </c>
      <c r="F478" s="302">
        <f>SUM(F476:F477)</f>
        <v>4.961721247517108</v>
      </c>
      <c r="G478" s="299" t="str">
        <f>CONCATENATE("(",ROUND((F478/$H478)*100,1),")")</f>
        <v>(37.9)</v>
      </c>
      <c r="H478" s="302">
        <f>SUM(H476:H477)</f>
        <v>13.082999999999988</v>
      </c>
      <c r="I478" s="299" t="str">
        <f>CONCATENATE("(",ROUND((H478/$H478)*100,1),")")</f>
        <v>(100)</v>
      </c>
      <c r="K478" s="302">
        <f t="shared" si="356"/>
        <v>0.14037366437760213</v>
      </c>
      <c r="L478" s="302">
        <f t="shared" si="357"/>
        <v>1.5443893775783923E-2</v>
      </c>
      <c r="M478" s="302">
        <f t="shared" si="358"/>
        <v>0.15418244184662022</v>
      </c>
      <c r="N478" s="302">
        <f t="shared" si="359"/>
        <v>0.31000000000000627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2.6132049675608404</v>
      </c>
      <c r="C481" s="299" t="str">
        <f>CONCATENATE("(",ROUND((B481/$H483)*100,1),")")</f>
        <v>(19.5)</v>
      </c>
      <c r="D481" s="302">
        <f>'Ind T6'!W198</f>
        <v>1.0591398921655117</v>
      </c>
      <c r="E481" s="299" t="str">
        <f>CONCATENATE("(",ROUND((D481/$H483)*100,1),")")</f>
        <v>(7.9)</v>
      </c>
      <c r="F481" s="302">
        <f>'Ind T6'!X198</f>
        <v>1.7969840916357278</v>
      </c>
      <c r="G481" s="299" t="str">
        <f>CONCATENATE("(",ROUND((F481/$H483)*100,1),")")</f>
        <v>(13.4)</v>
      </c>
      <c r="H481" s="302">
        <f>SUM(B481,D481,F481)</f>
        <v>5.4693289513620797</v>
      </c>
      <c r="I481" s="299" t="str">
        <f>CONCATENATE("(",ROUND((H481/$H483)*100,1),")")</f>
        <v>(40.8)</v>
      </c>
      <c r="K481" s="302">
        <f>B481-B471</f>
        <v>0.33597490985508394</v>
      </c>
      <c r="L481" s="302">
        <f>D481-D471</f>
        <v>6.0134842170108893E-2</v>
      </c>
      <c r="M481" s="302">
        <f>F481-F471</f>
        <v>0.22260683714936147</v>
      </c>
      <c r="N481" s="302">
        <f>SUM(K481:M481)</f>
        <v>0.6187165891745543</v>
      </c>
    </row>
    <row r="482" spans="1:14" x14ac:dyDescent="0.2">
      <c r="A482" s="282" t="s">
        <v>365</v>
      </c>
      <c r="B482" s="302">
        <f>'Ind T6'!V197</f>
        <v>2.1358050039537257</v>
      </c>
      <c r="C482" s="299" t="str">
        <f>CONCATENATE("(",ROUND((B482/$H483)*100,1),")")</f>
        <v>(15.9)</v>
      </c>
      <c r="D482" s="302">
        <f>'Ind T6'!W197</f>
        <v>2.4689464469561884</v>
      </c>
      <c r="E482" s="299" t="str">
        <f>CONCATENATE("(",ROUND((D482/$H483)*100,1),")")</f>
        <v>(18.4)</v>
      </c>
      <c r="F482" s="302">
        <f>'Ind T6'!X197</f>
        <v>3.3189195977280002</v>
      </c>
      <c r="G482" s="299" t="str">
        <f>CONCATENATE("(",ROUND((F482/$H483)*100,1),")")</f>
        <v>(24.8)</v>
      </c>
      <c r="H482" s="302">
        <f t="shared" ref="H482" si="360">SUM(B482,D482,F482)</f>
        <v>7.9236710486379138</v>
      </c>
      <c r="I482" s="299" t="str">
        <f>CONCATENATE("(",ROUND((H482/$H483)*100,1),")")</f>
        <v>(59.2)</v>
      </c>
      <c r="K482" s="302">
        <f t="shared" ref="K482:K483" si="361">B482-B472</f>
        <v>-4.194785598286499E-2</v>
      </c>
      <c r="L482" s="302">
        <f t="shared" ref="L482:L483" si="362">D482-D472</f>
        <v>2.9068728694582546E-2</v>
      </c>
      <c r="M482" s="302">
        <f t="shared" ref="M482:M483" si="363">F482-F472</f>
        <v>0.1491625381137025</v>
      </c>
      <c r="N482" s="302">
        <f t="shared" ref="N482:N483" si="364">SUM(K482:M482)</f>
        <v>0.13628341082542006</v>
      </c>
    </row>
    <row r="483" spans="1:14" x14ac:dyDescent="0.2">
      <c r="A483" s="282" t="s">
        <v>363</v>
      </c>
      <c r="B483" s="302">
        <f>SUM(B481:B482)</f>
        <v>4.7490099715145657</v>
      </c>
      <c r="C483" s="299" t="str">
        <f>CONCATENATE("(",ROUND((B483/$H483)*100,1),")")</f>
        <v>(35.5)</v>
      </c>
      <c r="D483" s="302">
        <f>SUM(D481:D482)</f>
        <v>3.5280863391217001</v>
      </c>
      <c r="E483" s="299" t="str">
        <f>CONCATENATE("(",ROUND((D483/$H483)*100,1),")")</f>
        <v>(26.3)</v>
      </c>
      <c r="F483" s="302">
        <f>SUM(F481:F482)</f>
        <v>5.1159036893637282</v>
      </c>
      <c r="G483" s="299" t="str">
        <f>CONCATENATE("(",ROUND((F483/$H483)*100,1),")")</f>
        <v>(38.2)</v>
      </c>
      <c r="H483" s="302">
        <f>SUM(H481:H482)</f>
        <v>13.392999999999994</v>
      </c>
      <c r="I483" s="299" t="str">
        <f>CONCATENATE("(",ROUND((H483/$H483)*100,1),")")</f>
        <v>(100)</v>
      </c>
      <c r="K483" s="302">
        <f t="shared" si="361"/>
        <v>0.2940270538722185</v>
      </c>
      <c r="L483" s="302">
        <f t="shared" si="362"/>
        <v>8.9203570864691439E-2</v>
      </c>
      <c r="M483" s="302">
        <f t="shared" si="363"/>
        <v>0.37176937526306375</v>
      </c>
      <c r="N483" s="302">
        <f t="shared" si="364"/>
        <v>0.75499999999997369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0.38507993966425946</v>
      </c>
      <c r="C8" s="300">
        <v>0.2599748617395029</v>
      </c>
      <c r="D8" s="300">
        <v>0.37306184012030263</v>
      </c>
      <c r="E8" s="300">
        <f>SUM(B8:D8)</f>
        <v>1.018116641524065</v>
      </c>
      <c r="F8" s="300"/>
      <c r="G8" s="300">
        <v>0.55012344850389594</v>
      </c>
      <c r="H8" s="300">
        <v>0.5319272056401303</v>
      </c>
      <c r="I8" s="300">
        <v>0.47772358269406234</v>
      </c>
      <c r="J8" s="300">
        <f>SUM(G8:I8)</f>
        <v>1.5597742368380887</v>
      </c>
      <c r="K8" s="300"/>
      <c r="L8" s="300">
        <v>0.45967242857772783</v>
      </c>
      <c r="M8" s="300">
        <v>0.41469890592893904</v>
      </c>
      <c r="N8" s="300">
        <v>0.82058750901530397</v>
      </c>
      <c r="O8" s="300">
        <f>SUM(L8:N8)</f>
        <v>1.6949588435219707</v>
      </c>
      <c r="P8" s="300"/>
      <c r="Q8" s="300">
        <v>0.48125391357819131</v>
      </c>
      <c r="R8" s="300">
        <v>0.42098086705034127</v>
      </c>
      <c r="S8" s="300">
        <v>0.87163302800713549</v>
      </c>
      <c r="T8" s="300">
        <f>SUM(Q8:S8)</f>
        <v>1.7738678086356681</v>
      </c>
      <c r="U8" s="300"/>
      <c r="V8" s="300">
        <v>0.50019637331725808</v>
      </c>
      <c r="W8" s="300">
        <v>0.40688470343172489</v>
      </c>
      <c r="X8" s="300">
        <v>0.93374155383789659</v>
      </c>
      <c r="Y8" s="300">
        <f>SUM(V8:X8)</f>
        <v>1.8408226305868796</v>
      </c>
    </row>
    <row r="9" spans="1:25" x14ac:dyDescent="0.2">
      <c r="A9" s="260" t="s">
        <v>364</v>
      </c>
      <c r="B9" s="300">
        <v>1.5261317244888917</v>
      </c>
      <c r="C9" s="300">
        <v>6.5932629462033942E-3</v>
      </c>
      <c r="D9" s="300">
        <v>1.4331583710408464</v>
      </c>
      <c r="E9" s="300">
        <f t="shared" ref="E9:E10" si="0">SUM(B9:D9)</f>
        <v>2.9658833584759412</v>
      </c>
      <c r="F9" s="300"/>
      <c r="G9" s="300">
        <v>1.0870570278374467</v>
      </c>
      <c r="H9" s="300">
        <v>0.11428010734536646</v>
      </c>
      <c r="I9" s="300">
        <v>1.830888627979099</v>
      </c>
      <c r="J9" s="300">
        <f t="shared" ref="J9:J10" si="1">SUM(G9:I9)</f>
        <v>3.0322257631619123</v>
      </c>
      <c r="K9" s="300"/>
      <c r="L9" s="300">
        <v>1.5754050828404331</v>
      </c>
      <c r="M9" s="300">
        <v>0.42494344411429547</v>
      </c>
      <c r="N9" s="300">
        <v>2.2786926295233068</v>
      </c>
      <c r="O9" s="300">
        <f t="shared" ref="O9:O10" si="2">SUM(L9:N9)</f>
        <v>4.2790411564780353</v>
      </c>
      <c r="P9" s="300"/>
      <c r="Q9" s="300">
        <v>1.7049104809210238</v>
      </c>
      <c r="R9" s="300">
        <v>0.44796416916730408</v>
      </c>
      <c r="S9" s="300">
        <v>2.3142575412759951</v>
      </c>
      <c r="T9" s="300">
        <f t="shared" ref="T9:T10" si="3">SUM(Q9:S9)</f>
        <v>4.4671321913643229</v>
      </c>
      <c r="U9" s="300"/>
      <c r="V9" s="300">
        <v>1.9228869117204133</v>
      </c>
      <c r="W9" s="300">
        <v>0.46874534172100735</v>
      </c>
      <c r="X9" s="300">
        <v>2.228545115971702</v>
      </c>
      <c r="Y9" s="300">
        <f t="shared" ref="Y9:Y10" si="4">SUM(V9:X9)</f>
        <v>4.6201773694131223</v>
      </c>
    </row>
    <row r="10" spans="1:25" x14ac:dyDescent="0.2">
      <c r="A10" s="264" t="s">
        <v>363</v>
      </c>
      <c r="B10" s="301">
        <f>SUM(B8:B9)</f>
        <v>1.9112116641531511</v>
      </c>
      <c r="C10" s="301">
        <f t="shared" ref="C10:D10" si="5">SUM(C8:C9)</f>
        <v>0.26656812468570629</v>
      </c>
      <c r="D10" s="301">
        <f t="shared" si="5"/>
        <v>1.8062202111611492</v>
      </c>
      <c r="E10" s="301">
        <f t="shared" si="0"/>
        <v>3.9840000000000066</v>
      </c>
      <c r="F10" s="301"/>
      <c r="G10" s="301">
        <f>SUM(G8:G9)</f>
        <v>1.6371804763413427</v>
      </c>
      <c r="H10" s="301">
        <f t="shared" ref="H10" si="6">SUM(H8:H9)</f>
        <v>0.64620731298549672</v>
      </c>
      <c r="I10" s="301">
        <f t="shared" ref="I10" si="7">SUM(I8:I9)</f>
        <v>2.3086122106731612</v>
      </c>
      <c r="J10" s="301">
        <f t="shared" si="1"/>
        <v>4.5920000000000005</v>
      </c>
      <c r="K10" s="301"/>
      <c r="L10" s="301">
        <f>SUM(L8:L9)</f>
        <v>2.035077511418161</v>
      </c>
      <c r="M10" s="301">
        <f t="shared" ref="M10" si="8">SUM(M8:M9)</f>
        <v>0.83964235004323451</v>
      </c>
      <c r="N10" s="301">
        <f t="shared" ref="N10" si="9">SUM(N8:N9)</f>
        <v>3.0992801385386106</v>
      </c>
      <c r="O10" s="301">
        <f t="shared" si="2"/>
        <v>5.9740000000000055</v>
      </c>
      <c r="P10" s="301"/>
      <c r="Q10" s="301">
        <f>SUM(Q8:Q9)</f>
        <v>2.1861643944992153</v>
      </c>
      <c r="R10" s="301">
        <f t="shared" ref="R10" si="10">SUM(R8:R9)</f>
        <v>0.86894503621764541</v>
      </c>
      <c r="S10" s="301">
        <f t="shared" ref="S10" si="11">SUM(S8:S9)</f>
        <v>3.1858905692831305</v>
      </c>
      <c r="T10" s="301">
        <f t="shared" si="3"/>
        <v>6.2409999999999908</v>
      </c>
      <c r="U10" s="301"/>
      <c r="V10" s="301">
        <f>SUM(V8:V9)</f>
        <v>2.4230832850376713</v>
      </c>
      <c r="W10" s="301">
        <f t="shared" ref="W10" si="12">SUM(W8:W9)</f>
        <v>0.87563004515273224</v>
      </c>
      <c r="X10" s="301">
        <f t="shared" ref="X10" si="13">SUM(X8:X9)</f>
        <v>3.1622866698095988</v>
      </c>
      <c r="Y10" s="301">
        <f t="shared" si="4"/>
        <v>6.4610000000000021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3.1989745781006516E-2</v>
      </c>
      <c r="C17" s="300">
        <v>4.8147831659388334E-3</v>
      </c>
      <c r="D17" s="300">
        <v>8.1606494340377136E-5</v>
      </c>
      <c r="E17" s="300">
        <f>SUM(B17:D17)</f>
        <v>3.6886135441285731E-2</v>
      </c>
      <c r="F17" s="300"/>
      <c r="G17" s="300">
        <v>4.4911967778387678E-2</v>
      </c>
      <c r="H17" s="300">
        <v>1.4257767548914118E-2</v>
      </c>
      <c r="I17" s="300">
        <v>1.0184119677776998E-4</v>
      </c>
      <c r="J17" s="300">
        <f>SUM(G17:I17)</f>
        <v>5.9271576524079571E-2</v>
      </c>
      <c r="K17" s="300"/>
      <c r="L17" s="300">
        <v>4.1558773423640408E-2</v>
      </c>
      <c r="M17" s="300">
        <v>1.155536626907102E-2</v>
      </c>
      <c r="N17" s="300">
        <v>0</v>
      </c>
      <c r="O17" s="300">
        <f>SUM(L17:N17)</f>
        <v>5.3114139692711428E-2</v>
      </c>
      <c r="P17" s="300"/>
      <c r="Q17" s="300">
        <v>3.3296607077652252E-2</v>
      </c>
      <c r="R17" s="300">
        <v>9.4235680407118525E-3</v>
      </c>
      <c r="S17" s="300">
        <v>0</v>
      </c>
      <c r="T17" s="300">
        <f>SUM(Q17:S17)</f>
        <v>4.2720175118364102E-2</v>
      </c>
      <c r="U17" s="300"/>
      <c r="V17" s="300">
        <v>2.2929815303521867E-2</v>
      </c>
      <c r="W17" s="300">
        <v>6.9973614771579682E-3</v>
      </c>
      <c r="X17" s="300">
        <v>0</v>
      </c>
      <c r="Y17" s="300">
        <f>SUM(V17:X17)</f>
        <v>2.9927176780679833E-2</v>
      </c>
    </row>
    <row r="18" spans="1:25" x14ac:dyDescent="0.2">
      <c r="A18" s="260" t="s">
        <v>364</v>
      </c>
      <c r="B18" s="300">
        <v>0.22099038667005616</v>
      </c>
      <c r="C18" s="300">
        <v>6.5285195471594818E-3</v>
      </c>
      <c r="D18" s="300">
        <v>0.11759495834149804</v>
      </c>
      <c r="E18" s="300">
        <f t="shared" ref="E18:E19" si="14">SUM(B18:D18)</f>
        <v>0.34511386455871368</v>
      </c>
      <c r="F18" s="300"/>
      <c r="G18" s="300">
        <v>0.28698849252075131</v>
      </c>
      <c r="H18" s="300">
        <v>7.7399309551688623E-3</v>
      </c>
      <c r="I18" s="300">
        <v>0</v>
      </c>
      <c r="J18" s="300">
        <f t="shared" ref="J18:J19" si="15">SUM(G18:I18)</f>
        <v>0.29472842347592015</v>
      </c>
      <c r="K18" s="300"/>
      <c r="L18" s="300">
        <v>0.30033816013690529</v>
      </c>
      <c r="M18" s="300">
        <v>3.5477001703833363E-3</v>
      </c>
      <c r="N18" s="300">
        <v>0</v>
      </c>
      <c r="O18" s="300">
        <f t="shared" ref="O18:O19" si="16">SUM(L18:N18)</f>
        <v>0.30388586030728865</v>
      </c>
      <c r="P18" s="300"/>
      <c r="Q18" s="300">
        <v>0.24134804815782565</v>
      </c>
      <c r="R18" s="300">
        <v>2.9317767238104583E-3</v>
      </c>
      <c r="S18" s="300">
        <v>0</v>
      </c>
      <c r="T18" s="300">
        <f t="shared" ref="T18:T19" si="17">SUM(Q18:S18)</f>
        <v>0.2442798248816361</v>
      </c>
      <c r="U18" s="300"/>
      <c r="V18" s="300">
        <v>0.17181213720350333</v>
      </c>
      <c r="W18" s="300">
        <v>2.2606860158168531E-3</v>
      </c>
      <c r="X18" s="300">
        <v>0</v>
      </c>
      <c r="Y18" s="300">
        <f t="shared" ref="Y18:Y19" si="18">SUM(V18:X18)</f>
        <v>0.17407282321932019</v>
      </c>
    </row>
    <row r="19" spans="1:25" x14ac:dyDescent="0.2">
      <c r="A19" s="264" t="s">
        <v>363</v>
      </c>
      <c r="B19" s="301">
        <f>SUM(B17:B18)</f>
        <v>0.25298013245106266</v>
      </c>
      <c r="C19" s="301">
        <f t="shared" ref="C19" si="19">SUM(C17:C18)</f>
        <v>1.1343302713098316E-2</v>
      </c>
      <c r="D19" s="301">
        <f t="shared" ref="D19" si="20">SUM(D17:D18)</f>
        <v>0.11767656483583841</v>
      </c>
      <c r="E19" s="301">
        <f t="shared" si="14"/>
        <v>0.38199999999999934</v>
      </c>
      <c r="F19" s="301"/>
      <c r="G19" s="301">
        <f>SUM(G17:G18)</f>
        <v>0.331900460299139</v>
      </c>
      <c r="H19" s="301">
        <f t="shared" ref="H19" si="21">SUM(H17:H18)</f>
        <v>2.199769850408298E-2</v>
      </c>
      <c r="I19" s="301">
        <f t="shared" ref="I19" si="22">SUM(I17:I18)</f>
        <v>1.0184119677776998E-4</v>
      </c>
      <c r="J19" s="301">
        <f t="shared" si="15"/>
        <v>0.3539999999999997</v>
      </c>
      <c r="K19" s="301"/>
      <c r="L19" s="301">
        <f>SUM(L17:L18)</f>
        <v>0.34189693356054568</v>
      </c>
      <c r="M19" s="301">
        <f t="shared" ref="M19" si="23">SUM(M17:M18)</f>
        <v>1.5103066439454357E-2</v>
      </c>
      <c r="N19" s="301">
        <f t="shared" ref="N19" si="24">SUM(N17:N18)</f>
        <v>0</v>
      </c>
      <c r="O19" s="301">
        <f t="shared" si="16"/>
        <v>0.35700000000000004</v>
      </c>
      <c r="P19" s="301"/>
      <c r="Q19" s="301">
        <f>SUM(Q17:Q18)</f>
        <v>0.27464465523547787</v>
      </c>
      <c r="R19" s="301">
        <f t="shared" ref="R19" si="25">SUM(R17:R18)</f>
        <v>1.2355344764522311E-2</v>
      </c>
      <c r="S19" s="301">
        <f t="shared" ref="S19" si="26">SUM(S17:S18)</f>
        <v>0</v>
      </c>
      <c r="T19" s="301">
        <f t="shared" si="17"/>
        <v>0.2870000000000002</v>
      </c>
      <c r="U19" s="301"/>
      <c r="V19" s="301">
        <f>SUM(V17:V18)</f>
        <v>0.1947419525070252</v>
      </c>
      <c r="W19" s="301">
        <f t="shared" ref="W19" si="27">SUM(W17:W18)</f>
        <v>9.2580474929748208E-3</v>
      </c>
      <c r="X19" s="301">
        <f t="shared" ref="X19" si="28">SUM(X17:X18)</f>
        <v>0</v>
      </c>
      <c r="Y19" s="301">
        <f t="shared" si="18"/>
        <v>0.20400000000000001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0.76558184763941772</v>
      </c>
      <c r="C26" s="300">
        <v>0.28710466604321028</v>
      </c>
      <c r="D26" s="300">
        <v>3.6347010151670349E-2</v>
      </c>
      <c r="E26" s="300">
        <f>SUM(B26:D26)</f>
        <v>1.0890335238342983</v>
      </c>
      <c r="F26" s="300"/>
      <c r="G26" s="300">
        <v>0.78538501209444633</v>
      </c>
      <c r="H26" s="300">
        <v>0.29805445431072752</v>
      </c>
      <c r="I26" s="300">
        <v>0.16392108447797019</v>
      </c>
      <c r="J26" s="300">
        <f>SUM(G26:I26)</f>
        <v>1.247360550883144</v>
      </c>
      <c r="K26" s="300"/>
      <c r="L26" s="300">
        <v>0.80105139856543772</v>
      </c>
      <c r="M26" s="300">
        <v>0.27316300206495903</v>
      </c>
      <c r="N26" s="300">
        <v>0.2047827485913887</v>
      </c>
      <c r="O26" s="300">
        <f>SUM(L26:N26)</f>
        <v>1.2789971492217855</v>
      </c>
      <c r="P26" s="300"/>
      <c r="Q26" s="300">
        <v>0.74749910815188647</v>
      </c>
      <c r="R26" s="300">
        <v>0.24520675999158439</v>
      </c>
      <c r="S26" s="300">
        <v>0.18928089004129189</v>
      </c>
      <c r="T26" s="300">
        <f>SUM(Q26:S26)</f>
        <v>1.1819867581847627</v>
      </c>
      <c r="U26" s="300"/>
      <c r="V26" s="300">
        <v>0.60240881486840647</v>
      </c>
      <c r="W26" s="300">
        <v>0.18370093458098849</v>
      </c>
      <c r="X26" s="300">
        <v>0.14867624276929226</v>
      </c>
      <c r="Y26" s="300">
        <f>SUM(V26:X26)</f>
        <v>0.93478599221868719</v>
      </c>
    </row>
    <row r="27" spans="1:25" x14ac:dyDescent="0.2">
      <c r="A27" s="260" t="s">
        <v>364</v>
      </c>
      <c r="B27" s="300">
        <v>1.8602142796287753</v>
      </c>
      <c r="C27" s="300">
        <v>0.14814160197957871</v>
      </c>
      <c r="D27" s="300">
        <v>0.13061059455734492</v>
      </c>
      <c r="E27" s="300">
        <f t="shared" ref="E27:E28" si="29">SUM(B27:D27)</f>
        <v>2.1389664761656992</v>
      </c>
      <c r="F27" s="300"/>
      <c r="G27" s="300">
        <v>1.6510904690549424</v>
      </c>
      <c r="H27" s="300">
        <v>0.12260836118455561</v>
      </c>
      <c r="I27" s="300">
        <v>5.5940618877361084E-2</v>
      </c>
      <c r="J27" s="300">
        <f t="shared" ref="J27:J28" si="30">SUM(G27:I27)</f>
        <v>1.8296394491168591</v>
      </c>
      <c r="K27" s="300"/>
      <c r="L27" s="300">
        <v>1.6846245166477092</v>
      </c>
      <c r="M27" s="300">
        <v>0.13622348923029992</v>
      </c>
      <c r="N27" s="300">
        <v>7.1154844900203823E-2</v>
      </c>
      <c r="O27" s="300">
        <f t="shared" ref="O27:O28" si="31">SUM(L27:N27)</f>
        <v>1.8920028507782127</v>
      </c>
      <c r="P27" s="300"/>
      <c r="Q27" s="300">
        <v>1.498900021151379</v>
      </c>
      <c r="R27" s="300">
        <v>0.12251667321565007</v>
      </c>
      <c r="S27" s="300">
        <v>6.4596547448205782E-2</v>
      </c>
      <c r="T27" s="300">
        <f t="shared" ref="T27:T28" si="32">SUM(Q27:S27)</f>
        <v>1.6860132418152349</v>
      </c>
      <c r="U27" s="300"/>
      <c r="V27" s="300">
        <v>1.1063355031103066</v>
      </c>
      <c r="W27" s="300">
        <v>9.2446125312634797E-2</v>
      </c>
      <c r="X27" s="300">
        <v>5.0432379358372102E-2</v>
      </c>
      <c r="Y27" s="300">
        <f t="shared" ref="Y27:Y28" si="33">SUM(V27:X27)</f>
        <v>1.2492140077813134</v>
      </c>
    </row>
    <row r="28" spans="1:25" x14ac:dyDescent="0.2">
      <c r="A28" s="264" t="s">
        <v>363</v>
      </c>
      <c r="B28" s="301">
        <f>SUM(B26:B27)</f>
        <v>2.6257961272681931</v>
      </c>
      <c r="C28" s="301">
        <f t="shared" ref="C28" si="34">SUM(C26:C27)</f>
        <v>0.43524626802278898</v>
      </c>
      <c r="D28" s="301">
        <f t="shared" ref="D28" si="35">SUM(D26:D27)</f>
        <v>0.16695760470901527</v>
      </c>
      <c r="E28" s="301">
        <f t="shared" si="29"/>
        <v>3.2279999999999975</v>
      </c>
      <c r="F28" s="301"/>
      <c r="G28" s="301">
        <f>SUM(G26:G27)</f>
        <v>2.4364754811493885</v>
      </c>
      <c r="H28" s="301">
        <f t="shared" ref="H28" si="36">SUM(H26:H27)</f>
        <v>0.42066281549528312</v>
      </c>
      <c r="I28" s="301">
        <f t="shared" ref="I28" si="37">SUM(I26:I27)</f>
        <v>0.21986170335533128</v>
      </c>
      <c r="J28" s="301">
        <f t="shared" si="30"/>
        <v>3.0770000000000026</v>
      </c>
      <c r="K28" s="301"/>
      <c r="L28" s="301">
        <f>SUM(L26:L27)</f>
        <v>2.4856759152131467</v>
      </c>
      <c r="M28" s="301">
        <f t="shared" ref="M28" si="38">SUM(M26:M27)</f>
        <v>0.40938649129525895</v>
      </c>
      <c r="N28" s="301">
        <f t="shared" ref="N28" si="39">SUM(N26:N27)</f>
        <v>0.27593759349159253</v>
      </c>
      <c r="O28" s="301">
        <f t="shared" si="31"/>
        <v>3.1709999999999985</v>
      </c>
      <c r="P28" s="301"/>
      <c r="Q28" s="301">
        <f>SUM(Q26:Q27)</f>
        <v>2.2463991293032652</v>
      </c>
      <c r="R28" s="301">
        <f t="shared" ref="R28" si="40">SUM(R26:R27)</f>
        <v>0.36772343320723444</v>
      </c>
      <c r="S28" s="301">
        <f t="shared" ref="S28" si="41">SUM(S26:S27)</f>
        <v>0.25387743748949765</v>
      </c>
      <c r="T28" s="301">
        <f t="shared" si="32"/>
        <v>2.8679999999999972</v>
      </c>
      <c r="U28" s="301"/>
      <c r="V28" s="301">
        <f>SUM(V26:V27)</f>
        <v>1.708744317978713</v>
      </c>
      <c r="W28" s="301">
        <f t="shared" ref="W28" si="42">SUM(W26:W27)</f>
        <v>0.27614705989362331</v>
      </c>
      <c r="X28" s="301">
        <f t="shared" ref="X28" si="43">SUM(X26:X27)</f>
        <v>0.19910862212766436</v>
      </c>
      <c r="Y28" s="301">
        <f t="shared" si="33"/>
        <v>2.1840000000000006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0.75720528603590542</v>
      </c>
      <c r="C35" s="300">
        <v>0.18446711670437477</v>
      </c>
      <c r="D35" s="300">
        <v>2.3736201373440378E-2</v>
      </c>
      <c r="E35" s="300">
        <f>SUM(B35:D35)</f>
        <v>0.96540860411372054</v>
      </c>
      <c r="F35" s="300"/>
      <c r="G35" s="300">
        <v>0.72583584057740347</v>
      </c>
      <c r="H35" s="300">
        <v>0.20905341603813413</v>
      </c>
      <c r="I35" s="300">
        <v>0.16720306424920861</v>
      </c>
      <c r="J35" s="300">
        <f>SUM(G35:I35)</f>
        <v>1.1020923208647462</v>
      </c>
      <c r="K35" s="300"/>
      <c r="L35" s="300">
        <v>0.76707172885029851</v>
      </c>
      <c r="M35" s="300">
        <v>0.17329453958406255</v>
      </c>
      <c r="N35" s="300">
        <v>0.21554725316211537</v>
      </c>
      <c r="O35" s="300">
        <f>SUM(L35:N35)</f>
        <v>1.1559135215964764</v>
      </c>
      <c r="P35" s="300"/>
      <c r="Q35" s="300">
        <v>0.73108129440269332</v>
      </c>
      <c r="R35" s="300">
        <v>0.17235438043044773</v>
      </c>
      <c r="S35" s="300">
        <v>0.21293725335269373</v>
      </c>
      <c r="T35" s="300">
        <f>SUM(Q35:S35)</f>
        <v>1.1163729281858348</v>
      </c>
      <c r="U35" s="300"/>
      <c r="V35" s="300">
        <v>0.59981925391366842</v>
      </c>
      <c r="W35" s="300">
        <v>0.15931600936290718</v>
      </c>
      <c r="X35" s="300">
        <v>0.19374914811991426</v>
      </c>
      <c r="Y35" s="300">
        <f>SUM(V35:X35)</f>
        <v>0.95288441139648983</v>
      </c>
    </row>
    <row r="36" spans="1:25" x14ac:dyDescent="0.2">
      <c r="A36" s="260" t="s">
        <v>364</v>
      </c>
      <c r="B36" s="300">
        <v>3.1486275743730059</v>
      </c>
      <c r="C36" s="300">
        <v>0.11080304347825493</v>
      </c>
      <c r="D36" s="300">
        <v>0.24616077803502764</v>
      </c>
      <c r="E36" s="300">
        <f t="shared" ref="E36:E37" si="44">SUM(B36:D36)</f>
        <v>3.5055913958862885</v>
      </c>
      <c r="F36" s="300"/>
      <c r="G36" s="300">
        <v>2.793461396037912</v>
      </c>
      <c r="H36" s="300">
        <v>7.7750416589256785E-2</v>
      </c>
      <c r="I36" s="300">
        <v>0.31169586650807896</v>
      </c>
      <c r="J36" s="300">
        <f t="shared" ref="J36:J37" si="45">SUM(G36:I36)</f>
        <v>3.1829076791352477</v>
      </c>
      <c r="K36" s="300"/>
      <c r="L36" s="300">
        <v>2.6967745766371189</v>
      </c>
      <c r="M36" s="300">
        <v>9.4435788423203992E-2</v>
      </c>
      <c r="N36" s="300">
        <v>0.15187611334319878</v>
      </c>
      <c r="O36" s="300">
        <f t="shared" ref="O36:O37" si="46">SUM(L36:N36)</f>
        <v>2.9430864784035218</v>
      </c>
      <c r="P36" s="300"/>
      <c r="Q36" s="300">
        <v>2.619020126271586</v>
      </c>
      <c r="R36" s="300">
        <v>9.5217442776831224E-2</v>
      </c>
      <c r="S36" s="300">
        <v>0.15338950276574684</v>
      </c>
      <c r="T36" s="300">
        <f t="shared" ref="T36:T37" si="47">SUM(Q36:S36)</f>
        <v>2.8676270718141641</v>
      </c>
      <c r="U36" s="300"/>
      <c r="V36" s="300">
        <v>2.2064313609211537</v>
      </c>
      <c r="W36" s="300">
        <v>8.8542356808892331E-2</v>
      </c>
      <c r="X36" s="300">
        <v>0.14014187087346147</v>
      </c>
      <c r="Y36" s="300">
        <f t="shared" ref="Y36:Y37" si="48">SUM(V36:X36)</f>
        <v>2.4351155886035074</v>
      </c>
    </row>
    <row r="37" spans="1:25" x14ac:dyDescent="0.2">
      <c r="A37" s="264" t="s">
        <v>363</v>
      </c>
      <c r="B37" s="301">
        <f>SUM(B35:B36)</f>
        <v>3.9058328604089114</v>
      </c>
      <c r="C37" s="301">
        <f t="shared" ref="C37" si="49">SUM(C35:C36)</f>
        <v>0.29527016018262969</v>
      </c>
      <c r="D37" s="301">
        <f t="shared" ref="D37" si="50">SUM(D35:D36)</f>
        <v>0.26989697940846802</v>
      </c>
      <c r="E37" s="301">
        <f t="shared" si="44"/>
        <v>4.471000000000009</v>
      </c>
      <c r="F37" s="301"/>
      <c r="G37" s="301">
        <f>SUM(G35:G36)</f>
        <v>3.5192972366153157</v>
      </c>
      <c r="H37" s="301">
        <f t="shared" ref="H37" si="51">SUM(H35:H36)</f>
        <v>0.2868038326273909</v>
      </c>
      <c r="I37" s="301">
        <f t="shared" ref="I37" si="52">SUM(I35:I36)</f>
        <v>0.47889893075728757</v>
      </c>
      <c r="J37" s="301">
        <f t="shared" si="45"/>
        <v>4.2849999999999939</v>
      </c>
      <c r="K37" s="301"/>
      <c r="L37" s="301">
        <f>SUM(L35:L36)</f>
        <v>3.4638463054874173</v>
      </c>
      <c r="M37" s="301">
        <f t="shared" ref="M37" si="53">SUM(M35:M36)</f>
        <v>0.26773032800726654</v>
      </c>
      <c r="N37" s="301">
        <f t="shared" ref="N37" si="54">SUM(N35:N36)</f>
        <v>0.36742336650531415</v>
      </c>
      <c r="O37" s="301">
        <f t="shared" si="46"/>
        <v>4.0989999999999984</v>
      </c>
      <c r="P37" s="301"/>
      <c r="Q37" s="301">
        <f>SUM(Q35:Q36)</f>
        <v>3.3501014206742794</v>
      </c>
      <c r="R37" s="301">
        <f t="shared" ref="R37" si="55">SUM(R35:R36)</f>
        <v>0.26757182320727896</v>
      </c>
      <c r="S37" s="301">
        <f t="shared" ref="S37" si="56">SUM(S35:S36)</f>
        <v>0.36632675611844057</v>
      </c>
      <c r="T37" s="301">
        <f t="shared" si="47"/>
        <v>3.9839999999999991</v>
      </c>
      <c r="U37" s="301"/>
      <c r="V37" s="301">
        <f>SUM(V35:V36)</f>
        <v>2.8062506148348221</v>
      </c>
      <c r="W37" s="301">
        <f t="shared" ref="W37" si="57">SUM(W35:W36)</f>
        <v>0.24785836617179952</v>
      </c>
      <c r="X37" s="301">
        <f t="shared" ref="X37" si="58">SUM(X35:X36)</f>
        <v>0.3338910189933757</v>
      </c>
      <c r="Y37" s="301">
        <f t="shared" si="48"/>
        <v>3.3879999999999972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3.0086167440605358</v>
      </c>
      <c r="C44" s="300">
        <v>1.0432672971579056</v>
      </c>
      <c r="D44" s="300">
        <v>0.17461085754458439</v>
      </c>
      <c r="E44" s="300">
        <f>SUM(B44:D44)</f>
        <v>4.2264948987630255</v>
      </c>
      <c r="F44" s="300"/>
      <c r="G44" s="300">
        <v>3.7653437914673549</v>
      </c>
      <c r="H44" s="300">
        <v>1.2542192459287587</v>
      </c>
      <c r="I44" s="300">
        <v>0.92299523679821538</v>
      </c>
      <c r="J44" s="300">
        <f>SUM(G44:I44)</f>
        <v>5.9425582741943286</v>
      </c>
      <c r="K44" s="300"/>
      <c r="L44" s="300">
        <v>3.88297297597226</v>
      </c>
      <c r="M44" s="300">
        <v>1.1439181216511665</v>
      </c>
      <c r="N44" s="300">
        <v>1.2014214878965301</v>
      </c>
      <c r="O44" s="300">
        <f>SUM(L44:N44)</f>
        <v>6.2283125855199568</v>
      </c>
      <c r="P44" s="300"/>
      <c r="Q44" s="300">
        <v>3.7752473088749032</v>
      </c>
      <c r="R44" s="300">
        <v>1.0928652130215624</v>
      </c>
      <c r="S44" s="300">
        <v>1.1204845366253864</v>
      </c>
      <c r="T44" s="300">
        <f>SUM(Q44:S44)</f>
        <v>5.9885970585218518</v>
      </c>
      <c r="U44" s="300"/>
      <c r="V44" s="300">
        <v>3.7161837502178905</v>
      </c>
      <c r="W44" s="300">
        <v>1.0496741358571804</v>
      </c>
      <c r="X44" s="300">
        <v>1.0247775036996016</v>
      </c>
      <c r="Y44" s="300">
        <f>SUM(V44:X44)</f>
        <v>5.7906353897746721</v>
      </c>
    </row>
    <row r="45" spans="1:25" x14ac:dyDescent="0.2">
      <c r="A45" s="260" t="s">
        <v>364</v>
      </c>
      <c r="B45" s="300">
        <v>17.420202055263868</v>
      </c>
      <c r="C45" s="300">
        <v>0.66488947807031273</v>
      </c>
      <c r="D45" s="300">
        <v>1.9554135679027744</v>
      </c>
      <c r="E45" s="300">
        <f t="shared" ref="E45:E46" si="59">SUM(B45:D45)</f>
        <v>20.040505101236953</v>
      </c>
      <c r="F45" s="300"/>
      <c r="G45" s="300">
        <v>18.505903406953138</v>
      </c>
      <c r="H45" s="300">
        <v>0.60956633408012673</v>
      </c>
      <c r="I45" s="300">
        <v>1.727971984772392</v>
      </c>
      <c r="J45" s="300">
        <f t="shared" ref="J45:J46" si="60">SUM(G45:I45)</f>
        <v>20.843441725805658</v>
      </c>
      <c r="K45" s="300"/>
      <c r="L45" s="300">
        <v>18.075003206911333</v>
      </c>
      <c r="M45" s="300">
        <v>0.7204540254725279</v>
      </c>
      <c r="N45" s="300">
        <v>1.5622301820961326</v>
      </c>
      <c r="O45" s="300">
        <f t="shared" ref="O45:O46" si="61">SUM(L45:N45)</f>
        <v>20.357687414479994</v>
      </c>
      <c r="P45" s="300"/>
      <c r="Q45" s="300">
        <v>16.996634070675587</v>
      </c>
      <c r="R45" s="300">
        <v>0.68982155014477398</v>
      </c>
      <c r="S45" s="300">
        <v>1.4909473206578265</v>
      </c>
      <c r="T45" s="300">
        <f t="shared" ref="T45:T46" si="62">SUM(Q45:S45)</f>
        <v>19.177402941478189</v>
      </c>
      <c r="U45" s="300"/>
      <c r="V45" s="300">
        <v>16.001306413750793</v>
      </c>
      <c r="W45" s="300">
        <v>0.64827617632590018</v>
      </c>
      <c r="X45" s="300">
        <v>1.4587820201486104</v>
      </c>
      <c r="Y45" s="300">
        <f t="shared" ref="Y45:Y46" si="63">SUM(V45:X45)</f>
        <v>18.108364610225305</v>
      </c>
    </row>
    <row r="46" spans="1:25" x14ac:dyDescent="0.2">
      <c r="A46" s="264" t="s">
        <v>363</v>
      </c>
      <c r="B46" s="301">
        <f>SUM(B44:B45)</f>
        <v>20.428818799324404</v>
      </c>
      <c r="C46" s="301">
        <f t="shared" ref="C46" si="64">SUM(C44:C45)</f>
        <v>1.7081567752282183</v>
      </c>
      <c r="D46" s="301">
        <f t="shared" ref="D46" si="65">SUM(D44:D45)</f>
        <v>2.1300244254473588</v>
      </c>
      <c r="E46" s="301">
        <f t="shared" si="59"/>
        <v>24.266999999999982</v>
      </c>
      <c r="F46" s="301"/>
      <c r="G46" s="301">
        <f>SUM(G44:G45)</f>
        <v>22.271247198420493</v>
      </c>
      <c r="H46" s="301">
        <f t="shared" ref="H46" si="66">SUM(H44:H45)</f>
        <v>1.8637855800088854</v>
      </c>
      <c r="I46" s="301">
        <f t="shared" ref="I46" si="67">SUM(I44:I45)</f>
        <v>2.6509672215706073</v>
      </c>
      <c r="J46" s="301">
        <f t="shared" si="60"/>
        <v>26.785999999999984</v>
      </c>
      <c r="K46" s="301"/>
      <c r="L46" s="301">
        <f>SUM(L44:L45)</f>
        <v>21.957976182883591</v>
      </c>
      <c r="M46" s="301">
        <f t="shared" ref="M46" si="68">SUM(M44:M45)</f>
        <v>1.8643721471236945</v>
      </c>
      <c r="N46" s="301">
        <f t="shared" ref="N46" si="69">SUM(N44:N45)</f>
        <v>2.7636516699926625</v>
      </c>
      <c r="O46" s="301">
        <f t="shared" si="61"/>
        <v>26.585999999999949</v>
      </c>
      <c r="P46" s="301"/>
      <c r="Q46" s="301">
        <f>SUM(Q44:Q45)</f>
        <v>20.771881379550489</v>
      </c>
      <c r="R46" s="301">
        <f t="shared" ref="R46" si="70">SUM(R44:R45)</f>
        <v>1.7826867631663363</v>
      </c>
      <c r="S46" s="301">
        <f t="shared" ref="S46" si="71">SUM(S44:S45)</f>
        <v>2.6114318572832129</v>
      </c>
      <c r="T46" s="301">
        <f t="shared" si="62"/>
        <v>25.166000000000039</v>
      </c>
      <c r="U46" s="301"/>
      <c r="V46" s="301">
        <f>SUM(V44:V45)</f>
        <v>19.717490163968684</v>
      </c>
      <c r="W46" s="301">
        <f t="shared" ref="W46" si="72">SUM(W44:W45)</f>
        <v>1.6979503121830806</v>
      </c>
      <c r="X46" s="301">
        <f t="shared" ref="X46" si="73">SUM(X44:X45)</f>
        <v>2.483559523848212</v>
      </c>
      <c r="Y46" s="301">
        <f t="shared" si="63"/>
        <v>23.898999999999976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0.3539967301656553</v>
      </c>
      <c r="C53" s="300">
        <v>6.7319448393885636E-2</v>
      </c>
      <c r="D53" s="300">
        <v>2.0713676429090294E-4</v>
      </c>
      <c r="E53" s="300">
        <f>SUM(B53:D53)</f>
        <v>0.42152331532383186</v>
      </c>
      <c r="F53" s="300"/>
      <c r="G53" s="300">
        <v>0.36859086002105307</v>
      </c>
      <c r="H53" s="300">
        <v>0.10250953580682576</v>
      </c>
      <c r="I53" s="300">
        <v>1.7056495142311212E-4</v>
      </c>
      <c r="J53" s="300">
        <f>SUM(G53:I53)</f>
        <v>0.47127096077930192</v>
      </c>
      <c r="K53" s="300"/>
      <c r="L53" s="300">
        <v>0.50850247524804348</v>
      </c>
      <c r="M53" s="300">
        <v>0.15510878061860631</v>
      </c>
      <c r="N53" s="300">
        <v>0</v>
      </c>
      <c r="O53" s="300">
        <f>SUM(L53:N53)</f>
        <v>0.66361125586664982</v>
      </c>
      <c r="P53" s="300"/>
      <c r="Q53" s="300">
        <v>0.48396591224158547</v>
      </c>
      <c r="R53" s="300">
        <v>0.14613352194787183</v>
      </c>
      <c r="S53" s="300">
        <v>0</v>
      </c>
      <c r="T53" s="300">
        <f>SUM(Q53:S53)</f>
        <v>0.63009943418945724</v>
      </c>
      <c r="U53" s="300"/>
      <c r="V53" s="300">
        <v>0.48341029286911202</v>
      </c>
      <c r="W53" s="300">
        <v>0.1432271822580074</v>
      </c>
      <c r="X53" s="300">
        <v>0</v>
      </c>
      <c r="Y53" s="300">
        <f>SUM(V53:X53)</f>
        <v>0.62663747512711943</v>
      </c>
    </row>
    <row r="54" spans="1:25" x14ac:dyDescent="0.2">
      <c r="A54" s="260" t="s">
        <v>364</v>
      </c>
      <c r="B54" s="300">
        <v>0.96442877452485731</v>
      </c>
      <c r="C54" s="300">
        <v>9.9425646859264676E-3</v>
      </c>
      <c r="D54" s="300">
        <v>6.1105345465385888E-2</v>
      </c>
      <c r="E54" s="300">
        <f t="shared" ref="E54:E55" si="74">SUM(B54:D54)</f>
        <v>1.0354766846761696</v>
      </c>
      <c r="F54" s="300"/>
      <c r="G54" s="300">
        <v>1.1243641597663943</v>
      </c>
      <c r="H54" s="300">
        <v>0.18216336811933032</v>
      </c>
      <c r="I54" s="300">
        <v>0.11820151133497357</v>
      </c>
      <c r="J54" s="300">
        <f t="shared" ref="J54:J55" si="75">SUM(G54:I54)</f>
        <v>1.4247290392206979</v>
      </c>
      <c r="K54" s="300"/>
      <c r="L54" s="300">
        <v>1.513974075034564</v>
      </c>
      <c r="M54" s="300">
        <v>9.2414669098789953E-2</v>
      </c>
      <c r="N54" s="300">
        <v>0</v>
      </c>
      <c r="O54" s="300">
        <f t="shared" ref="O54:O55" si="76">SUM(L54:N54)</f>
        <v>1.606388744133354</v>
      </c>
      <c r="P54" s="300"/>
      <c r="Q54" s="300">
        <v>1.4184241650377021</v>
      </c>
      <c r="R54" s="300">
        <v>8.8476400772842412E-2</v>
      </c>
      <c r="S54" s="300">
        <v>0</v>
      </c>
      <c r="T54" s="300">
        <f t="shared" ref="T54:T55" si="77">SUM(Q54:S54)</f>
        <v>1.5069005658105445</v>
      </c>
      <c r="U54" s="300"/>
      <c r="V54" s="300">
        <v>1.3721609326057489</v>
      </c>
      <c r="W54" s="300">
        <v>8.9201592267130675E-2</v>
      </c>
      <c r="X54" s="300">
        <v>0</v>
      </c>
      <c r="Y54" s="300">
        <f t="shared" ref="Y54:Y55" si="78">SUM(V54:X54)</f>
        <v>1.4613625248728797</v>
      </c>
    </row>
    <row r="55" spans="1:25" x14ac:dyDescent="0.2">
      <c r="A55" s="264" t="s">
        <v>363</v>
      </c>
      <c r="B55" s="301">
        <f>SUM(B53:B54)</f>
        <v>1.3184255046905127</v>
      </c>
      <c r="C55" s="301">
        <f t="shared" ref="C55" si="79">SUM(C53:C54)</f>
        <v>7.7262013079812106E-2</v>
      </c>
      <c r="D55" s="301">
        <f t="shared" ref="D55" si="80">SUM(D53:D54)</f>
        <v>6.1312482229676793E-2</v>
      </c>
      <c r="E55" s="301">
        <f t="shared" si="74"/>
        <v>1.4570000000000016</v>
      </c>
      <c r="F55" s="301"/>
      <c r="G55" s="301">
        <f>SUM(G53:G54)</f>
        <v>1.4929550197874473</v>
      </c>
      <c r="H55" s="301">
        <f t="shared" ref="H55" si="81">SUM(H53:H54)</f>
        <v>0.28467290392615607</v>
      </c>
      <c r="I55" s="301">
        <f t="shared" ref="I55" si="82">SUM(I53:I54)</f>
        <v>0.11837207628639669</v>
      </c>
      <c r="J55" s="301">
        <f t="shared" si="75"/>
        <v>1.8959999999999999</v>
      </c>
      <c r="K55" s="301"/>
      <c r="L55" s="301">
        <f>SUM(L53:L54)</f>
        <v>2.0224765502826076</v>
      </c>
      <c r="M55" s="301">
        <f t="shared" ref="M55" si="83">SUM(M53:M54)</f>
        <v>0.24752344971739626</v>
      </c>
      <c r="N55" s="301">
        <f t="shared" ref="N55" si="84">SUM(N53:N54)</f>
        <v>0</v>
      </c>
      <c r="O55" s="301">
        <f t="shared" si="76"/>
        <v>2.270000000000004</v>
      </c>
      <c r="P55" s="301"/>
      <c r="Q55" s="301">
        <f>SUM(Q53:Q54)</f>
        <v>1.9023900772792874</v>
      </c>
      <c r="R55" s="301">
        <f t="shared" ref="R55" si="85">SUM(R53:R54)</f>
        <v>0.23460992272071424</v>
      </c>
      <c r="S55" s="301">
        <f t="shared" ref="S55" si="86">SUM(S53:S54)</f>
        <v>0</v>
      </c>
      <c r="T55" s="301">
        <f t="shared" si="77"/>
        <v>2.1370000000000018</v>
      </c>
      <c r="U55" s="301"/>
      <c r="V55" s="301">
        <f>SUM(V53:V54)</f>
        <v>1.8555712254748609</v>
      </c>
      <c r="W55" s="301">
        <f t="shared" ref="W55" si="87">SUM(W53:W54)</f>
        <v>0.23242877452513808</v>
      </c>
      <c r="X55" s="301">
        <f t="shared" ref="X55" si="88">SUM(X53:X54)</f>
        <v>0</v>
      </c>
      <c r="Y55" s="301">
        <f t="shared" si="78"/>
        <v>2.0879999999999987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0.52361082371476642</v>
      </c>
      <c r="C62" s="300">
        <v>0.27342399522529587</v>
      </c>
      <c r="D62" s="300">
        <v>0.12063962395737382</v>
      </c>
      <c r="E62" s="300">
        <f>SUM(B62:D62)</f>
        <v>0.91767444289743605</v>
      </c>
      <c r="F62" s="300"/>
      <c r="G62" s="300">
        <v>0.72906880911299798</v>
      </c>
      <c r="H62" s="300">
        <v>0.36612725152565545</v>
      </c>
      <c r="I62" s="300">
        <v>0</v>
      </c>
      <c r="J62" s="300">
        <f>SUM(G62:I62)</f>
        <v>1.0951960606386535</v>
      </c>
      <c r="K62" s="300"/>
      <c r="L62" s="300">
        <v>0.67254581114286394</v>
      </c>
      <c r="M62" s="300">
        <v>0.30953152143563134</v>
      </c>
      <c r="N62" s="300">
        <v>1.7827589427223338E-2</v>
      </c>
      <c r="O62" s="300">
        <f>SUM(L62:N62)</f>
        <v>0.99990492200571857</v>
      </c>
      <c r="P62" s="300"/>
      <c r="Q62" s="300">
        <v>0.75017992591670202</v>
      </c>
      <c r="R62" s="300">
        <v>0.33685702946205748</v>
      </c>
      <c r="S62" s="300">
        <v>1.8777121185269519E-2</v>
      </c>
      <c r="T62" s="300">
        <f>SUM(Q62:S62)</f>
        <v>1.105814076564029</v>
      </c>
      <c r="U62" s="300"/>
      <c r="V62" s="300">
        <v>0.89871470184802837</v>
      </c>
      <c r="W62" s="300">
        <v>0.38238749089569468</v>
      </c>
      <c r="X62" s="300">
        <v>2.0588316206619862E-2</v>
      </c>
      <c r="Y62" s="300">
        <f>SUM(V62:X62)</f>
        <v>1.3016905089503428</v>
      </c>
    </row>
    <row r="63" spans="1:25" x14ac:dyDescent="0.2">
      <c r="A63" s="260" t="s">
        <v>364</v>
      </c>
      <c r="B63" s="300">
        <v>2.3169391663388668</v>
      </c>
      <c r="C63" s="300">
        <v>0.11599219061001474</v>
      </c>
      <c r="D63" s="300">
        <v>0.54239420015368622</v>
      </c>
      <c r="E63" s="300">
        <f t="shared" ref="E63:E64" si="89">SUM(B63:D63)</f>
        <v>2.9753255571025679</v>
      </c>
      <c r="F63" s="300"/>
      <c r="G63" s="300">
        <v>3.7411424128593072</v>
      </c>
      <c r="H63" s="300">
        <v>0.10103200725731452</v>
      </c>
      <c r="I63" s="300">
        <v>0.33062951924471939</v>
      </c>
      <c r="J63" s="300">
        <f t="shared" ref="J63:J64" si="90">SUM(G63:I63)</f>
        <v>4.1728039393613408</v>
      </c>
      <c r="K63" s="300"/>
      <c r="L63" s="300">
        <v>3.6071898757894134</v>
      </c>
      <c r="M63" s="300">
        <v>0.16490520220486582</v>
      </c>
      <c r="N63" s="300">
        <v>0</v>
      </c>
      <c r="O63" s="300">
        <f t="shared" ref="O63:O64" si="91">SUM(L63:N63)</f>
        <v>3.7720950779942792</v>
      </c>
      <c r="P63" s="300"/>
      <c r="Q63" s="300">
        <v>3.8463688481136646</v>
      </c>
      <c r="R63" s="300">
        <v>0.1778170753223117</v>
      </c>
      <c r="S63" s="300">
        <v>0</v>
      </c>
      <c r="T63" s="300">
        <f t="shared" ref="T63:T64" si="92">SUM(Q63:S63)</f>
        <v>4.0241859234359767</v>
      </c>
      <c r="U63" s="300"/>
      <c r="V63" s="300">
        <v>4.2182915284309201</v>
      </c>
      <c r="W63" s="300">
        <v>0.19801796261874047</v>
      </c>
      <c r="X63" s="300">
        <v>0</v>
      </c>
      <c r="Y63" s="300">
        <f t="shared" ref="Y63:Y64" si="93">SUM(V63:X63)</f>
        <v>4.4163094910496605</v>
      </c>
    </row>
    <row r="64" spans="1:25" x14ac:dyDescent="0.2">
      <c r="A64" s="264" t="s">
        <v>363</v>
      </c>
      <c r="B64" s="301">
        <f>SUM(B62:B63)</f>
        <v>2.8405499900536331</v>
      </c>
      <c r="C64" s="301">
        <f t="shared" ref="C64" si="94">SUM(C62:C63)</f>
        <v>0.38941618583531062</v>
      </c>
      <c r="D64" s="301">
        <f t="shared" ref="D64" si="95">SUM(D62:D63)</f>
        <v>0.66303382411106004</v>
      </c>
      <c r="E64" s="301">
        <f t="shared" si="89"/>
        <v>3.8930000000000033</v>
      </c>
      <c r="F64" s="301"/>
      <c r="G64" s="301">
        <f>SUM(G62:G63)</f>
        <v>4.4702112219723054</v>
      </c>
      <c r="H64" s="301">
        <f t="shared" ref="H64" si="96">SUM(H62:H63)</f>
        <v>0.46715925878296999</v>
      </c>
      <c r="I64" s="301">
        <f t="shared" ref="I64" si="97">SUM(I62:I63)</f>
        <v>0.33062951924471939</v>
      </c>
      <c r="J64" s="301">
        <f t="shared" si="90"/>
        <v>5.2679999999999945</v>
      </c>
      <c r="K64" s="301"/>
      <c r="L64" s="301">
        <f>SUM(L62:L63)</f>
        <v>4.2797356869322769</v>
      </c>
      <c r="M64" s="301">
        <f t="shared" ref="M64" si="98">SUM(M62:M63)</f>
        <v>0.47443672364049716</v>
      </c>
      <c r="N64" s="301">
        <f t="shared" ref="N64" si="99">SUM(N62:N63)</f>
        <v>1.7827589427223338E-2</v>
      </c>
      <c r="O64" s="301">
        <f t="shared" si="91"/>
        <v>4.7719999999999976</v>
      </c>
      <c r="P64" s="301"/>
      <c r="Q64" s="301">
        <f>SUM(Q62:Q63)</f>
        <v>4.5965487740303663</v>
      </c>
      <c r="R64" s="301">
        <f t="shared" ref="R64" si="100">SUM(R62:R63)</f>
        <v>0.51467410478436915</v>
      </c>
      <c r="S64" s="301">
        <f t="shared" ref="S64" si="101">SUM(S62:S63)</f>
        <v>1.8777121185269519E-2</v>
      </c>
      <c r="T64" s="301">
        <f t="shared" si="92"/>
        <v>5.1300000000000052</v>
      </c>
      <c r="U64" s="301"/>
      <c r="V64" s="301">
        <f>SUM(V62:V63)</f>
        <v>5.1170062302789487</v>
      </c>
      <c r="W64" s="301">
        <f t="shared" ref="W64" si="102">SUM(W62:W63)</f>
        <v>0.58040545351443518</v>
      </c>
      <c r="X64" s="301">
        <f t="shared" ref="X64" si="103">SUM(X62:X63)</f>
        <v>2.0588316206619862E-2</v>
      </c>
      <c r="Y64" s="301">
        <f t="shared" si="93"/>
        <v>5.7180000000000035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2.1585519810214375</v>
      </c>
      <c r="C71" s="300">
        <v>1.6918652814075759</v>
      </c>
      <c r="D71" s="300">
        <v>0.45190324764341888</v>
      </c>
      <c r="E71" s="300">
        <f>SUM(B71:D71)</f>
        <v>4.3023205100724322</v>
      </c>
      <c r="F71" s="300"/>
      <c r="G71" s="300">
        <v>2.6534989061909227</v>
      </c>
      <c r="H71" s="300">
        <v>2.0941555504007381</v>
      </c>
      <c r="I71" s="300">
        <v>0.72095949483008015</v>
      </c>
      <c r="J71" s="300">
        <f>SUM(G71:I71)</f>
        <v>5.4686139514217409</v>
      </c>
      <c r="K71" s="300"/>
      <c r="L71" s="300">
        <v>2.8527061953904593</v>
      </c>
      <c r="M71" s="300">
        <v>2.1254291943333605</v>
      </c>
      <c r="N71" s="300">
        <v>1.328055376177407</v>
      </c>
      <c r="O71" s="300">
        <f>SUM(L71:N71)</f>
        <v>6.306190765901226</v>
      </c>
      <c r="P71" s="300"/>
      <c r="Q71" s="300">
        <v>3.126277396288708</v>
      </c>
      <c r="R71" s="300">
        <v>2.3447533267661278</v>
      </c>
      <c r="S71" s="300">
        <v>1.462165426129177</v>
      </c>
      <c r="T71" s="300">
        <f>SUM(Q71:S71)</f>
        <v>6.9331961491840133</v>
      </c>
      <c r="U71" s="300"/>
      <c r="V71" s="300">
        <v>3.5402665857884901</v>
      </c>
      <c r="W71" s="300">
        <v>2.6845001428174142</v>
      </c>
      <c r="X71" s="300">
        <v>1.702419292096742</v>
      </c>
      <c r="Y71" s="300">
        <f>SUM(V71:X71)</f>
        <v>7.9271860207026466</v>
      </c>
    </row>
    <row r="72" spans="1:25" x14ac:dyDescent="0.2">
      <c r="A72" s="260" t="s">
        <v>364</v>
      </c>
      <c r="B72" s="300">
        <v>14.854513333218337</v>
      </c>
      <c r="C72" s="300">
        <v>0.59217804756492631</v>
      </c>
      <c r="D72" s="300">
        <v>13.268988109144303</v>
      </c>
      <c r="E72" s="300">
        <f t="shared" ref="E72:E73" si="104">SUM(B72:D72)</f>
        <v>28.715679489927567</v>
      </c>
      <c r="F72" s="300"/>
      <c r="G72" s="300">
        <v>19.059340760584838</v>
      </c>
      <c r="H72" s="300">
        <v>0.61183252600304172</v>
      </c>
      <c r="I72" s="300">
        <v>16.007212761990385</v>
      </c>
      <c r="J72" s="300">
        <f t="shared" ref="J72:J73" si="105">SUM(G72:I72)</f>
        <v>35.678386048578261</v>
      </c>
      <c r="K72" s="300"/>
      <c r="L72" s="300">
        <v>19.178056659066865</v>
      </c>
      <c r="M72" s="300">
        <v>1.2078636616828857</v>
      </c>
      <c r="N72" s="300">
        <v>13.768888913349002</v>
      </c>
      <c r="O72" s="300">
        <f t="shared" ref="O72:O73" si="106">SUM(L72:N72)</f>
        <v>34.154809234098749</v>
      </c>
      <c r="P72" s="300"/>
      <c r="Q72" s="300">
        <v>20.663206611009869</v>
      </c>
      <c r="R72" s="300">
        <v>1.3420842075619335</v>
      </c>
      <c r="S72" s="300">
        <v>15.175513032244124</v>
      </c>
      <c r="T72" s="300">
        <f t="shared" ref="T72:T73" si="107">SUM(Q72:S72)</f>
        <v>37.180803850815927</v>
      </c>
      <c r="U72" s="300"/>
      <c r="V72" s="300">
        <v>22.352728850991507</v>
      </c>
      <c r="W72" s="300">
        <v>1.5538677157664267</v>
      </c>
      <c r="X72" s="300">
        <v>17.326217412539457</v>
      </c>
      <c r="Y72" s="300">
        <f t="shared" ref="Y72:Y73" si="108">SUM(V72:X72)</f>
        <v>41.23281397929739</v>
      </c>
    </row>
    <row r="73" spans="1:25" x14ac:dyDescent="0.2">
      <c r="A73" s="264" t="s">
        <v>363</v>
      </c>
      <c r="B73" s="301">
        <f>SUM(B71:B72)</f>
        <v>17.013065314239775</v>
      </c>
      <c r="C73" s="301">
        <f t="shared" ref="C73" si="109">SUM(C71:C72)</f>
        <v>2.2840433289725022</v>
      </c>
      <c r="D73" s="301">
        <f t="shared" ref="D73" si="110">SUM(D71:D72)</f>
        <v>13.720891356787721</v>
      </c>
      <c r="E73" s="301">
        <f t="shared" si="104"/>
        <v>33.018000000000001</v>
      </c>
      <c r="F73" s="301"/>
      <c r="G73" s="301">
        <f>SUM(G71:G72)</f>
        <v>21.712839666775761</v>
      </c>
      <c r="H73" s="301">
        <f t="shared" ref="H73" si="111">SUM(H71:H72)</f>
        <v>2.7059880764037798</v>
      </c>
      <c r="I73" s="301">
        <f t="shared" ref="I73" si="112">SUM(I71:I72)</f>
        <v>16.728172256820464</v>
      </c>
      <c r="J73" s="301">
        <f t="shared" si="105"/>
        <v>41.147000000000006</v>
      </c>
      <c r="K73" s="301"/>
      <c r="L73" s="301">
        <f>SUM(L71:L72)</f>
        <v>22.030762854457326</v>
      </c>
      <c r="M73" s="301">
        <f t="shared" ref="M73" si="113">SUM(M71:M72)</f>
        <v>3.3332928560162465</v>
      </c>
      <c r="N73" s="301">
        <f t="shared" ref="N73" si="114">SUM(N71:N72)</f>
        <v>15.096944289526409</v>
      </c>
      <c r="O73" s="301">
        <f t="shared" si="106"/>
        <v>40.460999999999984</v>
      </c>
      <c r="P73" s="301"/>
      <c r="Q73" s="301">
        <f>SUM(Q71:Q72)</f>
        <v>23.789484007298576</v>
      </c>
      <c r="R73" s="301">
        <f t="shared" ref="R73" si="115">SUM(R71:R72)</f>
        <v>3.6868375343280615</v>
      </c>
      <c r="S73" s="301">
        <f t="shared" ref="S73" si="116">SUM(S71:S72)</f>
        <v>16.637678458373301</v>
      </c>
      <c r="T73" s="301">
        <f t="shared" si="107"/>
        <v>44.11399999999994</v>
      </c>
      <c r="U73" s="301"/>
      <c r="V73" s="301">
        <f>SUM(V71:V72)</f>
        <v>25.892995436779998</v>
      </c>
      <c r="W73" s="301">
        <f t="shared" ref="W73" si="117">SUM(W71:W72)</f>
        <v>4.2383678585838407</v>
      </c>
      <c r="X73" s="301">
        <f t="shared" ref="X73" si="118">SUM(X71:X72)</f>
        <v>19.028636704636199</v>
      </c>
      <c r="Y73" s="301">
        <f t="shared" si="108"/>
        <v>49.160000000000039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11.803700051209203</v>
      </c>
      <c r="C80" s="300">
        <v>20.957425496340875</v>
      </c>
      <c r="D80" s="300">
        <v>2.634580266601708</v>
      </c>
      <c r="E80" s="300">
        <f>SUM(B80:D80)</f>
        <v>35.395705814151789</v>
      </c>
      <c r="F80" s="300"/>
      <c r="G80" s="300">
        <v>14.069785089330392</v>
      </c>
      <c r="H80" s="300">
        <v>18.506144938491264</v>
      </c>
      <c r="I80" s="300">
        <v>2.6254673598960068</v>
      </c>
      <c r="J80" s="300">
        <f>SUM(G80:I80)</f>
        <v>35.201397387717662</v>
      </c>
      <c r="K80" s="300"/>
      <c r="L80" s="300">
        <v>13.667494969312939</v>
      </c>
      <c r="M80" s="300">
        <v>19.260211246359006</v>
      </c>
      <c r="N80" s="300">
        <v>3.0525784351725913</v>
      </c>
      <c r="O80" s="300">
        <f>SUM(L80:N80)</f>
        <v>35.980284650844538</v>
      </c>
      <c r="P80" s="300"/>
      <c r="Q80" s="300">
        <v>14.166330768899989</v>
      </c>
      <c r="R80" s="300">
        <v>18.61744524842668</v>
      </c>
      <c r="S80" s="300">
        <v>3.1613229716582643</v>
      </c>
      <c r="T80" s="300">
        <f>SUM(Q80:S80)</f>
        <v>35.945098988984938</v>
      </c>
      <c r="U80" s="300"/>
      <c r="V80" s="300">
        <v>15.109312300410259</v>
      </c>
      <c r="W80" s="300">
        <v>17.300347083319444</v>
      </c>
      <c r="X80" s="300">
        <v>3.377654022888319</v>
      </c>
      <c r="Y80" s="300">
        <f>SUM(V80:X80)</f>
        <v>35.787313406618026</v>
      </c>
    </row>
    <row r="81" spans="1:25" x14ac:dyDescent="0.2">
      <c r="A81" s="260" t="s">
        <v>364</v>
      </c>
      <c r="B81" s="300">
        <v>27.974917695313863</v>
      </c>
      <c r="C81" s="300">
        <v>9.424916442261706</v>
      </c>
      <c r="D81" s="300">
        <v>3.6194600482725452</v>
      </c>
      <c r="E81" s="300">
        <f t="shared" ref="E81:E82" si="119">SUM(B81:D81)</f>
        <v>41.019294185848111</v>
      </c>
      <c r="F81" s="300"/>
      <c r="G81" s="300">
        <v>28.42375295578508</v>
      </c>
      <c r="H81" s="300">
        <v>7.9926185292140355</v>
      </c>
      <c r="I81" s="300">
        <v>3.6622311272831527</v>
      </c>
      <c r="J81" s="300">
        <f t="shared" ref="J81:J82" si="120">SUM(G81:I81)</f>
        <v>40.078602612282268</v>
      </c>
      <c r="K81" s="300"/>
      <c r="L81" s="300">
        <v>27.568880323768283</v>
      </c>
      <c r="M81" s="300">
        <v>8.9600317350631471</v>
      </c>
      <c r="N81" s="300">
        <v>4.2508032903238782</v>
      </c>
      <c r="O81" s="300">
        <f t="shared" ref="O81:O82" si="121">SUM(L81:N81)</f>
        <v>40.77971534915531</v>
      </c>
      <c r="P81" s="300"/>
      <c r="Q81" s="300">
        <v>27.915214977071496</v>
      </c>
      <c r="R81" s="300">
        <v>8.9963885071210612</v>
      </c>
      <c r="S81" s="300">
        <v>4.2922975268224777</v>
      </c>
      <c r="T81" s="300">
        <f t="shared" ref="T81:T82" si="122">SUM(Q81:S81)</f>
        <v>41.203901011015034</v>
      </c>
      <c r="U81" s="300"/>
      <c r="V81" s="300">
        <v>28.39570484812333</v>
      </c>
      <c r="W81" s="300">
        <v>9.0556297363392897</v>
      </c>
      <c r="X81" s="300">
        <v>4.357352008919297</v>
      </c>
      <c r="Y81" s="300">
        <f t="shared" ref="Y81:Y82" si="123">SUM(V81:X81)</f>
        <v>41.808686593381921</v>
      </c>
    </row>
    <row r="82" spans="1:25" x14ac:dyDescent="0.2">
      <c r="A82" s="264" t="s">
        <v>363</v>
      </c>
      <c r="B82" s="301">
        <f>SUM(B80:B81)</f>
        <v>39.778617746523068</v>
      </c>
      <c r="C82" s="301">
        <f t="shared" ref="C82" si="124">SUM(C80:C81)</f>
        <v>30.382341938602579</v>
      </c>
      <c r="D82" s="301">
        <f t="shared" ref="D82" si="125">SUM(D80:D81)</f>
        <v>6.2540403148742527</v>
      </c>
      <c r="E82" s="301">
        <f t="shared" si="119"/>
        <v>76.414999999999907</v>
      </c>
      <c r="F82" s="301"/>
      <c r="G82" s="301">
        <f>SUM(G80:G81)</f>
        <v>42.493538045115471</v>
      </c>
      <c r="H82" s="301">
        <f t="shared" ref="H82" si="126">SUM(H80:H81)</f>
        <v>26.498763467705299</v>
      </c>
      <c r="I82" s="301">
        <f t="shared" ref="I82" si="127">SUM(I80:I81)</f>
        <v>6.2876984871791599</v>
      </c>
      <c r="J82" s="301">
        <f t="shared" si="120"/>
        <v>75.27999999999993</v>
      </c>
      <c r="K82" s="301"/>
      <c r="L82" s="301">
        <f>SUM(L80:L81)</f>
        <v>41.236375293081224</v>
      </c>
      <c r="M82" s="301">
        <f t="shared" ref="M82" si="128">SUM(M80:M81)</f>
        <v>28.220242981422153</v>
      </c>
      <c r="N82" s="301">
        <f t="shared" ref="N82" si="129">SUM(N80:N81)</f>
        <v>7.3033817254964699</v>
      </c>
      <c r="O82" s="301">
        <f t="shared" si="121"/>
        <v>76.759999999999835</v>
      </c>
      <c r="P82" s="301"/>
      <c r="Q82" s="301">
        <f>SUM(Q80:Q81)</f>
        <v>42.081545745971482</v>
      </c>
      <c r="R82" s="301">
        <f t="shared" ref="R82" si="130">SUM(R80:R81)</f>
        <v>27.613833755547741</v>
      </c>
      <c r="S82" s="301">
        <f t="shared" ref="S82" si="131">SUM(S80:S81)</f>
        <v>7.4536204984807419</v>
      </c>
      <c r="T82" s="301">
        <f t="shared" si="122"/>
        <v>77.148999999999972</v>
      </c>
      <c r="U82" s="301"/>
      <c r="V82" s="301">
        <f>SUM(V80:V81)</f>
        <v>43.505017148533589</v>
      </c>
      <c r="W82" s="301">
        <f t="shared" ref="W82" si="132">SUM(W80:W81)</f>
        <v>26.355976819658736</v>
      </c>
      <c r="X82" s="301">
        <f t="shared" ref="X82" si="133">SUM(X80:X81)</f>
        <v>7.7350060318076164</v>
      </c>
      <c r="Y82" s="301">
        <f t="shared" si="123"/>
        <v>77.595999999999947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2.6229579632083091</v>
      </c>
      <c r="C89" s="300">
        <v>1.8263122957584361</v>
      </c>
      <c r="D89" s="300">
        <v>0.45005853442687538</v>
      </c>
      <c r="E89" s="300">
        <f>SUM(B89:D89)</f>
        <v>4.8993287933936207</v>
      </c>
      <c r="F89" s="300"/>
      <c r="G89" s="300">
        <v>3.0701398800552049</v>
      </c>
      <c r="H89" s="300">
        <v>1.9583388278477964</v>
      </c>
      <c r="I89" s="300">
        <v>0.6772302204248335</v>
      </c>
      <c r="J89" s="300">
        <f>SUM(G89:I89)</f>
        <v>5.7057089283278355</v>
      </c>
      <c r="K89" s="300"/>
      <c r="L89" s="300">
        <v>2.9540168619023826</v>
      </c>
      <c r="M89" s="300">
        <v>2.5234028052054192</v>
      </c>
      <c r="N89" s="300">
        <v>0.31625643798868364</v>
      </c>
      <c r="O89" s="300">
        <f>SUM(L89:N89)</f>
        <v>5.7936761050964849</v>
      </c>
      <c r="P89" s="300"/>
      <c r="Q89" s="300">
        <v>3.1918827818727364</v>
      </c>
      <c r="R89" s="300">
        <v>2.7878013684226692</v>
      </c>
      <c r="S89" s="300">
        <v>0.3175890708056649</v>
      </c>
      <c r="T89" s="300">
        <f>SUM(Q89:S89)</f>
        <v>6.2972732211010705</v>
      </c>
      <c r="U89" s="300"/>
      <c r="V89" s="300">
        <v>3.3189282770271831</v>
      </c>
      <c r="W89" s="300">
        <v>3.0212787190883232</v>
      </c>
      <c r="X89" s="300">
        <v>0.3109940289443105</v>
      </c>
      <c r="Y89" s="300">
        <f>SUM(V89:X89)</f>
        <v>6.6512010250598177</v>
      </c>
    </row>
    <row r="90" spans="1:25" x14ac:dyDescent="0.2">
      <c r="A90" s="260" t="s">
        <v>364</v>
      </c>
      <c r="B90" s="300">
        <v>14.417435873387275</v>
      </c>
      <c r="C90" s="300">
        <v>1.9026540004653898</v>
      </c>
      <c r="D90" s="300">
        <v>2.529581332753728</v>
      </c>
      <c r="E90" s="300">
        <f t="shared" ref="E90:E91" si="134">SUM(B90:D90)</f>
        <v>18.849671206606395</v>
      </c>
      <c r="F90" s="300"/>
      <c r="G90" s="300">
        <v>14.343718339696641</v>
      </c>
      <c r="H90" s="300">
        <v>1.8333526222137466</v>
      </c>
      <c r="I90" s="300">
        <v>2.8412201097617467</v>
      </c>
      <c r="J90" s="300">
        <f t="shared" ref="J90:J91" si="135">SUM(G90:I90)</f>
        <v>19.018291071672135</v>
      </c>
      <c r="K90" s="300"/>
      <c r="L90" s="300">
        <v>13.772114624875911</v>
      </c>
      <c r="M90" s="300">
        <v>2.1532919071738457</v>
      </c>
      <c r="N90" s="300">
        <v>2.6619173628538126</v>
      </c>
      <c r="O90" s="300">
        <f t="shared" ref="O90:O91" si="136">SUM(L90:N90)</f>
        <v>18.58732389490357</v>
      </c>
      <c r="P90" s="300"/>
      <c r="Q90" s="300">
        <v>14.253442545674513</v>
      </c>
      <c r="R90" s="300">
        <v>2.2454223027324334</v>
      </c>
      <c r="S90" s="300">
        <v>2.7508619304919408</v>
      </c>
      <c r="T90" s="300">
        <f t="shared" ref="T90:T91" si="137">SUM(Q90:S90)</f>
        <v>19.249726778898886</v>
      </c>
      <c r="U90" s="300"/>
      <c r="V90" s="300">
        <v>13.884582872298482</v>
      </c>
      <c r="W90" s="300">
        <v>2.308367316027236</v>
      </c>
      <c r="X90" s="300">
        <v>2.8378487866144209</v>
      </c>
      <c r="Y90" s="300">
        <f t="shared" ref="Y90:Y91" si="138">SUM(V90:X90)</f>
        <v>19.03079897494014</v>
      </c>
    </row>
    <row r="91" spans="1:25" x14ac:dyDescent="0.2">
      <c r="A91" s="264" t="s">
        <v>363</v>
      </c>
      <c r="B91" s="301">
        <f>SUM(B89:B90)</f>
        <v>17.040393836595584</v>
      </c>
      <c r="C91" s="301">
        <f t="shared" ref="C91" si="139">SUM(C89:C90)</f>
        <v>3.7289662962238257</v>
      </c>
      <c r="D91" s="301">
        <f t="shared" ref="D91" si="140">SUM(D89:D90)</f>
        <v>2.9796398671806035</v>
      </c>
      <c r="E91" s="301">
        <f t="shared" si="134"/>
        <v>23.749000000000009</v>
      </c>
      <c r="F91" s="301"/>
      <c r="G91" s="301">
        <f>SUM(G89:G90)</f>
        <v>17.413858219751845</v>
      </c>
      <c r="H91" s="301">
        <f t="shared" ref="H91" si="141">SUM(H89:H90)</f>
        <v>3.7916914500615428</v>
      </c>
      <c r="I91" s="301">
        <f t="shared" ref="I91" si="142">SUM(I89:I90)</f>
        <v>3.5184503301865799</v>
      </c>
      <c r="J91" s="301">
        <f t="shared" si="135"/>
        <v>24.723999999999968</v>
      </c>
      <c r="K91" s="301"/>
      <c r="L91" s="301">
        <f>SUM(L89:L90)</f>
        <v>16.726131486778293</v>
      </c>
      <c r="M91" s="301">
        <f t="shared" ref="M91" si="143">SUM(M89:M90)</f>
        <v>4.6766947123792644</v>
      </c>
      <c r="N91" s="301">
        <f t="shared" ref="N91" si="144">SUM(N89:N90)</f>
        <v>2.9781738008424963</v>
      </c>
      <c r="O91" s="301">
        <f t="shared" si="136"/>
        <v>24.381000000000057</v>
      </c>
      <c r="P91" s="301"/>
      <c r="Q91" s="301">
        <f>SUM(Q89:Q90)</f>
        <v>17.445325327547248</v>
      </c>
      <c r="R91" s="301">
        <f t="shared" ref="R91" si="145">SUM(R89:R90)</f>
        <v>5.0332236711551026</v>
      </c>
      <c r="S91" s="301">
        <f t="shared" ref="S91" si="146">SUM(S89:S90)</f>
        <v>3.0684510012976056</v>
      </c>
      <c r="T91" s="301">
        <f t="shared" si="137"/>
        <v>25.546999999999958</v>
      </c>
      <c r="U91" s="301"/>
      <c r="V91" s="301">
        <f>SUM(V89:V90)</f>
        <v>17.203511149325664</v>
      </c>
      <c r="W91" s="301">
        <f t="shared" ref="W91" si="147">SUM(W89:W90)</f>
        <v>5.3296460351155588</v>
      </c>
      <c r="X91" s="301">
        <f t="shared" ref="X91" si="148">SUM(X89:X90)</f>
        <v>3.1488428155587314</v>
      </c>
      <c r="Y91" s="301">
        <f t="shared" si="138"/>
        <v>25.681999999999952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6.1042819581314491</v>
      </c>
      <c r="C98" s="300">
        <v>9.2262362423158724</v>
      </c>
      <c r="D98" s="300">
        <v>2.3292257180271063</v>
      </c>
      <c r="E98" s="300">
        <f>SUM(B98:D98)</f>
        <v>17.65974391847443</v>
      </c>
      <c r="F98" s="300"/>
      <c r="G98" s="300">
        <v>7.8948878493200798</v>
      </c>
      <c r="H98" s="300">
        <v>11.993223564367835</v>
      </c>
      <c r="I98" s="300">
        <v>2.036845415353902</v>
      </c>
      <c r="J98" s="300">
        <f>SUM(G98:I98)</f>
        <v>21.924956829041818</v>
      </c>
      <c r="K98" s="300"/>
      <c r="L98" s="300">
        <v>6.0296777345219308</v>
      </c>
      <c r="M98" s="300">
        <v>12.326309740189053</v>
      </c>
      <c r="N98" s="300">
        <v>2.8467853910755934</v>
      </c>
      <c r="O98" s="300">
        <f>SUM(L98:N98)</f>
        <v>21.202772865786578</v>
      </c>
      <c r="P98" s="300"/>
      <c r="Q98" s="300">
        <v>6.4382539113568615</v>
      </c>
      <c r="R98" s="300">
        <v>13.017566714439711</v>
      </c>
      <c r="S98" s="300">
        <v>3.0997575994040818</v>
      </c>
      <c r="T98" s="300">
        <f>SUM(Q98:S98)</f>
        <v>22.555578225200655</v>
      </c>
      <c r="U98" s="300"/>
      <c r="V98" s="300">
        <v>7.4255535882763128</v>
      </c>
      <c r="W98" s="300">
        <v>15.092566881640554</v>
      </c>
      <c r="X98" s="300">
        <v>3.5933037260620249</v>
      </c>
      <c r="Y98" s="300">
        <f>SUM(V98:X98)</f>
        <v>26.111424195978891</v>
      </c>
    </row>
    <row r="99" spans="1:25" x14ac:dyDescent="0.2">
      <c r="A99" s="260" t="s">
        <v>364</v>
      </c>
      <c r="B99" s="300">
        <v>7.9090012231867242</v>
      </c>
      <c r="C99" s="300">
        <v>5.538824410849541</v>
      </c>
      <c r="D99" s="300">
        <v>1.6294304474892611</v>
      </c>
      <c r="E99" s="300">
        <f t="shared" ref="E99:E100" si="149">SUM(B99:D99)</f>
        <v>15.077256081525526</v>
      </c>
      <c r="F99" s="300"/>
      <c r="G99" s="300">
        <v>9.9769930515982601</v>
      </c>
      <c r="H99" s="300">
        <v>6.6528786938781153</v>
      </c>
      <c r="I99" s="300">
        <v>1.822171425481792</v>
      </c>
      <c r="J99" s="300">
        <f t="shared" ref="J99:J100" si="150">SUM(G99:I99)</f>
        <v>18.452043170958166</v>
      </c>
      <c r="K99" s="300"/>
      <c r="L99" s="300">
        <v>8.2112579387625004</v>
      </c>
      <c r="M99" s="300">
        <v>8.4937871378124576</v>
      </c>
      <c r="N99" s="300">
        <v>1.2361820576384364</v>
      </c>
      <c r="O99" s="300">
        <f t="shared" ref="O99:O100" si="151">SUM(L99:N99)</f>
        <v>17.941227134213396</v>
      </c>
      <c r="P99" s="300"/>
      <c r="Q99" s="300">
        <v>8.7627260010009635</v>
      </c>
      <c r="R99" s="300">
        <v>8.8654820964847403</v>
      </c>
      <c r="S99" s="300">
        <v>1.3372136773136072</v>
      </c>
      <c r="T99" s="300">
        <f t="shared" ref="T99:T100" si="152">SUM(Q99:S99)</f>
        <v>18.96542177479931</v>
      </c>
      <c r="U99" s="300"/>
      <c r="V99" s="300">
        <v>10.190007995849355</v>
      </c>
      <c r="W99" s="300">
        <v>10.280182277456763</v>
      </c>
      <c r="X99" s="300">
        <v>1.5533855307149746</v>
      </c>
      <c r="Y99" s="300">
        <f t="shared" ref="Y99:Y100" si="153">SUM(V99:X99)</f>
        <v>22.023575804021092</v>
      </c>
    </row>
    <row r="100" spans="1:25" x14ac:dyDescent="0.2">
      <c r="A100" s="264" t="s">
        <v>363</v>
      </c>
      <c r="B100" s="301">
        <f>SUM(B98:B99)</f>
        <v>14.013283181318172</v>
      </c>
      <c r="C100" s="301">
        <f t="shared" ref="C100" si="154">SUM(C98:C99)</f>
        <v>14.765060653165413</v>
      </c>
      <c r="D100" s="301">
        <f t="shared" ref="D100" si="155">SUM(D98:D99)</f>
        <v>3.9586561655163672</v>
      </c>
      <c r="E100" s="301">
        <f t="shared" si="149"/>
        <v>32.736999999999952</v>
      </c>
      <c r="F100" s="301"/>
      <c r="G100" s="301">
        <f>SUM(G98:G99)</f>
        <v>17.871880900918342</v>
      </c>
      <c r="H100" s="301">
        <f t="shared" ref="H100" si="156">SUM(H98:H99)</f>
        <v>18.64610225824595</v>
      </c>
      <c r="I100" s="301">
        <f t="shared" ref="I100" si="157">SUM(I98:I99)</f>
        <v>3.859016840835694</v>
      </c>
      <c r="J100" s="301">
        <f t="shared" si="150"/>
        <v>40.376999999999981</v>
      </c>
      <c r="K100" s="301"/>
      <c r="L100" s="301">
        <f>SUM(L98:L99)</f>
        <v>14.240935673284431</v>
      </c>
      <c r="M100" s="301">
        <f t="shared" ref="M100" si="158">SUM(M98:M99)</f>
        <v>20.820096878001511</v>
      </c>
      <c r="N100" s="301">
        <f t="shared" ref="N100" si="159">SUM(N98:N99)</f>
        <v>4.0829674487140295</v>
      </c>
      <c r="O100" s="301">
        <f t="shared" si="151"/>
        <v>39.14399999999997</v>
      </c>
      <c r="P100" s="301"/>
      <c r="Q100" s="301">
        <f>SUM(Q98:Q99)</f>
        <v>15.200979912357825</v>
      </c>
      <c r="R100" s="301">
        <f t="shared" ref="R100" si="160">SUM(R98:R99)</f>
        <v>21.88304881092445</v>
      </c>
      <c r="S100" s="301">
        <f t="shared" ref="S100" si="161">SUM(S98:S99)</f>
        <v>4.4369712767176885</v>
      </c>
      <c r="T100" s="301">
        <f t="shared" si="152"/>
        <v>41.520999999999958</v>
      </c>
      <c r="U100" s="301"/>
      <c r="V100" s="301">
        <f>SUM(V98:V99)</f>
        <v>17.615561584125668</v>
      </c>
      <c r="W100" s="301">
        <f t="shared" ref="W100" si="162">SUM(W98:W99)</f>
        <v>25.372749159097317</v>
      </c>
      <c r="X100" s="301">
        <f t="shared" ref="X100" si="163">SUM(X98:X99)</f>
        <v>5.146689256777</v>
      </c>
      <c r="Y100" s="301">
        <f t="shared" si="153"/>
        <v>48.134999999999984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1.0507184756146786</v>
      </c>
      <c r="C107" s="300">
        <v>0.47924229403573398</v>
      </c>
      <c r="D107" s="300">
        <v>0.57988940782433296</v>
      </c>
      <c r="E107" s="300">
        <f>SUM(B107:D107)</f>
        <v>2.1098501774747453</v>
      </c>
      <c r="F107" s="300"/>
      <c r="G107" s="300">
        <v>1.9784305845976895</v>
      </c>
      <c r="H107" s="300">
        <v>0.89928662938146831</v>
      </c>
      <c r="I107" s="300">
        <v>0.91304244779066468</v>
      </c>
      <c r="J107" s="300">
        <f>SUM(G107:I107)</f>
        <v>3.7907596617698225</v>
      </c>
      <c r="K107" s="300"/>
      <c r="L107" s="300">
        <v>1.565805839684655</v>
      </c>
      <c r="M107" s="300">
        <v>0.68324204947793066</v>
      </c>
      <c r="N107" s="300">
        <v>1.0698988283129405</v>
      </c>
      <c r="O107" s="300">
        <f>SUM(L107:N107)</f>
        <v>3.3189467174755265</v>
      </c>
      <c r="P107" s="300"/>
      <c r="Q107" s="300">
        <v>1.5037560015353066</v>
      </c>
      <c r="R107" s="300">
        <v>0.6657929229940398</v>
      </c>
      <c r="S107" s="300">
        <v>1.0176485980064629</v>
      </c>
      <c r="T107" s="300">
        <f>SUM(Q107:S107)</f>
        <v>3.1871975225358091</v>
      </c>
      <c r="U107" s="300"/>
      <c r="V107" s="300">
        <v>1.4714875947820381</v>
      </c>
      <c r="W107" s="300">
        <v>0.64801329132120222</v>
      </c>
      <c r="X107" s="300">
        <v>0.94510455844109309</v>
      </c>
      <c r="Y107" s="300">
        <f>SUM(V107:X107)</f>
        <v>3.0646054445443331</v>
      </c>
    </row>
    <row r="108" spans="1:25" x14ac:dyDescent="0.2">
      <c r="A108" s="260" t="s">
        <v>364</v>
      </c>
      <c r="B108" s="300">
        <v>1.3797691014220463</v>
      </c>
      <c r="C108" s="300">
        <v>0.49264113581143232</v>
      </c>
      <c r="D108" s="300">
        <v>1.0217395852917752</v>
      </c>
      <c r="E108" s="300">
        <f t="shared" ref="E108:E109" si="164">SUM(B108:D108)</f>
        <v>2.8941498225252538</v>
      </c>
      <c r="F108" s="300"/>
      <c r="G108" s="300">
        <v>2.329203954392959</v>
      </c>
      <c r="H108" s="300">
        <v>0.26548729555637607</v>
      </c>
      <c r="I108" s="300">
        <v>1.6675490882808399</v>
      </c>
      <c r="J108" s="300">
        <f t="shared" ref="J108:J109" si="165">SUM(G108:I108)</f>
        <v>4.2622403382301748</v>
      </c>
      <c r="K108" s="300"/>
      <c r="L108" s="300">
        <v>2.3624078482428583</v>
      </c>
      <c r="M108" s="300">
        <v>0.95756630092148909</v>
      </c>
      <c r="N108" s="300">
        <v>0.72707913336013597</v>
      </c>
      <c r="O108" s="300">
        <f t="shared" ref="O108:O109" si="166">SUM(L108:N108)</f>
        <v>4.0470532825244829</v>
      </c>
      <c r="P108" s="300"/>
      <c r="Q108" s="300">
        <v>2.2593916842662258</v>
      </c>
      <c r="R108" s="300">
        <v>0.96469944306177113</v>
      </c>
      <c r="S108" s="300">
        <v>0.70371135013618191</v>
      </c>
      <c r="T108" s="300">
        <f t="shared" ref="T108:T109" si="167">SUM(Q108:S108)</f>
        <v>3.9278024774641791</v>
      </c>
      <c r="U108" s="300"/>
      <c r="V108" s="300">
        <v>2.1689025302389999</v>
      </c>
      <c r="W108" s="300">
        <v>0.99791321255575205</v>
      </c>
      <c r="X108" s="300">
        <v>0.68957881266092325</v>
      </c>
      <c r="Y108" s="300">
        <f t="shared" ref="Y108:Y109" si="168">SUM(V108:X108)</f>
        <v>3.8563945554556751</v>
      </c>
    </row>
    <row r="109" spans="1:25" x14ac:dyDescent="0.2">
      <c r="A109" s="264" t="s">
        <v>363</v>
      </c>
      <c r="B109" s="301">
        <f>SUM(B107:B108)</f>
        <v>2.4304875770367249</v>
      </c>
      <c r="C109" s="301">
        <f t="shared" ref="C109" si="169">SUM(C107:C108)</f>
        <v>0.97188342984716636</v>
      </c>
      <c r="D109" s="301">
        <f t="shared" ref="D109" si="170">SUM(D107:D108)</f>
        <v>1.6016289931161083</v>
      </c>
      <c r="E109" s="301">
        <f t="shared" si="164"/>
        <v>5.0039999999999996</v>
      </c>
      <c r="F109" s="301"/>
      <c r="G109" s="301">
        <f>SUM(G107:G108)</f>
        <v>4.3076345389906487</v>
      </c>
      <c r="H109" s="301">
        <f t="shared" ref="H109" si="171">SUM(H107:H108)</f>
        <v>1.1647739249378444</v>
      </c>
      <c r="I109" s="301">
        <f t="shared" ref="I109" si="172">SUM(I107:I108)</f>
        <v>2.5805915360715046</v>
      </c>
      <c r="J109" s="301">
        <f t="shared" si="165"/>
        <v>8.0529999999999973</v>
      </c>
      <c r="K109" s="301"/>
      <c r="L109" s="301">
        <f>SUM(L107:L108)</f>
        <v>3.9282136879275136</v>
      </c>
      <c r="M109" s="301">
        <f t="shared" ref="M109" si="173">SUM(M107:M108)</f>
        <v>1.6408083503994197</v>
      </c>
      <c r="N109" s="301">
        <f t="shared" ref="N109" si="174">SUM(N107:N108)</f>
        <v>1.7969779616730763</v>
      </c>
      <c r="O109" s="301">
        <f t="shared" si="166"/>
        <v>7.3660000000000094</v>
      </c>
      <c r="P109" s="301"/>
      <c r="Q109" s="301">
        <f>SUM(Q107:Q108)</f>
        <v>3.7631476858015325</v>
      </c>
      <c r="R109" s="301">
        <f t="shared" ref="R109" si="175">SUM(R107:R108)</f>
        <v>1.6304923660558108</v>
      </c>
      <c r="S109" s="301">
        <f t="shared" ref="S109" si="176">SUM(S107:S108)</f>
        <v>1.7213599481426449</v>
      </c>
      <c r="T109" s="301">
        <f t="shared" si="167"/>
        <v>7.1149999999999878</v>
      </c>
      <c r="U109" s="301"/>
      <c r="V109" s="301">
        <f>SUM(V107:V108)</f>
        <v>3.640390125021038</v>
      </c>
      <c r="W109" s="301">
        <f t="shared" ref="W109" si="177">SUM(W107:W108)</f>
        <v>1.6459265038769542</v>
      </c>
      <c r="X109" s="301">
        <f t="shared" ref="X109" si="178">SUM(X107:X108)</f>
        <v>1.6346833711020163</v>
      </c>
      <c r="Y109" s="301">
        <f t="shared" si="168"/>
        <v>6.9210000000000091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3.4471674142366049</v>
      </c>
      <c r="C116" s="300">
        <v>1.1069969171421117</v>
      </c>
      <c r="D116" s="300">
        <v>0.87405538577777953</v>
      </c>
      <c r="E116" s="300">
        <f>SUM(B116:D116)</f>
        <v>5.4282197171564963</v>
      </c>
      <c r="F116" s="300"/>
      <c r="G116" s="300">
        <v>4.1780101039097346</v>
      </c>
      <c r="H116" s="300">
        <v>1.657583314082181</v>
      </c>
      <c r="I116" s="300">
        <v>0.35532332563852226</v>
      </c>
      <c r="J116" s="300">
        <f>SUM(G116:I116)</f>
        <v>6.1909167436304386</v>
      </c>
      <c r="K116" s="300"/>
      <c r="L116" s="300">
        <v>3.4939043785744648</v>
      </c>
      <c r="M116" s="300">
        <v>1.0602665146094608</v>
      </c>
      <c r="N116" s="300">
        <v>0.82312907553727943</v>
      </c>
      <c r="O116" s="300">
        <f>SUM(L116:N116)</f>
        <v>5.3772999687212053</v>
      </c>
      <c r="P116" s="300"/>
      <c r="Q116" s="300">
        <v>3.7216071787040201</v>
      </c>
      <c r="R116" s="300">
        <v>1.0886053867792971</v>
      </c>
      <c r="S116" s="300">
        <v>0.87041381547571062</v>
      </c>
      <c r="T116" s="300">
        <f>SUM(Q116:S116)</f>
        <v>5.6806263809590281</v>
      </c>
      <c r="U116" s="300"/>
      <c r="V116" s="300">
        <v>4.0403130589269898</v>
      </c>
      <c r="W116" s="300">
        <v>1.093991566376993</v>
      </c>
      <c r="X116" s="300">
        <v>0.90919373349766874</v>
      </c>
      <c r="Y116" s="300">
        <f>SUM(V116:X116)</f>
        <v>6.043498358801652</v>
      </c>
    </row>
    <row r="117" spans="1:25" x14ac:dyDescent="0.2">
      <c r="A117" s="260" t="s">
        <v>364</v>
      </c>
      <c r="B117" s="300">
        <v>10.746526707075327</v>
      </c>
      <c r="C117" s="300">
        <v>0.7657165879422988</v>
      </c>
      <c r="D117" s="300">
        <v>2.8855369878258323</v>
      </c>
      <c r="E117" s="300">
        <f t="shared" ref="E117:E118" si="179">SUM(B117:D117)</f>
        <v>14.397780282843458</v>
      </c>
      <c r="F117" s="300"/>
      <c r="G117" s="300">
        <v>11.801472055427583</v>
      </c>
      <c r="H117" s="300">
        <v>0.37989985566020218</v>
      </c>
      <c r="I117" s="300">
        <v>2.1417113452817373</v>
      </c>
      <c r="J117" s="300">
        <f t="shared" ref="J117:J118" si="180">SUM(G117:I117)</f>
        <v>14.323083256369522</v>
      </c>
      <c r="K117" s="300"/>
      <c r="L117" s="300">
        <v>11.657569256160127</v>
      </c>
      <c r="M117" s="300">
        <v>1.4383160248863778</v>
      </c>
      <c r="N117" s="300">
        <v>1.5098147502322594</v>
      </c>
      <c r="O117" s="300">
        <f t="shared" ref="O117:O118" si="181">SUM(L117:N117)</f>
        <v>14.605700031278763</v>
      </c>
      <c r="P117" s="300"/>
      <c r="Q117" s="300">
        <v>12.045233347818407</v>
      </c>
      <c r="R117" s="300">
        <v>1.5085212410248461</v>
      </c>
      <c r="S117" s="300">
        <v>1.6076190301976929</v>
      </c>
      <c r="T117" s="300">
        <f t="shared" ref="T117:T118" si="182">SUM(Q117:S117)</f>
        <v>15.161373619040946</v>
      </c>
      <c r="U117" s="300"/>
      <c r="V117" s="300">
        <v>12.402632576077943</v>
      </c>
      <c r="W117" s="300">
        <v>1.5828209986953166</v>
      </c>
      <c r="X117" s="300">
        <v>1.7110480664250696</v>
      </c>
      <c r="Y117" s="300">
        <f t="shared" ref="Y117:Y118" si="183">SUM(V117:X117)</f>
        <v>15.69650164119833</v>
      </c>
    </row>
    <row r="118" spans="1:25" x14ac:dyDescent="0.2">
      <c r="A118" s="264" t="s">
        <v>363</v>
      </c>
      <c r="B118" s="301">
        <f>SUM(B116:B117)</f>
        <v>14.193694121311932</v>
      </c>
      <c r="C118" s="301">
        <f t="shared" ref="C118" si="184">SUM(C116:C117)</f>
        <v>1.8727135050844104</v>
      </c>
      <c r="D118" s="301">
        <f t="shared" ref="D118" si="185">SUM(D116:D117)</f>
        <v>3.7595923736036116</v>
      </c>
      <c r="E118" s="301">
        <f t="shared" si="179"/>
        <v>19.825999999999951</v>
      </c>
      <c r="F118" s="301"/>
      <c r="G118" s="301">
        <f>SUM(G116:G117)</f>
        <v>15.979482159337318</v>
      </c>
      <c r="H118" s="301">
        <f t="shared" ref="H118" si="186">SUM(H116:H117)</f>
        <v>2.0374831697423832</v>
      </c>
      <c r="I118" s="301">
        <f t="shared" ref="I118" si="187">SUM(I116:I117)</f>
        <v>2.4970346709202595</v>
      </c>
      <c r="J118" s="301">
        <f t="shared" si="180"/>
        <v>20.51399999999996</v>
      </c>
      <c r="K118" s="301"/>
      <c r="L118" s="301">
        <f>SUM(L116:L117)</f>
        <v>15.151473634734591</v>
      </c>
      <c r="M118" s="301">
        <f t="shared" ref="M118" si="188">SUM(M116:M117)</f>
        <v>2.4985825394958385</v>
      </c>
      <c r="N118" s="301">
        <f t="shared" ref="N118" si="189">SUM(N116:N117)</f>
        <v>2.3329438257695387</v>
      </c>
      <c r="O118" s="301">
        <f t="shared" si="181"/>
        <v>19.982999999999969</v>
      </c>
      <c r="P118" s="301"/>
      <c r="Q118" s="301">
        <f>SUM(Q116:Q117)</f>
        <v>15.766840526522426</v>
      </c>
      <c r="R118" s="301">
        <f t="shared" ref="R118" si="190">SUM(R116:R117)</f>
        <v>2.5971266278041432</v>
      </c>
      <c r="S118" s="301">
        <f t="shared" ref="S118" si="191">SUM(S116:S117)</f>
        <v>2.4780328456734035</v>
      </c>
      <c r="T118" s="301">
        <f t="shared" si="182"/>
        <v>20.841999999999974</v>
      </c>
      <c r="U118" s="301"/>
      <c r="V118" s="301">
        <f>SUM(V116:V117)</f>
        <v>16.442945635004932</v>
      </c>
      <c r="W118" s="301">
        <f t="shared" ref="W118" si="192">SUM(W116:W117)</f>
        <v>2.6768125650723098</v>
      </c>
      <c r="X118" s="301">
        <f t="shared" ref="X118" si="193">SUM(X116:X117)</f>
        <v>2.6202417999227383</v>
      </c>
      <c r="Y118" s="301">
        <f t="shared" si="183"/>
        <v>21.739999999999981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9.7012297240077388</v>
      </c>
      <c r="C125" s="300">
        <v>3.6940681805240012</v>
      </c>
      <c r="D125" s="300">
        <v>0</v>
      </c>
      <c r="E125" s="300">
        <f>SUM(B125:D125)</f>
        <v>13.39529790453174</v>
      </c>
      <c r="F125" s="300"/>
      <c r="G125" s="300">
        <v>8.0856693212912329</v>
      </c>
      <c r="H125" s="300">
        <v>3.3347605596162193</v>
      </c>
      <c r="I125" s="300">
        <v>0.37025308028209258</v>
      </c>
      <c r="J125" s="300">
        <f>SUM(G125:I125)</f>
        <v>11.790682961189544</v>
      </c>
      <c r="K125" s="300"/>
      <c r="L125" s="300">
        <v>9.4126375091119705</v>
      </c>
      <c r="M125" s="300">
        <v>3.5292119582918264</v>
      </c>
      <c r="N125" s="300">
        <v>0.21385512420743524</v>
      </c>
      <c r="O125" s="300">
        <f>SUM(L125:N125)</f>
        <v>13.155704591611233</v>
      </c>
      <c r="P125" s="300"/>
      <c r="Q125" s="300">
        <v>9.3893758409231332</v>
      </c>
      <c r="R125" s="300">
        <v>3.482615820034987</v>
      </c>
      <c r="S125" s="300">
        <v>0.22309000231972714</v>
      </c>
      <c r="T125" s="300">
        <f>SUM(Q125:S125)</f>
        <v>13.095081663277847</v>
      </c>
      <c r="U125" s="300"/>
      <c r="V125" s="300">
        <v>9.0840396623227022</v>
      </c>
      <c r="W125" s="300">
        <v>3.3382301267578911</v>
      </c>
      <c r="X125" s="300">
        <v>0.22003285455494553</v>
      </c>
      <c r="Y125" s="300">
        <f>SUM(V125:X125)</f>
        <v>12.642302643635539</v>
      </c>
    </row>
    <row r="126" spans="1:25" x14ac:dyDescent="0.2">
      <c r="A126" s="260" t="s">
        <v>364</v>
      </c>
      <c r="B126" s="300">
        <v>11.71729513187843</v>
      </c>
      <c r="C126" s="300">
        <v>0.73262686892524487</v>
      </c>
      <c r="D126" s="300">
        <v>1.7057800946645723</v>
      </c>
      <c r="E126" s="300">
        <f t="shared" ref="E126:E127" si="194">SUM(B126:D126)</f>
        <v>14.155702095468246</v>
      </c>
      <c r="F126" s="300"/>
      <c r="G126" s="300">
        <v>10.054869484268499</v>
      </c>
      <c r="H126" s="300">
        <v>0.46366982559661785</v>
      </c>
      <c r="I126" s="300">
        <v>1.6957777289453593</v>
      </c>
      <c r="J126" s="300">
        <f t="shared" ref="J126:J127" si="195">SUM(G126:I126)</f>
        <v>12.214317038810476</v>
      </c>
      <c r="K126" s="300"/>
      <c r="L126" s="300">
        <v>11.821670302595372</v>
      </c>
      <c r="M126" s="300">
        <v>0.38704765438202476</v>
      </c>
      <c r="N126" s="300">
        <v>0.61957745141138831</v>
      </c>
      <c r="O126" s="300">
        <f t="shared" ref="O126:O127" si="196">SUM(L126:N126)</f>
        <v>12.828295408388785</v>
      </c>
      <c r="P126" s="300"/>
      <c r="Q126" s="300">
        <v>11.842159974362477</v>
      </c>
      <c r="R126" s="300">
        <v>0.40367231501229289</v>
      </c>
      <c r="S126" s="300">
        <v>0.65208604734740361</v>
      </c>
      <c r="T126" s="300">
        <f t="shared" ref="T126:T127" si="197">SUM(Q126:S126)</f>
        <v>12.897918336722173</v>
      </c>
      <c r="U126" s="300"/>
      <c r="V126" s="300">
        <v>11.494358068475597</v>
      </c>
      <c r="W126" s="300">
        <v>0.41906672299729625</v>
      </c>
      <c r="X126" s="300">
        <v>0.65827256489158481</v>
      </c>
      <c r="Y126" s="300">
        <f t="shared" ref="Y126:Y127" si="198">SUM(V126:X126)</f>
        <v>12.571697356364478</v>
      </c>
    </row>
    <row r="127" spans="1:25" x14ac:dyDescent="0.2">
      <c r="A127" s="264" t="s">
        <v>363</v>
      </c>
      <c r="B127" s="301">
        <f>SUM(B125:B126)</f>
        <v>21.418524855886169</v>
      </c>
      <c r="C127" s="301">
        <f t="shared" ref="C127" si="199">SUM(C125:C126)</f>
        <v>4.4266950494492461</v>
      </c>
      <c r="D127" s="301">
        <f t="shared" ref="D127" si="200">SUM(D125:D126)</f>
        <v>1.7057800946645723</v>
      </c>
      <c r="E127" s="301">
        <f t="shared" si="194"/>
        <v>27.550999999999988</v>
      </c>
      <c r="F127" s="301"/>
      <c r="G127" s="301">
        <f>SUM(G125:G126)</f>
        <v>18.140538805559732</v>
      </c>
      <c r="H127" s="301">
        <f t="shared" ref="H127" si="201">SUM(H125:H126)</f>
        <v>3.7984303852128374</v>
      </c>
      <c r="I127" s="301">
        <f t="shared" ref="I127" si="202">SUM(I125:I126)</f>
        <v>2.0660308092274517</v>
      </c>
      <c r="J127" s="301">
        <f t="shared" si="195"/>
        <v>24.00500000000002</v>
      </c>
      <c r="K127" s="301"/>
      <c r="L127" s="301">
        <f>SUM(L125:L126)</f>
        <v>21.234307811707342</v>
      </c>
      <c r="M127" s="301">
        <f t="shared" ref="M127" si="203">SUM(M125:M126)</f>
        <v>3.9162596126738514</v>
      </c>
      <c r="N127" s="301">
        <f t="shared" ref="N127" si="204">SUM(N125:N126)</f>
        <v>0.83343257561882356</v>
      </c>
      <c r="O127" s="301">
        <f t="shared" si="196"/>
        <v>25.984000000000016</v>
      </c>
      <c r="P127" s="301"/>
      <c r="Q127" s="301">
        <f>SUM(Q125:Q126)</f>
        <v>21.231535815285611</v>
      </c>
      <c r="R127" s="301">
        <f t="shared" ref="R127" si="205">SUM(R125:R126)</f>
        <v>3.88628813504728</v>
      </c>
      <c r="S127" s="301">
        <f t="shared" ref="S127" si="206">SUM(S125:S126)</f>
        <v>0.87517604966713081</v>
      </c>
      <c r="T127" s="301">
        <f t="shared" si="197"/>
        <v>25.993000000000023</v>
      </c>
      <c r="U127" s="301"/>
      <c r="V127" s="301">
        <f>SUM(V125:V126)</f>
        <v>20.578397730798301</v>
      </c>
      <c r="W127" s="301">
        <f t="shared" ref="W127" si="207">SUM(W125:W126)</f>
        <v>3.7572968497551873</v>
      </c>
      <c r="X127" s="301">
        <f t="shared" ref="X127" si="208">SUM(X125:X126)</f>
        <v>0.87830541944653029</v>
      </c>
      <c r="Y127" s="301">
        <f t="shared" si="198"/>
        <v>25.214000000000016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2.0697752045369993</v>
      </c>
      <c r="C134" s="300">
        <v>1.9052515670498116</v>
      </c>
      <c r="D134" s="300">
        <v>0.85145222707808843</v>
      </c>
      <c r="E134" s="300">
        <f>SUM(B134:D134)</f>
        <v>4.8264789986648999</v>
      </c>
      <c r="F134" s="300"/>
      <c r="G134" s="300">
        <v>2.1219527306576396</v>
      </c>
      <c r="H134" s="300">
        <v>2.0312915361841815</v>
      </c>
      <c r="I134" s="300">
        <v>1.0573705223818908</v>
      </c>
      <c r="J134" s="300">
        <f>SUM(G134:I134)</f>
        <v>5.2106147892237118</v>
      </c>
      <c r="K134" s="300"/>
      <c r="L134" s="300">
        <v>3.9122442385072822</v>
      </c>
      <c r="M134" s="300">
        <v>1.1982641260763289</v>
      </c>
      <c r="N134" s="300">
        <v>0.45155237400533044</v>
      </c>
      <c r="O134" s="300">
        <f>SUM(L134:N134)</f>
        <v>5.5620607385889409</v>
      </c>
      <c r="P134" s="300"/>
      <c r="Q134" s="300">
        <v>3.5239196632338468</v>
      </c>
      <c r="R134" s="300">
        <v>0.99682690897993109</v>
      </c>
      <c r="S134" s="300">
        <v>0.39825584179431384</v>
      </c>
      <c r="T134" s="300">
        <f>SUM(Q134:S134)</f>
        <v>4.9190024140080917</v>
      </c>
      <c r="U134" s="300"/>
      <c r="V134" s="300">
        <v>3.6989684592662262</v>
      </c>
      <c r="W134" s="300">
        <v>0.89455840991724833</v>
      </c>
      <c r="X134" s="300">
        <v>0.39327966540421433</v>
      </c>
      <c r="Y134" s="300">
        <f>SUM(V134:X134)</f>
        <v>4.9868065345876884</v>
      </c>
    </row>
    <row r="135" spans="1:25" x14ac:dyDescent="0.2">
      <c r="A135" s="260" t="s">
        <v>364</v>
      </c>
      <c r="B135" s="300">
        <v>2.1330404795740847</v>
      </c>
      <c r="C135" s="300">
        <v>0.4292879654750576</v>
      </c>
      <c r="D135" s="300">
        <v>1.2971925562859612</v>
      </c>
      <c r="E135" s="300">
        <f t="shared" ref="E135:E136" si="209">SUM(B135:D135)</f>
        <v>3.8595210013351036</v>
      </c>
      <c r="F135" s="300"/>
      <c r="G135" s="300">
        <v>2.6042771537413207</v>
      </c>
      <c r="H135" s="300">
        <v>0.45845717679879744</v>
      </c>
      <c r="I135" s="300">
        <v>1.2656508802361714</v>
      </c>
      <c r="J135" s="300">
        <f t="shared" ref="J135:J136" si="210">SUM(G135:I135)</f>
        <v>4.3283852107762897</v>
      </c>
      <c r="K135" s="300"/>
      <c r="L135" s="300">
        <v>3.1527445508659633</v>
      </c>
      <c r="M135" s="300">
        <v>0.30449111481243391</v>
      </c>
      <c r="N135" s="300">
        <v>0.93870359573265638</v>
      </c>
      <c r="O135" s="300">
        <f t="shared" ref="O135:O136" si="211">SUM(L135:N135)</f>
        <v>4.3959392614110531</v>
      </c>
      <c r="P135" s="300"/>
      <c r="Q135" s="300">
        <v>2.7401290988855003</v>
      </c>
      <c r="R135" s="300">
        <v>0.26527774129760723</v>
      </c>
      <c r="S135" s="300">
        <v>0.85859074580879591</v>
      </c>
      <c r="T135" s="300">
        <f t="shared" ref="T135:T136" si="212">SUM(Q135:S135)</f>
        <v>3.8639975859919033</v>
      </c>
      <c r="U135" s="300"/>
      <c r="V135" s="300">
        <v>2.6852035185671661</v>
      </c>
      <c r="W135" s="300">
        <v>0.26473359169324778</v>
      </c>
      <c r="X135" s="300">
        <v>0.91425635515188675</v>
      </c>
      <c r="Y135" s="300">
        <f t="shared" ref="Y135:Y136" si="213">SUM(V135:X135)</f>
        <v>3.8641934654123009</v>
      </c>
    </row>
    <row r="136" spans="1:25" x14ac:dyDescent="0.2">
      <c r="A136" s="264" t="s">
        <v>363</v>
      </c>
      <c r="B136" s="301">
        <f>SUM(B134:B135)</f>
        <v>4.2028156841110835</v>
      </c>
      <c r="C136" s="301">
        <f t="shared" ref="C136" si="214">SUM(C134:C135)</f>
        <v>2.334539532524869</v>
      </c>
      <c r="D136" s="301">
        <f t="shared" ref="D136" si="215">SUM(D134:D135)</f>
        <v>2.1486447833640496</v>
      </c>
      <c r="E136" s="301">
        <f t="shared" si="209"/>
        <v>8.6860000000000017</v>
      </c>
      <c r="F136" s="301"/>
      <c r="G136" s="301">
        <f>SUM(G134:G135)</f>
        <v>4.7262298843989603</v>
      </c>
      <c r="H136" s="301">
        <f t="shared" ref="H136" si="216">SUM(H134:H135)</f>
        <v>2.489748712982979</v>
      </c>
      <c r="I136" s="301">
        <f t="shared" ref="I136" si="217">SUM(I134:I135)</f>
        <v>2.3230214026180622</v>
      </c>
      <c r="J136" s="301">
        <f t="shared" si="210"/>
        <v>9.5390000000000015</v>
      </c>
      <c r="K136" s="301"/>
      <c r="L136" s="301">
        <f>SUM(L134:L135)</f>
        <v>7.0649887893732455</v>
      </c>
      <c r="M136" s="301">
        <f t="shared" ref="M136" si="218">SUM(M134:M135)</f>
        <v>1.5027552408887628</v>
      </c>
      <c r="N136" s="301">
        <f t="shared" ref="N136" si="219">SUM(N134:N135)</f>
        <v>1.3902559697379868</v>
      </c>
      <c r="O136" s="301">
        <f t="shared" si="211"/>
        <v>9.9579999999999966</v>
      </c>
      <c r="P136" s="301"/>
      <c r="Q136" s="301">
        <f>SUM(Q134:Q135)</f>
        <v>6.264048762119347</v>
      </c>
      <c r="R136" s="301">
        <f t="shared" ref="R136" si="220">SUM(R134:R135)</f>
        <v>1.2621046502775384</v>
      </c>
      <c r="S136" s="301">
        <f t="shared" ref="S136" si="221">SUM(S134:S135)</f>
        <v>1.2568465876031096</v>
      </c>
      <c r="T136" s="301">
        <f t="shared" si="212"/>
        <v>8.7829999999999941</v>
      </c>
      <c r="U136" s="301"/>
      <c r="V136" s="301">
        <f>SUM(V134:V135)</f>
        <v>6.3841719778333923</v>
      </c>
      <c r="W136" s="301">
        <f t="shared" ref="W136" si="222">SUM(W134:W135)</f>
        <v>1.1592920016104962</v>
      </c>
      <c r="X136" s="301">
        <f t="shared" ref="X136" si="223">SUM(X134:X135)</f>
        <v>1.3075360205561011</v>
      </c>
      <c r="Y136" s="301">
        <f t="shared" si="213"/>
        <v>8.8509999999999902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11.28889674113667</v>
      </c>
      <c r="C143" s="300">
        <v>6.5747828187999815</v>
      </c>
      <c r="D143" s="300">
        <v>4.9857818328605559</v>
      </c>
      <c r="E143" s="300">
        <f>SUM(B143:D143)</f>
        <v>22.849461392797206</v>
      </c>
      <c r="F143" s="300"/>
      <c r="G143" s="300">
        <v>14.745623443278168</v>
      </c>
      <c r="H143" s="300">
        <v>8.4840091392319081</v>
      </c>
      <c r="I143" s="300">
        <v>5.0943513019267774</v>
      </c>
      <c r="J143" s="300">
        <f>SUM(G143:I143)</f>
        <v>28.323983884436856</v>
      </c>
      <c r="K143" s="300"/>
      <c r="L143" s="300">
        <v>15.567037934105082</v>
      </c>
      <c r="M143" s="300">
        <v>9.5232500974952963</v>
      </c>
      <c r="N143" s="300">
        <v>6.901635071763808</v>
      </c>
      <c r="O143" s="300">
        <f>SUM(L143:N143)</f>
        <v>31.991923103364186</v>
      </c>
      <c r="P143" s="300"/>
      <c r="Q143" s="300">
        <v>16.372934801113455</v>
      </c>
      <c r="R143" s="300">
        <v>10.126705589006326</v>
      </c>
      <c r="S143" s="300">
        <v>7.4514426802458633</v>
      </c>
      <c r="T143" s="300">
        <f>SUM(Q143:S143)</f>
        <v>33.951083070365641</v>
      </c>
      <c r="U143" s="300"/>
      <c r="V143" s="300">
        <v>17.487410702630207</v>
      </c>
      <c r="W143" s="300">
        <v>10.975654087735032</v>
      </c>
      <c r="X143" s="300">
        <v>8.3286781102538487</v>
      </c>
      <c r="Y143" s="300">
        <f>SUM(V143:X143)</f>
        <v>36.791742900619084</v>
      </c>
    </row>
    <row r="144" spans="1:25" x14ac:dyDescent="0.2">
      <c r="A144" s="260" t="s">
        <v>364</v>
      </c>
      <c r="B144" s="300">
        <v>20.822902656853532</v>
      </c>
      <c r="C144" s="300">
        <v>2.3825695136132481</v>
      </c>
      <c r="D144" s="300">
        <v>8.7660664367360699</v>
      </c>
      <c r="E144" s="300">
        <f t="shared" ref="E144:E145" si="224">SUM(B144:D144)</f>
        <v>31.971538607202852</v>
      </c>
      <c r="F144" s="300"/>
      <c r="G144" s="300">
        <v>24.040523247790787</v>
      </c>
      <c r="H144" s="300">
        <v>2.6699205730498052</v>
      </c>
      <c r="I144" s="300">
        <v>10.547572294722626</v>
      </c>
      <c r="J144" s="300">
        <f t="shared" ref="J144:J145" si="225">SUM(G144:I144)</f>
        <v>37.258016115563215</v>
      </c>
      <c r="K144" s="300"/>
      <c r="L144" s="300">
        <v>22.472658358695885</v>
      </c>
      <c r="M144" s="300">
        <v>3.5038725478417945</v>
      </c>
      <c r="N144" s="300">
        <v>5.9735459900980565</v>
      </c>
      <c r="O144" s="300">
        <f t="shared" ref="O144:O145" si="226">SUM(L144:N144)</f>
        <v>31.950076896635736</v>
      </c>
      <c r="P144" s="300"/>
      <c r="Q144" s="300">
        <v>22.972854551678402</v>
      </c>
      <c r="R144" s="300">
        <v>3.7491690730547624</v>
      </c>
      <c r="S144" s="300">
        <v>6.2528933049011011</v>
      </c>
      <c r="T144" s="300">
        <f t="shared" ref="T144:T145" si="227">SUM(Q144:S144)</f>
        <v>32.974916929634269</v>
      </c>
      <c r="U144" s="300"/>
      <c r="V144" s="300">
        <v>23.836238849814169</v>
      </c>
      <c r="W144" s="300">
        <v>4.1921053927130822</v>
      </c>
      <c r="X144" s="300">
        <v>6.7099128568537454</v>
      </c>
      <c r="Y144" s="300">
        <f t="shared" ref="Y144:Y145" si="228">SUM(V144:X144)</f>
        <v>34.738257099380995</v>
      </c>
    </row>
    <row r="145" spans="1:25" x14ac:dyDescent="0.2">
      <c r="A145" s="264" t="s">
        <v>363</v>
      </c>
      <c r="B145" s="301">
        <f>SUM(B143:B144)</f>
        <v>32.111799397990204</v>
      </c>
      <c r="C145" s="301">
        <f t="shared" ref="C145" si="229">SUM(C143:C144)</f>
        <v>8.9573523324132296</v>
      </c>
      <c r="D145" s="301">
        <f t="shared" ref="D145" si="230">SUM(D143:D144)</f>
        <v>13.751848269596625</v>
      </c>
      <c r="E145" s="301">
        <f t="shared" si="224"/>
        <v>54.821000000000055</v>
      </c>
      <c r="F145" s="301"/>
      <c r="G145" s="301">
        <f>SUM(G143:G144)</f>
        <v>38.786146691068957</v>
      </c>
      <c r="H145" s="301">
        <f t="shared" ref="H145" si="231">SUM(H143:H144)</f>
        <v>11.153929712281712</v>
      </c>
      <c r="I145" s="301">
        <f t="shared" ref="I145" si="232">SUM(I143:I144)</f>
        <v>15.641923596649402</v>
      </c>
      <c r="J145" s="301">
        <f t="shared" si="225"/>
        <v>65.582000000000079</v>
      </c>
      <c r="K145" s="301"/>
      <c r="L145" s="301">
        <f>SUM(L143:L144)</f>
        <v>38.039696292800969</v>
      </c>
      <c r="M145" s="301">
        <f t="shared" ref="M145" si="233">SUM(M143:M144)</f>
        <v>13.027122645337091</v>
      </c>
      <c r="N145" s="301">
        <f t="shared" ref="N145" si="234">SUM(N143:N144)</f>
        <v>12.875181061861865</v>
      </c>
      <c r="O145" s="301">
        <f t="shared" si="226"/>
        <v>63.941999999999922</v>
      </c>
      <c r="P145" s="301"/>
      <c r="Q145" s="301">
        <f>SUM(Q143:Q144)</f>
        <v>39.345789352791854</v>
      </c>
      <c r="R145" s="301">
        <f t="shared" ref="R145" si="235">SUM(R143:R144)</f>
        <v>13.875874662061088</v>
      </c>
      <c r="S145" s="301">
        <f t="shared" ref="S145" si="236">SUM(S143:S144)</f>
        <v>13.704335985146965</v>
      </c>
      <c r="T145" s="301">
        <f t="shared" si="227"/>
        <v>66.925999999999902</v>
      </c>
      <c r="U145" s="301"/>
      <c r="V145" s="301">
        <f>SUM(V143:V144)</f>
        <v>41.32364955244438</v>
      </c>
      <c r="W145" s="301">
        <f t="shared" ref="W145" si="237">SUM(W143:W144)</f>
        <v>15.167759480448115</v>
      </c>
      <c r="X145" s="301">
        <f t="shared" ref="X145" si="238">SUM(X143:X144)</f>
        <v>15.038590967107595</v>
      </c>
      <c r="Y145" s="301">
        <f t="shared" si="228"/>
        <v>71.530000000000086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8.2330804456290778</v>
      </c>
      <c r="C152" s="300">
        <v>8.5333993069143368</v>
      </c>
      <c r="D152" s="300">
        <v>3.8915346064291674</v>
      </c>
      <c r="E152" s="300">
        <f>SUM(B152:D152)</f>
        <v>20.658014358972583</v>
      </c>
      <c r="F152" s="300"/>
      <c r="G152" s="300">
        <v>7.8077568723268431</v>
      </c>
      <c r="H152" s="300">
        <v>9.7236132572565239</v>
      </c>
      <c r="I152" s="300">
        <v>4.6601973495526696</v>
      </c>
      <c r="J152" s="300">
        <f>SUM(G152:I152)</f>
        <v>22.191567479136033</v>
      </c>
      <c r="K152" s="300"/>
      <c r="L152" s="300">
        <v>8.7218228438792433</v>
      </c>
      <c r="M152" s="300">
        <v>8.0591768675629698</v>
      </c>
      <c r="N152" s="300">
        <v>4.7825952249882606</v>
      </c>
      <c r="O152" s="300">
        <f>SUM(L152:N152)</f>
        <v>21.563594936430473</v>
      </c>
      <c r="P152" s="300"/>
      <c r="Q152" s="300">
        <v>9.6265962521740871</v>
      </c>
      <c r="R152" s="300">
        <v>8.573652334216332</v>
      </c>
      <c r="S152" s="300">
        <v>5.0994071700954562</v>
      </c>
      <c r="T152" s="300">
        <f>SUM(Q152:S152)</f>
        <v>23.299655756485876</v>
      </c>
      <c r="U152" s="300"/>
      <c r="V152" s="300">
        <v>10.562961409945007</v>
      </c>
      <c r="W152" s="300">
        <v>8.8881371615125175</v>
      </c>
      <c r="X152" s="300">
        <v>5.5224941368380529</v>
      </c>
      <c r="Y152" s="300">
        <f>SUM(V152:X152)</f>
        <v>24.973592708295577</v>
      </c>
    </row>
    <row r="153" spans="1:25" x14ac:dyDescent="0.2">
      <c r="A153" s="260" t="s">
        <v>364</v>
      </c>
      <c r="B153" s="300">
        <v>16.300588517722513</v>
      </c>
      <c r="C153" s="300">
        <v>6.5133696415938314</v>
      </c>
      <c r="D153" s="300">
        <v>3.3670274817110868</v>
      </c>
      <c r="E153" s="300">
        <f t="shared" ref="E153:E154" si="239">SUM(B153:D153)</f>
        <v>26.18098564102743</v>
      </c>
      <c r="F153" s="300"/>
      <c r="G153" s="300">
        <v>14.949998559580845</v>
      </c>
      <c r="H153" s="300">
        <v>5.1268307768040158</v>
      </c>
      <c r="I153" s="300">
        <v>4.1256031844791412</v>
      </c>
      <c r="J153" s="300">
        <f t="shared" ref="J153:J154" si="240">SUM(G153:I153)</f>
        <v>24.202432520864001</v>
      </c>
      <c r="K153" s="300"/>
      <c r="L153" s="300">
        <v>14.824441837295792</v>
      </c>
      <c r="M153" s="300">
        <v>4.6495163062472562</v>
      </c>
      <c r="N153" s="300">
        <v>4.2074469200265332</v>
      </c>
      <c r="O153" s="300">
        <f t="shared" ref="O153:O154" si="241">SUM(L153:N153)</f>
        <v>23.681405063569581</v>
      </c>
      <c r="P153" s="300"/>
      <c r="Q153" s="300">
        <v>16.072885794954644</v>
      </c>
      <c r="R153" s="300">
        <v>5.0311794466184088</v>
      </c>
      <c r="S153" s="300">
        <v>4.4902790019410741</v>
      </c>
      <c r="T153" s="300">
        <f t="shared" ref="T153:T154" si="242">SUM(Q153:S153)</f>
        <v>25.594344243514129</v>
      </c>
      <c r="U153" s="300"/>
      <c r="V153" s="300">
        <v>17.251741454032206</v>
      </c>
      <c r="W153" s="300">
        <v>5.350498187834166</v>
      </c>
      <c r="X153" s="300">
        <v>4.8351676498380254</v>
      </c>
      <c r="Y153" s="300">
        <f t="shared" ref="Y153:Y154" si="243">SUM(V153:X153)</f>
        <v>27.437407291704396</v>
      </c>
    </row>
    <row r="154" spans="1:25" x14ac:dyDescent="0.2">
      <c r="A154" s="264" t="s">
        <v>363</v>
      </c>
      <c r="B154" s="301">
        <f>SUM(B152:B153)</f>
        <v>24.533668963351591</v>
      </c>
      <c r="C154" s="301">
        <f t="shared" ref="C154" si="244">SUM(C152:C153)</f>
        <v>15.046768948508168</v>
      </c>
      <c r="D154" s="301">
        <f t="shared" ref="D154" si="245">SUM(D152:D153)</f>
        <v>7.2585620881402537</v>
      </c>
      <c r="E154" s="301">
        <f t="shared" si="239"/>
        <v>46.839000000000013</v>
      </c>
      <c r="F154" s="301"/>
      <c r="G154" s="301">
        <f>SUM(G152:G153)</f>
        <v>22.75775543190769</v>
      </c>
      <c r="H154" s="301">
        <f t="shared" ref="H154" si="246">SUM(H152:H153)</f>
        <v>14.850444034060541</v>
      </c>
      <c r="I154" s="301">
        <f t="shared" ref="I154" si="247">SUM(I152:I153)</f>
        <v>8.7858005340318108</v>
      </c>
      <c r="J154" s="301">
        <f t="shared" si="240"/>
        <v>46.394000000000034</v>
      </c>
      <c r="K154" s="301"/>
      <c r="L154" s="301">
        <f>SUM(L152:L153)</f>
        <v>23.546264681175035</v>
      </c>
      <c r="M154" s="301">
        <f t="shared" ref="M154" si="248">SUM(M152:M153)</f>
        <v>12.708693173810225</v>
      </c>
      <c r="N154" s="301">
        <f t="shared" ref="N154" si="249">SUM(N152:N153)</f>
        <v>8.9900421450147938</v>
      </c>
      <c r="O154" s="301">
        <f t="shared" si="241"/>
        <v>45.245000000000061</v>
      </c>
      <c r="P154" s="301"/>
      <c r="Q154" s="301">
        <f>SUM(Q152:Q153)</f>
        <v>25.699482047128733</v>
      </c>
      <c r="R154" s="301">
        <f t="shared" ref="R154" si="250">SUM(R152:R153)</f>
        <v>13.60483178083474</v>
      </c>
      <c r="S154" s="301">
        <f t="shared" ref="S154" si="251">SUM(S152:S153)</f>
        <v>9.5896861720365294</v>
      </c>
      <c r="T154" s="301">
        <f t="shared" si="242"/>
        <v>48.893999999999998</v>
      </c>
      <c r="U154" s="301"/>
      <c r="V154" s="301">
        <f>SUM(V152:V153)</f>
        <v>27.814702863977214</v>
      </c>
      <c r="W154" s="301">
        <f t="shared" ref="W154" si="252">SUM(W152:W153)</f>
        <v>14.238635349346684</v>
      </c>
      <c r="X154" s="301">
        <f t="shared" ref="X154" si="253">SUM(X152:X153)</f>
        <v>10.357661786676079</v>
      </c>
      <c r="Y154" s="301">
        <f t="shared" si="243"/>
        <v>52.410999999999973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8.8699169722498539</v>
      </c>
      <c r="C161" s="300">
        <v>8.8878524038017819</v>
      </c>
      <c r="D161" s="300">
        <v>0.89981722289821642</v>
      </c>
      <c r="E161" s="300">
        <f>SUM(B161:D161)</f>
        <v>18.657586598949852</v>
      </c>
      <c r="F161" s="300"/>
      <c r="G161" s="300">
        <v>11.595706706387066</v>
      </c>
      <c r="H161" s="300">
        <v>10.26544459369649</v>
      </c>
      <c r="I161" s="300">
        <v>0.44656274640393373</v>
      </c>
      <c r="J161" s="300">
        <f>SUM(G161:I161)</f>
        <v>22.30771404648749</v>
      </c>
      <c r="K161" s="300"/>
      <c r="L161" s="300">
        <v>11.682785538552325</v>
      </c>
      <c r="M161" s="300">
        <v>10.364294739934747</v>
      </c>
      <c r="N161" s="300">
        <v>1.1274671980562987</v>
      </c>
      <c r="O161" s="300">
        <f>SUM(L161:N161)</f>
        <v>23.174547476543371</v>
      </c>
      <c r="P161" s="300"/>
      <c r="Q161" s="300">
        <v>11.807634055727913</v>
      </c>
      <c r="R161" s="300">
        <v>10.496914167626763</v>
      </c>
      <c r="S161" s="300">
        <v>1.1411629323455195</v>
      </c>
      <c r="T161" s="300">
        <f>SUM(Q161:S161)</f>
        <v>23.445711155700195</v>
      </c>
      <c r="U161" s="300"/>
      <c r="V161" s="300">
        <v>11.938631881132881</v>
      </c>
      <c r="W161" s="300">
        <v>10.617928501282071</v>
      </c>
      <c r="X161" s="300">
        <v>1.1630675014469938</v>
      </c>
      <c r="Y161" s="300">
        <f>SUM(V161:X161)</f>
        <v>23.719627883861943</v>
      </c>
    </row>
    <row r="162" spans="1:25" x14ac:dyDescent="0.2">
      <c r="A162" s="260" t="s">
        <v>364</v>
      </c>
      <c r="B162" s="300">
        <v>12.226888333883064</v>
      </c>
      <c r="C162" s="300">
        <v>2.065620281472583</v>
      </c>
      <c r="D162" s="300">
        <v>0.92790478569446488</v>
      </c>
      <c r="E162" s="300">
        <f t="shared" ref="E162:E163" si="254">SUM(B162:D162)</f>
        <v>15.220413401050113</v>
      </c>
      <c r="F162" s="300"/>
      <c r="G162" s="300">
        <v>15.396399491861441</v>
      </c>
      <c r="H162" s="300">
        <v>2.4083753395060432</v>
      </c>
      <c r="I162" s="300">
        <v>0.23251112214501318</v>
      </c>
      <c r="J162" s="300">
        <f t="shared" ref="J162:J163" si="255">SUM(G162:I162)</f>
        <v>18.037285953512498</v>
      </c>
      <c r="K162" s="300"/>
      <c r="L162" s="300">
        <v>15.306009146267584</v>
      </c>
      <c r="M162" s="300">
        <v>2.4817506060906291</v>
      </c>
      <c r="N162" s="300">
        <v>1.4036927710983127</v>
      </c>
      <c r="O162" s="300">
        <f t="shared" ref="O162:O163" si="256">SUM(L162:N162)</f>
        <v>19.191452523456526</v>
      </c>
      <c r="P162" s="300"/>
      <c r="Q162" s="300">
        <v>15.157871273395894</v>
      </c>
      <c r="R162" s="300">
        <v>2.6433780665396127</v>
      </c>
      <c r="S162" s="300">
        <v>1.4200395043642091</v>
      </c>
      <c r="T162" s="300">
        <f t="shared" ref="T162:T163" si="257">SUM(Q162:S162)</f>
        <v>19.221288844299714</v>
      </c>
      <c r="U162" s="300"/>
      <c r="V162" s="300">
        <v>14.701465813530094</v>
      </c>
      <c r="W162" s="300">
        <v>2.9486321372605855</v>
      </c>
      <c r="X162" s="300">
        <v>1.4512741653474073</v>
      </c>
      <c r="Y162" s="300">
        <f t="shared" ref="Y162:Y163" si="258">SUM(V162:X162)</f>
        <v>19.101372116138087</v>
      </c>
    </row>
    <row r="163" spans="1:25" x14ac:dyDescent="0.2">
      <c r="A163" s="264" t="s">
        <v>363</v>
      </c>
      <c r="B163" s="301">
        <f>SUM(B161:B162)</f>
        <v>21.096805306132918</v>
      </c>
      <c r="C163" s="301">
        <f t="shared" ref="C163" si="259">SUM(C161:C162)</f>
        <v>10.953472685274365</v>
      </c>
      <c r="D163" s="301">
        <f t="shared" ref="D163" si="260">SUM(D161:D162)</f>
        <v>1.8277220085926813</v>
      </c>
      <c r="E163" s="301">
        <f t="shared" si="254"/>
        <v>33.877999999999965</v>
      </c>
      <c r="F163" s="301"/>
      <c r="G163" s="301">
        <f>SUM(G161:G162)</f>
        <v>26.992106198248507</v>
      </c>
      <c r="H163" s="301">
        <f t="shared" ref="H163" si="261">SUM(H161:H162)</f>
        <v>12.673819933202534</v>
      </c>
      <c r="I163" s="301">
        <f t="shared" ref="I163" si="262">SUM(I161:I162)</f>
        <v>0.67907386854894691</v>
      </c>
      <c r="J163" s="301">
        <f t="shared" si="255"/>
        <v>40.344999999999992</v>
      </c>
      <c r="K163" s="301"/>
      <c r="L163" s="301">
        <f>SUM(L161:L162)</f>
        <v>26.988794684819908</v>
      </c>
      <c r="M163" s="301">
        <f t="shared" ref="M163" si="263">SUM(M161:M162)</f>
        <v>12.846045346025377</v>
      </c>
      <c r="N163" s="301">
        <f t="shared" ref="N163" si="264">SUM(N161:N162)</f>
        <v>2.5311599691546114</v>
      </c>
      <c r="O163" s="301">
        <f t="shared" si="256"/>
        <v>42.3659999999999</v>
      </c>
      <c r="P163" s="301"/>
      <c r="Q163" s="301">
        <f>SUM(Q161:Q162)</f>
        <v>26.965505329123808</v>
      </c>
      <c r="R163" s="301">
        <f t="shared" ref="R163" si="265">SUM(R161:R162)</f>
        <v>13.140292234166376</v>
      </c>
      <c r="S163" s="301">
        <f t="shared" ref="S163" si="266">SUM(S161:S162)</f>
        <v>2.5612024367097286</v>
      </c>
      <c r="T163" s="301">
        <f t="shared" si="257"/>
        <v>42.666999999999909</v>
      </c>
      <c r="U163" s="301"/>
      <c r="V163" s="301">
        <f>SUM(V161:V162)</f>
        <v>26.640097694662977</v>
      </c>
      <c r="W163" s="301">
        <f t="shared" ref="W163" si="267">SUM(W161:W162)</f>
        <v>13.566560638542656</v>
      </c>
      <c r="X163" s="301">
        <f t="shared" ref="X163" si="268">SUM(X161:X162)</f>
        <v>2.6143416667944011</v>
      </c>
      <c r="Y163" s="301">
        <f t="shared" si="258"/>
        <v>42.821000000000033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12.278800419362218</v>
      </c>
      <c r="C170" s="300">
        <v>19.998854555515649</v>
      </c>
      <c r="D170" s="300">
        <v>2.8602209121163984</v>
      </c>
      <c r="E170" s="300">
        <f>SUM(B170:D170)</f>
        <v>35.137875886994266</v>
      </c>
      <c r="F170" s="300"/>
      <c r="G170" s="300">
        <v>11.987293737956094</v>
      </c>
      <c r="H170" s="300">
        <v>20.8221269668182</v>
      </c>
      <c r="I170" s="300">
        <v>3.9993046012282272</v>
      </c>
      <c r="J170" s="300">
        <f>SUM(G170:I170)</f>
        <v>36.808725306002522</v>
      </c>
      <c r="K170" s="300"/>
      <c r="L170" s="300">
        <v>13.219526140928446</v>
      </c>
      <c r="M170" s="300">
        <v>20.764375498404569</v>
      </c>
      <c r="N170" s="300">
        <v>3.6130892899786171</v>
      </c>
      <c r="O170" s="300">
        <f>SUM(L170:N170)</f>
        <v>37.59699092931163</v>
      </c>
      <c r="P170" s="300"/>
      <c r="Q170" s="300">
        <v>13.839927491571117</v>
      </c>
      <c r="R170" s="300">
        <v>20.808429654079973</v>
      </c>
      <c r="S170" s="300">
        <v>3.7416002771727195</v>
      </c>
      <c r="T170" s="300">
        <f>SUM(Q170:S170)</f>
        <v>38.389957422823812</v>
      </c>
      <c r="U170" s="300"/>
      <c r="V170" s="300">
        <v>15.415951332896375</v>
      </c>
      <c r="W170" s="300">
        <v>21.187775249602968</v>
      </c>
      <c r="X170" s="300">
        <v>3.9884619872183382</v>
      </c>
      <c r="Y170" s="300">
        <f>SUM(V170:X170)</f>
        <v>40.592188569717678</v>
      </c>
    </row>
    <row r="171" spans="1:25" x14ac:dyDescent="0.2">
      <c r="A171" s="260" t="s">
        <v>364</v>
      </c>
      <c r="B171" s="300">
        <v>9.5076659440281777</v>
      </c>
      <c r="C171" s="300">
        <v>3.8889171275829542</v>
      </c>
      <c r="D171" s="300">
        <v>2.0355410413946493</v>
      </c>
      <c r="E171" s="300">
        <f t="shared" ref="E171" si="269">SUM(B171:D171)</f>
        <v>15.432124113005782</v>
      </c>
      <c r="F171" s="300"/>
      <c r="G171" s="300">
        <v>9.4541955023839606</v>
      </c>
      <c r="H171" s="300">
        <v>4.4784819965667699</v>
      </c>
      <c r="I171" s="300">
        <v>2.7505971950467334</v>
      </c>
      <c r="J171" s="300">
        <f t="shared" ref="J171:J172" si="270">SUM(G171:I171)</f>
        <v>16.683274693997465</v>
      </c>
      <c r="K171" s="300"/>
      <c r="L171" s="300">
        <v>9.170707672386385</v>
      </c>
      <c r="M171" s="300">
        <v>3.6591903294115333</v>
      </c>
      <c r="N171" s="300">
        <v>0.96111106889043529</v>
      </c>
      <c r="O171" s="300">
        <f t="shared" ref="O171:O172" si="271">SUM(L171:N171)</f>
        <v>13.791009070688354</v>
      </c>
      <c r="P171" s="300"/>
      <c r="Q171" s="300">
        <v>9.2696691775324567</v>
      </c>
      <c r="R171" s="300">
        <v>3.7978920943188124</v>
      </c>
      <c r="S171" s="300">
        <v>1.0034813053249145</v>
      </c>
      <c r="T171" s="300">
        <f t="shared" ref="T171:T172" si="272">SUM(Q171:S171)</f>
        <v>14.071042577176183</v>
      </c>
      <c r="U171" s="300"/>
      <c r="V171" s="300">
        <v>9.6184323947259962</v>
      </c>
      <c r="W171" s="300">
        <v>4.1303154956946422</v>
      </c>
      <c r="X171" s="300">
        <v>1.1010635398616968</v>
      </c>
      <c r="Y171" s="300">
        <f t="shared" ref="Y171:Y172" si="273">SUM(V171:X171)</f>
        <v>14.849811430282335</v>
      </c>
    </row>
    <row r="172" spans="1:25" x14ac:dyDescent="0.2">
      <c r="A172" s="264" t="s">
        <v>363</v>
      </c>
      <c r="B172" s="301">
        <f>SUM(B170:B171)</f>
        <v>21.786466363390396</v>
      </c>
      <c r="C172" s="301">
        <f t="shared" ref="C172" si="274">SUM(C170:C171)</f>
        <v>23.887771683098602</v>
      </c>
      <c r="D172" s="301">
        <f t="shared" ref="D172" si="275">SUM(D170:D171)</f>
        <v>4.8957619535110481</v>
      </c>
      <c r="E172" s="301">
        <f>SUM(B172:D172)</f>
        <v>50.570000000000043</v>
      </c>
      <c r="F172" s="301"/>
      <c r="G172" s="301">
        <f>SUM(G170:G171)</f>
        <v>21.441489240340054</v>
      </c>
      <c r="H172" s="301">
        <f t="shared" ref="H172" si="276">SUM(H170:H171)</f>
        <v>25.30060896338497</v>
      </c>
      <c r="I172" s="301">
        <f t="shared" ref="I172" si="277">SUM(I170:I171)</f>
        <v>6.7499017962749601</v>
      </c>
      <c r="J172" s="301">
        <f t="shared" si="270"/>
        <v>53.491999999999983</v>
      </c>
      <c r="K172" s="301"/>
      <c r="L172" s="301">
        <f>SUM(L170:L171)</f>
        <v>22.390233813314829</v>
      </c>
      <c r="M172" s="301">
        <f t="shared" ref="M172" si="278">SUM(M170:M171)</f>
        <v>24.423565827816102</v>
      </c>
      <c r="N172" s="301">
        <f t="shared" ref="N172" si="279">SUM(N170:N171)</f>
        <v>4.5742003588690521</v>
      </c>
      <c r="O172" s="301">
        <f t="shared" si="271"/>
        <v>51.387999999999977</v>
      </c>
      <c r="P172" s="301"/>
      <c r="Q172" s="301">
        <f>SUM(Q170:Q171)</f>
        <v>23.109596669103574</v>
      </c>
      <c r="R172" s="301">
        <f t="shared" ref="R172" si="280">SUM(R170:R171)</f>
        <v>24.606321748398784</v>
      </c>
      <c r="S172" s="301">
        <f t="shared" ref="S172" si="281">SUM(S170:S171)</f>
        <v>4.745081582497634</v>
      </c>
      <c r="T172" s="301">
        <f t="shared" si="272"/>
        <v>52.460999999999991</v>
      </c>
      <c r="U172" s="301"/>
      <c r="V172" s="301">
        <f>SUM(V170:V171)</f>
        <v>25.03438372762237</v>
      </c>
      <c r="W172" s="301">
        <f t="shared" ref="W172" si="282">SUM(W170:W171)</f>
        <v>25.31809074529761</v>
      </c>
      <c r="X172" s="301">
        <f t="shared" ref="X172" si="283">SUM(X170:X171)</f>
        <v>5.0895255270800348</v>
      </c>
      <c r="Y172" s="301">
        <f t="shared" si="273"/>
        <v>55.442000000000014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23.239222173153255</v>
      </c>
      <c r="C179" s="300">
        <v>28.355695562910562</v>
      </c>
      <c r="D179" s="300">
        <v>5.4841931912105482</v>
      </c>
      <c r="E179" s="300">
        <f>SUM(B179:D179)</f>
        <v>57.079110927274371</v>
      </c>
      <c r="F179" s="300"/>
      <c r="G179" s="300">
        <v>26.213662574493625</v>
      </c>
      <c r="H179" s="300">
        <v>28.41268733867506</v>
      </c>
      <c r="I179" s="300">
        <v>5.6941924700073638</v>
      </c>
      <c r="J179" s="300">
        <f>SUM(G179:I179)</f>
        <v>60.320542383176047</v>
      </c>
      <c r="K179" s="300"/>
      <c r="L179" s="300">
        <v>24.526991672462287</v>
      </c>
      <c r="M179" s="300">
        <v>27.218581909172542</v>
      </c>
      <c r="N179" s="300">
        <v>4.3731644905000193</v>
      </c>
      <c r="O179" s="300">
        <f>SUM(L179:N179)</f>
        <v>56.118738072134846</v>
      </c>
      <c r="P179" s="300"/>
      <c r="Q179" s="300">
        <v>27.894363105599187</v>
      </c>
      <c r="R179" s="300">
        <v>29.236040239250659</v>
      </c>
      <c r="S179" s="300">
        <v>5.1031025121811124</v>
      </c>
      <c r="T179" s="300">
        <f>SUM(Q179:S179)</f>
        <v>62.233505857030956</v>
      </c>
      <c r="U179" s="300"/>
      <c r="V179" s="300">
        <v>33.769462886601758</v>
      </c>
      <c r="W179" s="300">
        <v>31.606837678875426</v>
      </c>
      <c r="X179" s="300">
        <v>6.391455362048565</v>
      </c>
      <c r="Y179" s="300">
        <f>SUM(V179:X179)</f>
        <v>71.767755927525741</v>
      </c>
    </row>
    <row r="180" spans="1:25" x14ac:dyDescent="0.2">
      <c r="A180" s="260" t="s">
        <v>364</v>
      </c>
      <c r="B180" s="300">
        <v>9.5748435977999939</v>
      </c>
      <c r="C180" s="300">
        <v>4.0677841092930365</v>
      </c>
      <c r="D180" s="300">
        <v>2.3732613656325232</v>
      </c>
      <c r="E180" s="300">
        <f t="shared" ref="E180:E181" si="284">SUM(B180:D180)</f>
        <v>16.015889072725553</v>
      </c>
      <c r="F180" s="300"/>
      <c r="G180" s="300">
        <v>9.4569300901233841</v>
      </c>
      <c r="H180" s="300">
        <v>2.8463344703385451</v>
      </c>
      <c r="I180" s="300">
        <v>1.8011930563620835</v>
      </c>
      <c r="J180" s="300">
        <f t="shared" ref="J180:J181" si="285">SUM(G180:I180)</f>
        <v>14.104457616824014</v>
      </c>
      <c r="K180" s="300"/>
      <c r="L180" s="300">
        <v>9.3239456226274218</v>
      </c>
      <c r="M180" s="300">
        <v>3.7817722935588294</v>
      </c>
      <c r="N180" s="300">
        <v>2.5955440116789092</v>
      </c>
      <c r="O180" s="300">
        <f t="shared" ref="O180:O181" si="286">SUM(L180:N180)</f>
        <v>15.70126192786516</v>
      </c>
      <c r="P180" s="300"/>
      <c r="Q180" s="300">
        <v>10.383363779182668</v>
      </c>
      <c r="R180" s="300">
        <v>4.2744879862900573</v>
      </c>
      <c r="S180" s="300">
        <v>2.7936423774962833</v>
      </c>
      <c r="T180" s="300">
        <f t="shared" ref="T180:T181" si="287">SUM(Q180:S180)</f>
        <v>17.451494142969008</v>
      </c>
      <c r="U180" s="300"/>
      <c r="V180" s="300">
        <v>12.119056259095006</v>
      </c>
      <c r="W180" s="300">
        <v>5.1259147302785388</v>
      </c>
      <c r="X180" s="300">
        <v>3.0042730831007103</v>
      </c>
      <c r="Y180" s="300">
        <f t="shared" ref="Y180:Y181" si="288">SUM(V180:X180)</f>
        <v>20.249244072474255</v>
      </c>
    </row>
    <row r="181" spans="1:25" x14ac:dyDescent="0.2">
      <c r="A181" s="264" t="s">
        <v>363</v>
      </c>
      <c r="B181" s="301">
        <f>SUM(B179:B180)</f>
        <v>32.814065770953249</v>
      </c>
      <c r="C181" s="301">
        <f t="shared" ref="C181" si="289">SUM(C179:C180)</f>
        <v>32.423479672203598</v>
      </c>
      <c r="D181" s="301">
        <f t="shared" ref="D181" si="290">SUM(D179:D180)</f>
        <v>7.8574545568430718</v>
      </c>
      <c r="E181" s="301">
        <f t="shared" si="284"/>
        <v>73.094999999999914</v>
      </c>
      <c r="F181" s="301"/>
      <c r="G181" s="301">
        <f>SUM(G179:G180)</f>
        <v>35.670592664617011</v>
      </c>
      <c r="H181" s="301">
        <f t="shared" ref="H181" si="291">SUM(H179:H180)</f>
        <v>31.259021809013603</v>
      </c>
      <c r="I181" s="301">
        <f t="shared" ref="I181" si="292">SUM(I179:I180)</f>
        <v>7.4953855263694473</v>
      </c>
      <c r="J181" s="301">
        <f t="shared" si="285"/>
        <v>74.425000000000054</v>
      </c>
      <c r="K181" s="301"/>
      <c r="L181" s="301">
        <f>SUM(L179:L180)</f>
        <v>33.850937295089707</v>
      </c>
      <c r="M181" s="301">
        <f t="shared" ref="M181" si="293">SUM(M179:M180)</f>
        <v>31.000354202731373</v>
      </c>
      <c r="N181" s="301">
        <f t="shared" ref="N181" si="294">SUM(N179:N180)</f>
        <v>6.968708502178929</v>
      </c>
      <c r="O181" s="301">
        <f t="shared" si="286"/>
        <v>71.820000000000007</v>
      </c>
      <c r="P181" s="301"/>
      <c r="Q181" s="301">
        <f>SUM(Q179:Q180)</f>
        <v>38.277726884781856</v>
      </c>
      <c r="R181" s="301">
        <f t="shared" ref="R181" si="295">SUM(R179:R180)</f>
        <v>33.510528225540718</v>
      </c>
      <c r="S181" s="301">
        <f t="shared" ref="S181" si="296">SUM(S179:S180)</f>
        <v>7.8967448896773957</v>
      </c>
      <c r="T181" s="301">
        <f t="shared" si="287"/>
        <v>79.684999999999974</v>
      </c>
      <c r="U181" s="301"/>
      <c r="V181" s="301">
        <f>SUM(V179:V180)</f>
        <v>45.888519145696762</v>
      </c>
      <c r="W181" s="301">
        <f t="shared" ref="W181" si="297">SUM(W179:W180)</f>
        <v>36.732752409153967</v>
      </c>
      <c r="X181" s="301">
        <f t="shared" ref="X181" si="298">SUM(X179:X180)</f>
        <v>9.3957284451492757</v>
      </c>
      <c r="Y181" s="301">
        <f t="shared" si="288"/>
        <v>92.016999999999996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2.0151132117848172</v>
      </c>
      <c r="C188" s="300">
        <v>3.217088043032533</v>
      </c>
      <c r="D188" s="300">
        <v>1.8000736559097492</v>
      </c>
      <c r="E188" s="300">
        <f>SUM(B188:D188)</f>
        <v>7.0322749107270992</v>
      </c>
      <c r="F188" s="300"/>
      <c r="G188" s="300">
        <v>1.9208525747724354</v>
      </c>
      <c r="H188" s="300">
        <v>3.5744680126835782</v>
      </c>
      <c r="I188" s="300">
        <v>2.2355414341414783</v>
      </c>
      <c r="J188" s="300">
        <f>SUM(G188:I188)</f>
        <v>7.7308620215974919</v>
      </c>
      <c r="K188" s="300"/>
      <c r="L188" s="300">
        <v>1.6059230488537861</v>
      </c>
      <c r="M188" s="300">
        <v>3.4104270605627587</v>
      </c>
      <c r="N188" s="300">
        <v>2.4062334061897994</v>
      </c>
      <c r="O188" s="300">
        <f>SUM(L188:N188)</f>
        <v>7.4225835156063438</v>
      </c>
      <c r="P188" s="300"/>
      <c r="Q188" s="300">
        <v>1.8228327340805308</v>
      </c>
      <c r="R188" s="300">
        <v>4.039860977189166</v>
      </c>
      <c r="S188" s="300">
        <v>2.746680233888509</v>
      </c>
      <c r="T188" s="300">
        <f>SUM(Q188:S188)</f>
        <v>8.6093739451582056</v>
      </c>
      <c r="U188" s="300"/>
      <c r="V188" s="300">
        <v>1.9577413275412074</v>
      </c>
      <c r="W188" s="300">
        <v>4.6187556380469745</v>
      </c>
      <c r="X188" s="300">
        <v>3.1850283776786501</v>
      </c>
      <c r="Y188" s="300">
        <f>SUM(V188:X188)</f>
        <v>9.7615253432668325</v>
      </c>
    </row>
    <row r="189" spans="1:25" x14ac:dyDescent="0.2">
      <c r="A189" s="260" t="s">
        <v>364</v>
      </c>
      <c r="B189" s="300">
        <v>2.0033983702931297</v>
      </c>
      <c r="C189" s="300">
        <v>1.4853777087159603</v>
      </c>
      <c r="D189" s="300">
        <v>3.008949010263815</v>
      </c>
      <c r="E189" s="300">
        <f t="shared" ref="E189:E190" si="299">SUM(B189:D189)</f>
        <v>6.4977250892729046</v>
      </c>
      <c r="F189" s="300"/>
      <c r="G189" s="300">
        <v>2.7559686277912743</v>
      </c>
      <c r="H189" s="300">
        <v>2.1562268223711034</v>
      </c>
      <c r="I189" s="300">
        <v>2.9519425282401524</v>
      </c>
      <c r="J189" s="300">
        <f t="shared" ref="J189:J190" si="300">SUM(G189:I189)</f>
        <v>7.86413797840253</v>
      </c>
      <c r="K189" s="300"/>
      <c r="L189" s="300">
        <v>2.5692374179431252</v>
      </c>
      <c r="M189" s="300">
        <v>1.8015962801054564</v>
      </c>
      <c r="N189" s="300">
        <v>2.2765827863450872</v>
      </c>
      <c r="O189" s="300">
        <f t="shared" ref="O189:O190" si="301">SUM(L189:N189)</f>
        <v>6.6474164843936689</v>
      </c>
      <c r="P189" s="300"/>
      <c r="Q189" s="300">
        <v>3.0175931979460136</v>
      </c>
      <c r="R189" s="300">
        <v>2.1786203291938824</v>
      </c>
      <c r="S189" s="300">
        <v>2.6954125277018979</v>
      </c>
      <c r="T189" s="300">
        <f t="shared" ref="T189:T190" si="302">SUM(Q189:S189)</f>
        <v>7.8916260548417938</v>
      </c>
      <c r="U189" s="300"/>
      <c r="V189" s="300">
        <v>3.4812700793773317</v>
      </c>
      <c r="W189" s="300">
        <v>2.6161135648302483</v>
      </c>
      <c r="X189" s="300">
        <v>3.2190910125255838</v>
      </c>
      <c r="Y189" s="300">
        <f t="shared" ref="Y189:Y190" si="303">SUM(V189:X189)</f>
        <v>9.3164746567331633</v>
      </c>
    </row>
    <row r="190" spans="1:25" x14ac:dyDescent="0.2">
      <c r="A190" s="264" t="s">
        <v>363</v>
      </c>
      <c r="B190" s="301">
        <f>SUM(B188:B189)</f>
        <v>4.0185115820779469</v>
      </c>
      <c r="C190" s="301">
        <f t="shared" ref="C190" si="304">SUM(C188:C189)</f>
        <v>4.7024657517484929</v>
      </c>
      <c r="D190" s="301">
        <f t="shared" ref="D190" si="305">SUM(D188:D189)</f>
        <v>4.809022666173564</v>
      </c>
      <c r="E190" s="301">
        <f t="shared" si="299"/>
        <v>13.530000000000005</v>
      </c>
      <c r="F190" s="301"/>
      <c r="G190" s="301">
        <f>SUM(G188:G189)</f>
        <v>4.6768212025637101</v>
      </c>
      <c r="H190" s="301">
        <f t="shared" ref="H190" si="306">SUM(H188:H189)</f>
        <v>5.7306948350546811</v>
      </c>
      <c r="I190" s="301">
        <f t="shared" ref="I190" si="307">SUM(I188:I189)</f>
        <v>5.1874839623816307</v>
      </c>
      <c r="J190" s="301">
        <f t="shared" si="300"/>
        <v>15.595000000000022</v>
      </c>
      <c r="K190" s="301"/>
      <c r="L190" s="301">
        <f>SUM(L188:L189)</f>
        <v>4.1751604667969113</v>
      </c>
      <c r="M190" s="301">
        <f t="shared" ref="M190" si="308">SUM(M188:M189)</f>
        <v>5.2120233406682148</v>
      </c>
      <c r="N190" s="301">
        <f t="shared" ref="N190" si="309">SUM(N188:N189)</f>
        <v>4.6828161925348866</v>
      </c>
      <c r="O190" s="301">
        <f t="shared" si="301"/>
        <v>14.070000000000013</v>
      </c>
      <c r="P190" s="301"/>
      <c r="Q190" s="301">
        <f>SUM(Q188:Q189)</f>
        <v>4.8404259320265446</v>
      </c>
      <c r="R190" s="301">
        <f t="shared" ref="R190" si="310">SUM(R188:R189)</f>
        <v>6.2184813063830484</v>
      </c>
      <c r="S190" s="301">
        <f t="shared" ref="S190" si="311">SUM(S188:S189)</f>
        <v>5.4420927615904073</v>
      </c>
      <c r="T190" s="301">
        <f t="shared" si="302"/>
        <v>16.500999999999998</v>
      </c>
      <c r="U190" s="301"/>
      <c r="V190" s="301">
        <f>SUM(V188:V189)</f>
        <v>5.4390114069185387</v>
      </c>
      <c r="W190" s="301">
        <f t="shared" ref="W190" si="312">SUM(W188:W189)</f>
        <v>7.2348692028772223</v>
      </c>
      <c r="X190" s="301">
        <f t="shared" ref="X190" si="313">SUM(X188:X189)</f>
        <v>6.4041193902042339</v>
      </c>
      <c r="Y190" s="301">
        <f t="shared" si="303"/>
        <v>19.077999999999996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2.3971052501871122</v>
      </c>
      <c r="C197" s="300">
        <v>3.2597108489469542</v>
      </c>
      <c r="D197" s="300">
        <v>2.8843851064619743</v>
      </c>
      <c r="E197" s="300">
        <f>SUM(B197:D197)</f>
        <v>8.5412012055960407</v>
      </c>
      <c r="F197" s="300"/>
      <c r="G197" s="300">
        <v>1.7490875414631282</v>
      </c>
      <c r="H197" s="300">
        <v>2.7150789289147035</v>
      </c>
      <c r="I197" s="300">
        <v>4.8672163734643403</v>
      </c>
      <c r="J197" s="300">
        <f>SUM(G197:I197)</f>
        <v>9.3313828438421709</v>
      </c>
      <c r="K197" s="300"/>
      <c r="L197" s="300">
        <v>2.1777528599365907</v>
      </c>
      <c r="M197" s="300">
        <v>2.4398777182616058</v>
      </c>
      <c r="N197" s="300">
        <v>3.1697570596142977</v>
      </c>
      <c r="O197" s="300">
        <f>SUM(L197:N197)</f>
        <v>7.7873876378124951</v>
      </c>
      <c r="P197" s="300"/>
      <c r="Q197" s="300">
        <v>2.1793078777414125</v>
      </c>
      <c r="R197" s="300">
        <v>2.4842744284522027</v>
      </c>
      <c r="S197" s="300">
        <v>3.2840800943911654</v>
      </c>
      <c r="T197" s="300">
        <f>SUM(Q197:S197)</f>
        <v>7.9476624005847807</v>
      </c>
      <c r="U197" s="300"/>
      <c r="V197" s="300">
        <v>2.1358050039537257</v>
      </c>
      <c r="W197" s="300">
        <v>2.4689464469561884</v>
      </c>
      <c r="X197" s="300">
        <v>3.3189195977280002</v>
      </c>
      <c r="Y197" s="300">
        <f>SUM(V197:X197)</f>
        <v>7.9236710486379138</v>
      </c>
    </row>
    <row r="198" spans="1:25" x14ac:dyDescent="0.2">
      <c r="A198" s="260" t="s">
        <v>364</v>
      </c>
      <c r="B198" s="300">
        <v>2.1884403969226964</v>
      </c>
      <c r="C198" s="300">
        <v>0.36990587624132881</v>
      </c>
      <c r="D198" s="300">
        <v>1.2914525212399195</v>
      </c>
      <c r="E198" s="300">
        <f t="shared" ref="E198:E199" si="314">SUM(B198:D198)</f>
        <v>3.8497987944039451</v>
      </c>
      <c r="F198" s="300"/>
      <c r="G198" s="300">
        <v>2.5316977028916239</v>
      </c>
      <c r="H198" s="300">
        <v>0.5292459940754044</v>
      </c>
      <c r="I198" s="300">
        <v>1.2256734591908027</v>
      </c>
      <c r="J198" s="300">
        <f t="shared" ref="J198:J199" si="315">SUM(G198:I198)</f>
        <v>4.2866171561578312</v>
      </c>
      <c r="K198" s="300"/>
      <c r="L198" s="300">
        <v>2.2772300577057565</v>
      </c>
      <c r="M198" s="300">
        <v>0.99900504999540285</v>
      </c>
      <c r="N198" s="300">
        <v>1.5743772544863663</v>
      </c>
      <c r="O198" s="300">
        <f t="shared" ref="O198:O199" si="316">SUM(L198:N198)</f>
        <v>4.8506123621875261</v>
      </c>
      <c r="P198" s="300"/>
      <c r="Q198" s="300">
        <v>2.4293284293955515</v>
      </c>
      <c r="R198" s="300">
        <v>1.0283680168937137</v>
      </c>
      <c r="S198" s="300">
        <v>1.6776411531259425</v>
      </c>
      <c r="T198" s="300">
        <f t="shared" ref="T198:T199" si="317">SUM(Q198:S198)</f>
        <v>5.135337599415208</v>
      </c>
      <c r="U198" s="300"/>
      <c r="V198" s="300">
        <v>2.6132049675608404</v>
      </c>
      <c r="W198" s="300">
        <v>1.0591398921655117</v>
      </c>
      <c r="X198" s="300">
        <v>1.7969840916357278</v>
      </c>
      <c r="Y198" s="300">
        <f t="shared" ref="Y198:Y199" si="318">SUM(V198:X198)</f>
        <v>5.4693289513620797</v>
      </c>
    </row>
    <row r="199" spans="1:25" x14ac:dyDescent="0.2">
      <c r="A199" s="264" t="s">
        <v>363</v>
      </c>
      <c r="B199" s="301">
        <f>SUM(B197:B198)</f>
        <v>4.5855456471098091</v>
      </c>
      <c r="C199" s="301">
        <f t="shared" ref="C199" si="319">SUM(C197:C198)</f>
        <v>3.6296167251882832</v>
      </c>
      <c r="D199" s="301">
        <f t="shared" ref="D199" si="320">SUM(D197:D198)</f>
        <v>4.1758376277018936</v>
      </c>
      <c r="E199" s="301">
        <f t="shared" si="314"/>
        <v>12.390999999999986</v>
      </c>
      <c r="F199" s="301"/>
      <c r="G199" s="301">
        <f>SUM(G197:G198)</f>
        <v>4.2807852443547523</v>
      </c>
      <c r="H199" s="301">
        <f t="shared" ref="H199" si="321">SUM(H197:H198)</f>
        <v>3.2443249229901081</v>
      </c>
      <c r="I199" s="301">
        <f t="shared" ref="I199" si="322">SUM(I197:I198)</f>
        <v>6.0928898326551426</v>
      </c>
      <c r="J199" s="301">
        <f t="shared" si="315"/>
        <v>13.618000000000002</v>
      </c>
      <c r="K199" s="301"/>
      <c r="L199" s="301">
        <f>SUM(L197:L198)</f>
        <v>4.4549829176423472</v>
      </c>
      <c r="M199" s="301">
        <f t="shared" ref="M199" si="323">SUM(M197:M198)</f>
        <v>3.4388827682570087</v>
      </c>
      <c r="N199" s="301">
        <f t="shared" ref="N199" si="324">SUM(N197:N198)</f>
        <v>4.7441343141006644</v>
      </c>
      <c r="O199" s="301">
        <f t="shared" si="316"/>
        <v>12.638000000000019</v>
      </c>
      <c r="P199" s="301"/>
      <c r="Q199" s="301">
        <f>SUM(Q197:Q198)</f>
        <v>4.6086363071369636</v>
      </c>
      <c r="R199" s="301">
        <f t="shared" ref="R199" si="325">SUM(R197:R198)</f>
        <v>3.5126424453459162</v>
      </c>
      <c r="S199" s="301">
        <f t="shared" ref="S199" si="326">SUM(S197:S198)</f>
        <v>4.961721247517108</v>
      </c>
      <c r="T199" s="301">
        <f t="shared" si="317"/>
        <v>13.082999999999988</v>
      </c>
      <c r="U199" s="301"/>
      <c r="V199" s="301">
        <f>SUM(V197:V198)</f>
        <v>4.7490099715145657</v>
      </c>
      <c r="W199" s="301">
        <f t="shared" ref="W199" si="327">SUM(W197:W198)</f>
        <v>3.5280863391217001</v>
      </c>
      <c r="X199" s="301">
        <f t="shared" ref="X199" si="328">SUM(X197:X198)</f>
        <v>5.1159036893637282</v>
      </c>
      <c r="Y199" s="301">
        <f t="shared" si="318"/>
        <v>13.392999999999994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1.368443715474621</v>
      </c>
      <c r="N7">
        <f>'Ind T4'!C122</f>
        <v>0.6572000164776659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-0.3513209420625385</v>
      </c>
      <c r="N9">
        <f>'Ind T4'!C120</f>
        <v>1.6657911477484744</v>
      </c>
    </row>
    <row r="10" spans="1:16" x14ac:dyDescent="0.2">
      <c r="L10" s="13" t="str">
        <f>'Ind T4'!A80</f>
        <v>Education</v>
      </c>
      <c r="M10">
        <f>'Ind T4'!B119</f>
        <v>0.32143885182192022</v>
      </c>
      <c r="N10">
        <f>'Ind T4'!C119</f>
        <v>0.50750176366340938</v>
      </c>
    </row>
    <row r="11" spans="1:16" x14ac:dyDescent="0.2">
      <c r="L11" s="13" t="str">
        <f>'Ind T4'!A79</f>
        <v>Public admin. and defence</v>
      </c>
      <c r="M11">
        <f>'Ind T4'!B118</f>
        <v>4.5730896601142934</v>
      </c>
      <c r="N11">
        <f>'Ind T4'!C118</f>
        <v>7.1241916338116162E-2</v>
      </c>
    </row>
    <row r="12" spans="1:16" x14ac:dyDescent="0.2">
      <c r="L12" s="1" t="str">
        <f>CONCATENATE("[",'Ind T4'!A78,"]")</f>
        <v>[Non-marketed services]</v>
      </c>
      <c r="M12">
        <f>'Ind T4'!B117</f>
        <v>0.9993563018054763</v>
      </c>
      <c r="N12">
        <f>'Ind T4'!C117</f>
        <v>0.93150136396022987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0.39553509781655727</v>
      </c>
      <c r="N14" s="13">
        <f>'Ind T4'!C115</f>
        <v>0.38757603456789358</v>
      </c>
    </row>
    <row r="15" spans="1:16" x14ac:dyDescent="0.2">
      <c r="L15" s="13" t="str">
        <f>'Ind T4'!A75</f>
        <v>Arts and entertainment</v>
      </c>
      <c r="M15" s="13">
        <f>'Ind T4'!B114</f>
        <v>0.78577975001348221</v>
      </c>
      <c r="N15" s="13">
        <f>'Ind T4'!C114</f>
        <v>2.0506831833613459</v>
      </c>
    </row>
    <row r="16" spans="1:16" x14ac:dyDescent="0.2">
      <c r="L16" s="13" t="str">
        <f>'Ind T4'!A74</f>
        <v>Support services</v>
      </c>
      <c r="M16" s="13">
        <f>'Ind T4'!B113</f>
        <v>-0.69008832747193827</v>
      </c>
      <c r="N16" s="13">
        <f>'Ind T4'!C113</f>
        <v>0.98498149667649582</v>
      </c>
    </row>
    <row r="17" spans="12:14" x14ac:dyDescent="0.2">
      <c r="L17" s="13" t="str">
        <f>'Ind T4'!A73</f>
        <v>Professional services</v>
      </c>
      <c r="M17" s="13">
        <f>'Ind T4'!B112</f>
        <v>3.1259239403488071</v>
      </c>
      <c r="N17" s="13">
        <f>'Ind T4'!C112</f>
        <v>0.75040499615368628</v>
      </c>
    </row>
    <row r="18" spans="12:14" x14ac:dyDescent="0.2">
      <c r="L18" s="13" t="str">
        <f>'Ind T4'!A72</f>
        <v>Real estate</v>
      </c>
      <c r="M18" s="13">
        <f>'Ind T4'!B111</f>
        <v>2.770970890512281</v>
      </c>
      <c r="N18" s="13">
        <f>'Ind T4'!C111</f>
        <v>-0.78256060037356079</v>
      </c>
    </row>
    <row r="19" spans="12:14" x14ac:dyDescent="0.2">
      <c r="L19" t="str">
        <f>'Ind T4'!A71</f>
        <v>Finance and insurance</v>
      </c>
      <c r="M19">
        <f>'Ind T4'!B110</f>
        <v>-1.1643260187208959</v>
      </c>
      <c r="N19">
        <f>'Ind T4'!C110</f>
        <v>-0.20034283310363943</v>
      </c>
    </row>
    <row r="20" spans="12:14" x14ac:dyDescent="0.2">
      <c r="L20" t="str">
        <f>'Ind T4'!A70</f>
        <v>Information technology</v>
      </c>
      <c r="M20">
        <f>'Ind T4'!B109</f>
        <v>0.15787858699096713</v>
      </c>
      <c r="N20">
        <f>'Ind T4'!C109</f>
        <v>0.56339426020586281</v>
      </c>
    </row>
    <row r="21" spans="12:14" x14ac:dyDescent="0.2">
      <c r="L21" t="str">
        <f>'Ind T4'!A69</f>
        <v>Media</v>
      </c>
      <c r="M21">
        <f>'Ind T4'!B108</f>
        <v>8.039578876817032</v>
      </c>
      <c r="N21">
        <f>'Ind T4'!C108</f>
        <v>-0.414568616299682</v>
      </c>
    </row>
    <row r="22" spans="12:14" x14ac:dyDescent="0.2">
      <c r="L22" s="1" t="str">
        <f>CONCATENATE("[",'Ind T4'!A68,"]")</f>
        <v>[Business and other services]</v>
      </c>
      <c r="M22">
        <f>'Ind T4'!B107</f>
        <v>1.0930550052880461</v>
      </c>
      <c r="N22">
        <f>'Ind T4'!C107</f>
        <v>0.63844681697220462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3.6394894446142967</v>
      </c>
      <c r="N24">
        <f>'Ind T4'!C105</f>
        <v>1.3879600172030049</v>
      </c>
    </row>
    <row r="25" spans="12:14" x14ac:dyDescent="0.2">
      <c r="L25" s="13" t="str">
        <f>'Ind T4'!A65</f>
        <v>Transport and storage</v>
      </c>
      <c r="M25">
        <f>'Ind T4'!B104</f>
        <v>0.5266563064070251</v>
      </c>
      <c r="N25">
        <f>'Ind T4'!C104</f>
        <v>0.34717604459935103</v>
      </c>
    </row>
    <row r="26" spans="12:14" x14ac:dyDescent="0.2">
      <c r="L26" s="13" t="str">
        <f>'Ind T4'!A64</f>
        <v>Wholesale and retail trade</v>
      </c>
      <c r="M26">
        <f>'Ind T4'!B103</f>
        <v>9.0133779292767002E-2</v>
      </c>
      <c r="N26">
        <f>'Ind T4'!C103</f>
        <v>7.224080330401339E-2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1.0873001567176743</v>
      </c>
      <c r="N27">
        <f>'Ind T4'!C102</f>
        <v>0.51019799960070333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4.1494953174581184</v>
      </c>
      <c r="N29">
        <f>'Ind T4'!C100</f>
        <v>1.3067424720927701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1.8421084649663966</v>
      </c>
      <c r="N31">
        <f>'Ind T4'!C98</f>
        <v>-0.70780414591834484</v>
      </c>
    </row>
    <row r="32" spans="12:14" x14ac:dyDescent="0.2">
      <c r="L32" s="13" t="str">
        <f>'Ind T4'!A58</f>
        <v>Engineering</v>
      </c>
      <c r="M32">
        <f>'Ind T4'!B97</f>
        <v>-1.7223756751335029</v>
      </c>
      <c r="N32">
        <f>'Ind T4'!C97</f>
        <v>-1.2619910218119035</v>
      </c>
    </row>
    <row r="33" spans="12:14" x14ac:dyDescent="0.2">
      <c r="L33" s="13" t="str">
        <f>'Ind T4'!A57</f>
        <v>Food drink and tobacco</v>
      </c>
      <c r="M33">
        <f>'Ind T4'!B96</f>
        <v>-0.35568104808222367</v>
      </c>
      <c r="N33">
        <f>'Ind T4'!C96</f>
        <v>-2.4552815644752979</v>
      </c>
    </row>
    <row r="34" spans="12:14" x14ac:dyDescent="0.2">
      <c r="L34" s="1" t="str">
        <f>CONCATENATE("[",'Ind T4'!A56,"]")</f>
        <v>[Manufacturing]</v>
      </c>
      <c r="M34">
        <f>'Ind T4'!B95</f>
        <v>1.1554927996919151</v>
      </c>
      <c r="N34">
        <f>'Ind T4'!C95</f>
        <v>-0.92046756894249571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4.15573938581284</v>
      </c>
      <c r="N36">
        <f>'Ind T4'!C93</f>
        <v>1.2129883467830949</v>
      </c>
    </row>
    <row r="37" spans="12:14" x14ac:dyDescent="0.2">
      <c r="L37" s="13" t="str">
        <f>'Ind T4'!A53</f>
        <v>Electricity and gas</v>
      </c>
      <c r="M37">
        <f>'Ind T4'!B92</f>
        <v>9.2730992975354809</v>
      </c>
      <c r="N37">
        <f>'Ind T4'!C92</f>
        <v>-0.5556051831678066</v>
      </c>
    </row>
    <row r="38" spans="12:14" x14ac:dyDescent="0.2">
      <c r="L38" s="13" t="str">
        <f>'Ind T4'!A52</f>
        <v>Mining and quarrying</v>
      </c>
      <c r="M38">
        <f>'Ind T4'!B91</f>
        <v>-1.344575269453463</v>
      </c>
      <c r="N38">
        <f>'Ind T4'!C91</f>
        <v>-3.6620360675127639</v>
      </c>
    </row>
    <row r="39" spans="12:14" x14ac:dyDescent="0.2">
      <c r="L39" s="45" t="str">
        <f>'Ind T4'!A51</f>
        <v>Agriculture</v>
      </c>
      <c r="M39">
        <f>'Ind T4'!B90</f>
        <v>8.4399173006446837</v>
      </c>
      <c r="N39">
        <f>'Ind T4'!C90</f>
        <v>0.52381637772425105</v>
      </c>
    </row>
    <row r="40" spans="12:14" x14ac:dyDescent="0.2">
      <c r="L40" s="1" t="str">
        <f>CONCATENATE("[",'Ind T4'!A50,"]")</f>
        <v>[Primary sector and utilities]</v>
      </c>
      <c r="M40">
        <f>'Ind T4'!B89</f>
        <v>6.5978063871426018</v>
      </c>
      <c r="N40">
        <f>'Ind T4'!C89</f>
        <v>0.5274454406787088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10.392999999999997</v>
      </c>
      <c r="N5" s="11">
        <f t="shared" ref="N5:AL5" si="1">SUM(N6:N9)</f>
        <v>10.130000000000006</v>
      </c>
      <c r="O5" s="11">
        <f t="shared" si="1"/>
        <v>9.7710000000000008</v>
      </c>
      <c r="P5" s="11">
        <f t="shared" si="1"/>
        <v>9.2410000000000014</v>
      </c>
      <c r="Q5" s="11">
        <f t="shared" si="1"/>
        <v>10.642000000000019</v>
      </c>
      <c r="R5" s="11">
        <f t="shared" si="1"/>
        <v>9.7160000000000153</v>
      </c>
      <c r="S5" s="11">
        <f t="shared" si="1"/>
        <v>11.491000000000007</v>
      </c>
      <c r="T5" s="11">
        <f t="shared" si="1"/>
        <v>13.244</v>
      </c>
      <c r="U5" s="11">
        <f t="shared" si="1"/>
        <v>13.721999999999985</v>
      </c>
      <c r="V5" s="11">
        <f t="shared" si="1"/>
        <v>12.109999999999996</v>
      </c>
      <c r="W5" s="11">
        <f t="shared" si="1"/>
        <v>13.373000000000006</v>
      </c>
      <c r="X5" s="11">
        <f t="shared" si="1"/>
        <v>13.253000000000014</v>
      </c>
      <c r="Y5" s="11">
        <f t="shared" si="1"/>
        <v>13.205999999999985</v>
      </c>
      <c r="Z5" s="11">
        <f t="shared" si="1"/>
        <v>13.356000000000005</v>
      </c>
      <c r="AA5" s="11">
        <f t="shared" si="1"/>
        <v>13.647999999999987</v>
      </c>
      <c r="AB5" s="11">
        <f t="shared" si="1"/>
        <v>13.794999999999984</v>
      </c>
      <c r="AC5" s="11">
        <f t="shared" si="1"/>
        <v>13.907999999999994</v>
      </c>
      <c r="AD5" s="11">
        <f t="shared" si="1"/>
        <v>13.995999999999992</v>
      </c>
      <c r="AE5" s="11">
        <f t="shared" si="1"/>
        <v>14.062000000000006</v>
      </c>
      <c r="AF5" s="11">
        <f t="shared" si="1"/>
        <v>14.122000000000003</v>
      </c>
      <c r="AG5" s="11">
        <f t="shared" si="1"/>
        <v>14.187999999999986</v>
      </c>
      <c r="AH5" s="11">
        <f t="shared" si="1"/>
        <v>14.248000000000015</v>
      </c>
      <c r="AI5" s="11">
        <f t="shared" si="1"/>
        <v>14.305999999999994</v>
      </c>
      <c r="AJ5" s="11">
        <f t="shared" si="1"/>
        <v>14.362000000000016</v>
      </c>
      <c r="AK5" s="11">
        <f t="shared" si="1"/>
        <v>14.417000000000012</v>
      </c>
      <c r="AL5" s="11">
        <f t="shared" si="1"/>
        <v>14.470999999999998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5.4110000000000031</v>
      </c>
      <c r="N6" s="11">
        <v>5.2310000000000016</v>
      </c>
      <c r="O6" s="11">
        <v>5.165</v>
      </c>
      <c r="P6" s="11">
        <v>4.5290000000000035</v>
      </c>
      <c r="Q6" s="11">
        <v>5.5030000000000188</v>
      </c>
      <c r="R6" s="11">
        <v>3.984000000000004</v>
      </c>
      <c r="S6" s="11">
        <v>5.7260000000000097</v>
      </c>
      <c r="T6" s="11">
        <v>6.6060000000000079</v>
      </c>
      <c r="U6" s="11">
        <v>5.4079999999999941</v>
      </c>
      <c r="V6" s="11">
        <v>4.5920000000000059</v>
      </c>
      <c r="W6" s="11">
        <v>5.9740000000000064</v>
      </c>
      <c r="X6" s="11">
        <v>6.0329999999999995</v>
      </c>
      <c r="Y6" s="11">
        <v>6.0849999999999911</v>
      </c>
      <c r="Z6" s="11">
        <v>6.1700000000000026</v>
      </c>
      <c r="AA6" s="11">
        <v>6.2240000000000011</v>
      </c>
      <c r="AB6" s="11">
        <v>6.2409999999999872</v>
      </c>
      <c r="AC6" s="11">
        <v>6.2629999999999901</v>
      </c>
      <c r="AD6" s="11">
        <v>6.2830000000000021</v>
      </c>
      <c r="AE6" s="11">
        <v>6.3000000000000087</v>
      </c>
      <c r="AF6" s="11">
        <v>6.3170000000000019</v>
      </c>
      <c r="AG6" s="11">
        <v>6.3439999999999843</v>
      </c>
      <c r="AH6" s="11">
        <v>6.3689999999999998</v>
      </c>
      <c r="AI6" s="11">
        <v>6.3939999999999984</v>
      </c>
      <c r="AJ6" s="11">
        <v>6.4170000000000122</v>
      </c>
      <c r="AK6" s="172">
        <v>6.4400000000000084</v>
      </c>
      <c r="AL6" s="11">
        <v>6.461000000000011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0.25600000000000045</v>
      </c>
      <c r="N7" s="11">
        <v>0.19499999999999984</v>
      </c>
      <c r="O7" s="11">
        <v>0.4969999999999995</v>
      </c>
      <c r="P7" s="11">
        <v>0.32200000000000056</v>
      </c>
      <c r="Q7" s="11">
        <v>0.14400000000000016</v>
      </c>
      <c r="R7" s="11">
        <v>0.38199999999999984</v>
      </c>
      <c r="S7" s="11">
        <v>0.20399999999999965</v>
      </c>
      <c r="T7" s="11">
        <v>0.18400000000000083</v>
      </c>
      <c r="U7" s="11">
        <v>0.37800000000000145</v>
      </c>
      <c r="V7" s="11">
        <v>0.35400000000000031</v>
      </c>
      <c r="W7" s="11">
        <v>0.35699999999999943</v>
      </c>
      <c r="X7" s="11">
        <v>0.33900000000000097</v>
      </c>
      <c r="Y7" s="11">
        <v>0.33100000000000007</v>
      </c>
      <c r="Z7" s="11">
        <v>0.31499999999999928</v>
      </c>
      <c r="AA7" s="11">
        <v>0.29999999999999966</v>
      </c>
      <c r="AB7" s="11">
        <v>0.28700000000000059</v>
      </c>
      <c r="AC7" s="11">
        <v>0.27599999999999958</v>
      </c>
      <c r="AD7" s="11">
        <v>0.26599999999999968</v>
      </c>
      <c r="AE7" s="11">
        <v>0.25599999999999984</v>
      </c>
      <c r="AF7" s="11">
        <v>0.24700000000000005</v>
      </c>
      <c r="AG7" s="11">
        <v>0.23900000000000052</v>
      </c>
      <c r="AH7" s="11">
        <v>0.23100000000000021</v>
      </c>
      <c r="AI7" s="11">
        <v>0.22299999999999939</v>
      </c>
      <c r="AJ7" s="11">
        <v>0.21599999999999991</v>
      </c>
      <c r="AK7" s="172">
        <v>0.20999999999999991</v>
      </c>
      <c r="AL7" s="11">
        <v>0.2040000000000001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1.4779999999999964</v>
      </c>
      <c r="N8" s="11">
        <v>1.3600000000000019</v>
      </c>
      <c r="O8" s="11">
        <v>0.85699999999999954</v>
      </c>
      <c r="P8" s="11">
        <v>1.121999999999997</v>
      </c>
      <c r="Q8" s="11">
        <v>1.0320000000000022</v>
      </c>
      <c r="R8" s="11">
        <v>1.4570000000000021</v>
      </c>
      <c r="S8" s="11">
        <v>1.238</v>
      </c>
      <c r="T8" s="11">
        <v>1.9029999999999994</v>
      </c>
      <c r="U8" s="11">
        <v>2.8259999999999916</v>
      </c>
      <c r="V8" s="11">
        <v>1.8960000000000006</v>
      </c>
      <c r="W8" s="11">
        <v>2.2700000000000053</v>
      </c>
      <c r="X8" s="11">
        <v>2.2230000000000043</v>
      </c>
      <c r="Y8" s="11">
        <v>2.1660000000000039</v>
      </c>
      <c r="Z8" s="11">
        <v>2.1500000000000021</v>
      </c>
      <c r="AA8" s="11">
        <v>2.1429999999999976</v>
      </c>
      <c r="AB8" s="11">
        <v>2.1370000000000005</v>
      </c>
      <c r="AC8" s="11">
        <v>2.1289999999999996</v>
      </c>
      <c r="AD8" s="11">
        <v>2.1229999999999976</v>
      </c>
      <c r="AE8" s="11">
        <v>2.1159999999999988</v>
      </c>
      <c r="AF8" s="11">
        <v>2.1110000000000007</v>
      </c>
      <c r="AG8" s="11">
        <v>2.1059999999999968</v>
      </c>
      <c r="AH8" s="11">
        <v>2.1020000000000061</v>
      </c>
      <c r="AI8" s="11">
        <v>2.0979999999999981</v>
      </c>
      <c r="AJ8" s="11">
        <v>2.0950000000000015</v>
      </c>
      <c r="AK8" s="172">
        <v>2.0909999999999975</v>
      </c>
      <c r="AL8" s="11">
        <v>2.0879999999999996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3.247999999999998</v>
      </c>
      <c r="N9" s="11">
        <v>3.3440000000000016</v>
      </c>
      <c r="O9" s="11">
        <v>3.2520000000000011</v>
      </c>
      <c r="P9" s="11">
        <v>3.2679999999999993</v>
      </c>
      <c r="Q9" s="11">
        <v>3.9629999999999979</v>
      </c>
      <c r="R9" s="11">
        <v>3.8930000000000087</v>
      </c>
      <c r="S9" s="11">
        <v>4.322999999999996</v>
      </c>
      <c r="T9" s="11">
        <v>4.5509999999999922</v>
      </c>
      <c r="U9" s="11">
        <v>5.1099999999999977</v>
      </c>
      <c r="V9" s="11">
        <v>5.2679999999999891</v>
      </c>
      <c r="W9" s="11">
        <v>4.7719999999999949</v>
      </c>
      <c r="X9" s="11">
        <v>4.6580000000000084</v>
      </c>
      <c r="Y9" s="11">
        <v>4.6239999999999899</v>
      </c>
      <c r="Z9" s="11">
        <v>4.7210000000000001</v>
      </c>
      <c r="AA9" s="11">
        <v>4.9809999999999892</v>
      </c>
      <c r="AB9" s="11">
        <v>5.1299999999999946</v>
      </c>
      <c r="AC9" s="11">
        <v>5.2400000000000064</v>
      </c>
      <c r="AD9" s="11">
        <v>5.3239999999999919</v>
      </c>
      <c r="AE9" s="11">
        <v>5.3899999999999988</v>
      </c>
      <c r="AF9" s="11">
        <v>5.4470000000000018</v>
      </c>
      <c r="AG9" s="11">
        <v>5.4990000000000041</v>
      </c>
      <c r="AH9" s="11">
        <v>5.54600000000001</v>
      </c>
      <c r="AI9" s="11">
        <v>5.5909999999999975</v>
      </c>
      <c r="AJ9" s="11">
        <v>5.634000000000003</v>
      </c>
      <c r="AK9" s="172">
        <v>5.6760000000000046</v>
      </c>
      <c r="AL9" s="11">
        <v>5.7179999999999875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36.282000000000053</v>
      </c>
      <c r="N11" s="11">
        <f t="shared" si="2"/>
        <v>34.389999999999972</v>
      </c>
      <c r="O11" s="11">
        <f t="shared" si="2"/>
        <v>35.426000000000023</v>
      </c>
      <c r="P11" s="11">
        <f t="shared" si="2"/>
        <v>35.161999999999949</v>
      </c>
      <c r="Q11" s="11">
        <f t="shared" si="2"/>
        <v>33.333000000000013</v>
      </c>
      <c r="R11" s="11">
        <f t="shared" ref="R11" si="3">SUM(R12:R14)</f>
        <v>31.965999999999987</v>
      </c>
      <c r="S11" s="11">
        <f t="shared" ref="S11" si="4">SUM(S12:S14)</f>
        <v>33.655999999999999</v>
      </c>
      <c r="T11" s="11">
        <f t="shared" ref="T11" si="5">SUM(T12:T14)</f>
        <v>32.354999999999933</v>
      </c>
      <c r="U11" s="11">
        <f t="shared" ref="U11" si="6">SUM(U12:U14)</f>
        <v>32.037999999999982</v>
      </c>
      <c r="V11" s="11">
        <f t="shared" ref="V11" si="7">SUM(V12:V14)</f>
        <v>34.148000000000003</v>
      </c>
      <c r="W11" s="11">
        <f t="shared" ref="W11" si="8">SUM(W12:W14)</f>
        <v>33.85599999999998</v>
      </c>
      <c r="X11" s="11">
        <f t="shared" ref="X11" si="9">SUM(X12:X14)</f>
        <v>33.511999999999901</v>
      </c>
      <c r="Y11" s="11">
        <f t="shared" ref="Y11" si="10">SUM(Y12:Y14)</f>
        <v>33.058999999999912</v>
      </c>
      <c r="Z11" s="11">
        <f t="shared" ref="Z11" si="11">SUM(Z12:Z14)</f>
        <v>32.655000000000044</v>
      </c>
      <c r="AA11" s="11">
        <f t="shared" ref="AA11" si="12">SUM(AA12:AA14)</f>
        <v>32.35300000000003</v>
      </c>
      <c r="AB11" s="11">
        <f t="shared" ref="AB11" si="13">SUM(AB12:AB14)</f>
        <v>32.018000000000001</v>
      </c>
      <c r="AC11" s="11">
        <f t="shared" ref="AC11" si="14">SUM(AC12:AC14)</f>
        <v>31.726999999999968</v>
      </c>
      <c r="AD11" s="11">
        <f>SUM(AD12:AD14)</f>
        <v>31.43399999999988</v>
      </c>
      <c r="AE11" s="11">
        <f t="shared" ref="AE11" si="15">SUM(AE12:AE14)</f>
        <v>31.147999999999975</v>
      </c>
      <c r="AF11" s="11">
        <f t="shared" ref="AF11" si="16">SUM(AF12:AF14)</f>
        <v>30.873000000000072</v>
      </c>
      <c r="AG11" s="11">
        <f t="shared" ref="AG11:AL11" si="17">SUM(AG12:AG14)</f>
        <v>30.631999999999977</v>
      </c>
      <c r="AH11" s="11">
        <f t="shared" si="17"/>
        <v>30.380000000000003</v>
      </c>
      <c r="AI11" s="11">
        <f t="shared" si="17"/>
        <v>30.137000000000018</v>
      </c>
      <c r="AJ11" s="11">
        <f t="shared" si="17"/>
        <v>29.902999999999878</v>
      </c>
      <c r="AK11" s="11">
        <f t="shared" si="17"/>
        <v>29.678000000000011</v>
      </c>
      <c r="AL11" s="11">
        <f t="shared" si="17"/>
        <v>29.471000000000025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4.4960000000000013</v>
      </c>
      <c r="N12" s="11">
        <v>2.8509999999999951</v>
      </c>
      <c r="O12" s="11">
        <v>3.5709999999999917</v>
      </c>
      <c r="P12" s="11">
        <v>3.2659999999999973</v>
      </c>
      <c r="Q12" s="11">
        <v>2.7100000000000013</v>
      </c>
      <c r="R12" s="11">
        <v>3.2279999999999962</v>
      </c>
      <c r="S12" s="11">
        <v>3.2620000000000013</v>
      </c>
      <c r="T12" s="11">
        <v>2.8539999999999894</v>
      </c>
      <c r="U12" s="11">
        <v>2.7809999999999935</v>
      </c>
      <c r="V12" s="11">
        <v>3.0770000000000017</v>
      </c>
      <c r="W12" s="11">
        <v>3.1709999999999998</v>
      </c>
      <c r="X12" s="11">
        <v>3.107999999999997</v>
      </c>
      <c r="Y12" s="11">
        <v>3.049999999999998</v>
      </c>
      <c r="Z12" s="11">
        <v>3.0170000000000026</v>
      </c>
      <c r="AA12" s="11">
        <v>2.9509999999999983</v>
      </c>
      <c r="AB12" s="11">
        <v>2.8679999999999954</v>
      </c>
      <c r="AC12" s="11">
        <v>2.797000000000005</v>
      </c>
      <c r="AD12" s="11">
        <v>2.7240000000000015</v>
      </c>
      <c r="AE12" s="11">
        <v>2.6509999999999954</v>
      </c>
      <c r="AF12" s="11">
        <v>2.5799999999999992</v>
      </c>
      <c r="AG12" s="11">
        <v>2.5109999999999943</v>
      </c>
      <c r="AH12" s="11">
        <v>2.4429999999999978</v>
      </c>
      <c r="AI12" s="11">
        <v>2.3759999999999999</v>
      </c>
      <c r="AJ12" s="11">
        <v>2.3109999999999919</v>
      </c>
      <c r="AK12" s="172">
        <v>2.2469999999999986</v>
      </c>
      <c r="AL12" s="11">
        <v>2.1840000000000015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3.628999999999996</v>
      </c>
      <c r="N13" s="11">
        <v>4.7809999999999855</v>
      </c>
      <c r="O13" s="11">
        <v>4.8750000000000036</v>
      </c>
      <c r="P13" s="11">
        <v>5.7410000000000068</v>
      </c>
      <c r="Q13" s="11">
        <v>4.2069999999999945</v>
      </c>
      <c r="R13" s="11">
        <v>4.471000000000009</v>
      </c>
      <c r="S13" s="11">
        <v>4.1480000000000166</v>
      </c>
      <c r="T13" s="11">
        <v>5.0409999999999959</v>
      </c>
      <c r="U13" s="11">
        <v>4.1920000000000011</v>
      </c>
      <c r="V13" s="11">
        <v>4.2849999999999842</v>
      </c>
      <c r="W13" s="11">
        <v>4.099000000000002</v>
      </c>
      <c r="X13" s="11">
        <v>4.1469999999999985</v>
      </c>
      <c r="Y13" s="11">
        <v>4.094999999999998</v>
      </c>
      <c r="Z13" s="11">
        <v>4.0609999999999937</v>
      </c>
      <c r="AA13" s="11">
        <v>4.0200000000000067</v>
      </c>
      <c r="AB13" s="11">
        <v>3.9840000000000004</v>
      </c>
      <c r="AC13" s="11">
        <v>3.9220000000000006</v>
      </c>
      <c r="AD13" s="11">
        <v>3.8600000000000017</v>
      </c>
      <c r="AE13" s="11">
        <v>3.7980000000000032</v>
      </c>
      <c r="AF13" s="11">
        <v>3.7370000000000161</v>
      </c>
      <c r="AG13" s="11">
        <v>3.6800000000000042</v>
      </c>
      <c r="AH13" s="11">
        <v>3.6210000000000071</v>
      </c>
      <c r="AI13" s="11">
        <v>3.5630000000000099</v>
      </c>
      <c r="AJ13" s="11">
        <v>3.503999999999996</v>
      </c>
      <c r="AK13" s="172">
        <v>3.4460000000000002</v>
      </c>
      <c r="AL13" s="11">
        <v>3.3879999999999986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28.157000000000053</v>
      </c>
      <c r="N14" s="11">
        <v>26.757999999999996</v>
      </c>
      <c r="O14" s="11">
        <v>26.980000000000029</v>
      </c>
      <c r="P14" s="11">
        <v>26.154999999999944</v>
      </c>
      <c r="Q14" s="11">
        <v>26.416000000000015</v>
      </c>
      <c r="R14" s="11">
        <v>24.266999999999982</v>
      </c>
      <c r="S14" s="11">
        <v>26.245999999999981</v>
      </c>
      <c r="T14" s="11">
        <v>24.459999999999948</v>
      </c>
      <c r="U14" s="11">
        <v>25.064999999999987</v>
      </c>
      <c r="V14" s="11">
        <v>26.786000000000016</v>
      </c>
      <c r="W14" s="11">
        <v>26.585999999999977</v>
      </c>
      <c r="X14" s="11">
        <v>26.256999999999906</v>
      </c>
      <c r="Y14" s="11">
        <v>25.913999999999913</v>
      </c>
      <c r="Z14" s="11">
        <v>25.577000000000051</v>
      </c>
      <c r="AA14" s="11">
        <v>25.382000000000026</v>
      </c>
      <c r="AB14" s="11">
        <v>25.166000000000004</v>
      </c>
      <c r="AC14" s="11">
        <v>25.007999999999964</v>
      </c>
      <c r="AD14" s="11">
        <v>24.849999999999877</v>
      </c>
      <c r="AE14" s="11">
        <v>24.698999999999977</v>
      </c>
      <c r="AF14" s="11">
        <v>24.556000000000058</v>
      </c>
      <c r="AG14" s="11">
        <v>24.440999999999978</v>
      </c>
      <c r="AH14" s="11">
        <v>24.315999999999999</v>
      </c>
      <c r="AI14" s="11">
        <v>24.198000000000008</v>
      </c>
      <c r="AJ14" s="11">
        <v>24.087999999999891</v>
      </c>
      <c r="AK14" s="172">
        <v>23.985000000000014</v>
      </c>
      <c r="AL14" s="11">
        <v>23.899000000000026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25.935999999999954</v>
      </c>
      <c r="N16" s="11">
        <v>30.227000000000046</v>
      </c>
      <c r="O16" s="11">
        <v>30.459000000000092</v>
      </c>
      <c r="P16" s="11">
        <v>31.923000000000005</v>
      </c>
      <c r="Q16" s="11">
        <v>34.50100000000004</v>
      </c>
      <c r="R16" s="11">
        <v>33.018000000000015</v>
      </c>
      <c r="S16" s="11">
        <v>35.745999999999974</v>
      </c>
      <c r="T16" s="11">
        <v>37.311999999999998</v>
      </c>
      <c r="U16" s="11">
        <v>37.109000000000052</v>
      </c>
      <c r="V16" s="11">
        <v>41.147000000000006</v>
      </c>
      <c r="W16" s="11">
        <v>40.460999999999984</v>
      </c>
      <c r="X16" s="11">
        <v>40.196999999999989</v>
      </c>
      <c r="Y16" s="11">
        <v>40.902000000000058</v>
      </c>
      <c r="Z16" s="11">
        <v>42.397000000000055</v>
      </c>
      <c r="AA16" s="11">
        <v>43.562999999999974</v>
      </c>
      <c r="AB16" s="11">
        <v>44.113999999999933</v>
      </c>
      <c r="AC16" s="11">
        <v>44.619999999999962</v>
      </c>
      <c r="AD16" s="11">
        <v>45.029999999999994</v>
      </c>
      <c r="AE16" s="11">
        <v>45.495000000000005</v>
      </c>
      <c r="AF16" s="11">
        <v>45.940999999999939</v>
      </c>
      <c r="AG16" s="11">
        <v>46.445000000000036</v>
      </c>
      <c r="AH16" s="11">
        <v>46.963000000000051</v>
      </c>
      <c r="AI16" s="11">
        <v>47.495999999999967</v>
      </c>
      <c r="AJ16" s="11">
        <v>48.041000000000054</v>
      </c>
      <c r="AK16" s="172">
        <v>48.596000000000032</v>
      </c>
      <c r="AL16" s="11">
        <v>49.15999999999994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123.3360000000002</v>
      </c>
      <c r="N18" s="11">
        <f t="shared" ref="N18:AL18" si="18">SUM(N19:N21)</f>
        <v>122.47099999999996</v>
      </c>
      <c r="O18" s="11">
        <f t="shared" si="18"/>
        <v>122.88099999999993</v>
      </c>
      <c r="P18" s="11">
        <f t="shared" si="18"/>
        <v>127.36900000000028</v>
      </c>
      <c r="Q18" s="11">
        <f t="shared" si="18"/>
        <v>132.03000000000029</v>
      </c>
      <c r="R18" s="11">
        <f t="shared" si="18"/>
        <v>132.9009999999999</v>
      </c>
      <c r="S18" s="11">
        <f t="shared" si="18"/>
        <v>140.70600000000013</v>
      </c>
      <c r="T18" s="11">
        <f t="shared" si="18"/>
        <v>140.0389999999999</v>
      </c>
      <c r="U18" s="11">
        <f t="shared" si="18"/>
        <v>142.43400000000025</v>
      </c>
      <c r="V18" s="11">
        <f t="shared" si="18"/>
        <v>140.38100000000003</v>
      </c>
      <c r="W18" s="11">
        <f t="shared" si="18"/>
        <v>140.28499999999988</v>
      </c>
      <c r="X18" s="11">
        <f t="shared" si="18"/>
        <v>139.71799999999996</v>
      </c>
      <c r="Y18" s="11">
        <f t="shared" si="18"/>
        <v>140.31700000000012</v>
      </c>
      <c r="Z18" s="11">
        <f t="shared" si="18"/>
        <v>141.71400000000008</v>
      </c>
      <c r="AA18" s="11">
        <f t="shared" si="18"/>
        <v>143.13599999999994</v>
      </c>
      <c r="AB18" s="11">
        <f t="shared" si="18"/>
        <v>144.21700000000021</v>
      </c>
      <c r="AC18" s="11">
        <f t="shared" si="18"/>
        <v>145.1160000000001</v>
      </c>
      <c r="AD18" s="11">
        <f t="shared" si="18"/>
        <v>145.92799999999991</v>
      </c>
      <c r="AE18" s="11">
        <f t="shared" si="18"/>
        <v>146.68699999999981</v>
      </c>
      <c r="AF18" s="11">
        <f t="shared" si="18"/>
        <v>147.41100000000017</v>
      </c>
      <c r="AG18" s="11">
        <f t="shared" si="18"/>
        <v>148.14099999999991</v>
      </c>
      <c r="AH18" s="11">
        <f t="shared" si="18"/>
        <v>148.8429999999999</v>
      </c>
      <c r="AI18" s="11">
        <f t="shared" si="18"/>
        <v>149.51699999999985</v>
      </c>
      <c r="AJ18" s="11">
        <f t="shared" si="18"/>
        <v>150.18700000000007</v>
      </c>
      <c r="AK18" s="11">
        <f t="shared" si="18"/>
        <v>150.81700000000012</v>
      </c>
      <c r="AL18" s="11">
        <f t="shared" si="18"/>
        <v>151.41299999999993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74.740000000000222</v>
      </c>
      <c r="N19" s="11">
        <v>73.412000000000063</v>
      </c>
      <c r="O19" s="11">
        <v>72.086999999999989</v>
      </c>
      <c r="P19" s="11">
        <v>74.468000000000117</v>
      </c>
      <c r="Q19" s="11">
        <v>75.129000000000346</v>
      </c>
      <c r="R19" s="11">
        <v>76.414999999999949</v>
      </c>
      <c r="S19" s="11">
        <v>80.082000000000093</v>
      </c>
      <c r="T19" s="11">
        <v>77.759999999999948</v>
      </c>
      <c r="U19" s="11">
        <v>76.06600000000023</v>
      </c>
      <c r="V19" s="11">
        <v>75.28000000000003</v>
      </c>
      <c r="W19" s="11">
        <v>76.759999999999806</v>
      </c>
      <c r="X19" s="11">
        <v>77.010999999999967</v>
      </c>
      <c r="Y19" s="11">
        <v>77.043000000000092</v>
      </c>
      <c r="Z19" s="11">
        <v>76.990000000000109</v>
      </c>
      <c r="AA19" s="11">
        <v>77.04599999999995</v>
      </c>
      <c r="AB19" s="11">
        <v>77.149000000000186</v>
      </c>
      <c r="AC19" s="11">
        <v>77.200000000000045</v>
      </c>
      <c r="AD19" s="11">
        <v>77.239000000000019</v>
      </c>
      <c r="AE19" s="11">
        <v>77.269999999999868</v>
      </c>
      <c r="AF19" s="11">
        <v>77.296000000000191</v>
      </c>
      <c r="AG19" s="11">
        <v>77.336999999999918</v>
      </c>
      <c r="AH19" s="11">
        <v>77.381999999999948</v>
      </c>
      <c r="AI19" s="11">
        <v>77.42299999999986</v>
      </c>
      <c r="AJ19" s="11">
        <v>77.489000000000189</v>
      </c>
      <c r="AK19" s="172">
        <v>77.546000000000049</v>
      </c>
      <c r="AL19" s="11">
        <v>77.595999999999989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20.75800000000001</v>
      </c>
      <c r="N20" s="11">
        <v>18.509999999999938</v>
      </c>
      <c r="O20" s="11">
        <v>20.220999999999925</v>
      </c>
      <c r="P20" s="11">
        <v>20.250000000000103</v>
      </c>
      <c r="Q20" s="11">
        <v>21.039999999999988</v>
      </c>
      <c r="R20" s="11">
        <v>23.748999999999981</v>
      </c>
      <c r="S20" s="11">
        <v>24.478000000000044</v>
      </c>
      <c r="T20" s="11">
        <v>22.177999999999976</v>
      </c>
      <c r="U20" s="11">
        <v>23.943999999999985</v>
      </c>
      <c r="V20" s="11">
        <v>24.723999999999954</v>
      </c>
      <c r="W20" s="11">
        <v>24.381000000000103</v>
      </c>
      <c r="X20" s="11">
        <v>25.394000000000013</v>
      </c>
      <c r="Y20" s="11">
        <v>25.354999999999979</v>
      </c>
      <c r="Z20" s="11">
        <v>25.403000000000006</v>
      </c>
      <c r="AA20" s="11">
        <v>25.501000000000044</v>
      </c>
      <c r="AB20" s="11">
        <v>25.547000000000015</v>
      </c>
      <c r="AC20" s="11">
        <v>25.567000000000032</v>
      </c>
      <c r="AD20" s="11">
        <v>25.582999999999924</v>
      </c>
      <c r="AE20" s="11">
        <v>25.595999999999993</v>
      </c>
      <c r="AF20" s="11">
        <v>25.609999999999978</v>
      </c>
      <c r="AG20" s="11">
        <v>25.629000000000005</v>
      </c>
      <c r="AH20" s="11">
        <v>25.642000000000017</v>
      </c>
      <c r="AI20" s="11">
        <v>25.654000000000039</v>
      </c>
      <c r="AJ20" s="11">
        <v>25.664999999999971</v>
      </c>
      <c r="AK20" s="172">
        <v>25.672999999999984</v>
      </c>
      <c r="AL20" s="11">
        <v>25.681999999999931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27.837999999999969</v>
      </c>
      <c r="N21" s="11">
        <v>30.548999999999964</v>
      </c>
      <c r="O21" s="11">
        <v>30.573000000000018</v>
      </c>
      <c r="P21" s="11">
        <v>32.65100000000006</v>
      </c>
      <c r="Q21" s="11">
        <v>35.860999999999954</v>
      </c>
      <c r="R21" s="11">
        <v>32.736999999999959</v>
      </c>
      <c r="S21" s="11">
        <v>36.146000000000001</v>
      </c>
      <c r="T21" s="11">
        <v>40.100999999999971</v>
      </c>
      <c r="U21" s="11">
        <v>42.424000000000049</v>
      </c>
      <c r="V21" s="11">
        <v>40.377000000000038</v>
      </c>
      <c r="W21" s="11">
        <v>39.143999999999984</v>
      </c>
      <c r="X21" s="11">
        <v>37.312999999999981</v>
      </c>
      <c r="Y21" s="11">
        <v>37.919000000000054</v>
      </c>
      <c r="Z21" s="11">
        <v>39.320999999999977</v>
      </c>
      <c r="AA21" s="11">
        <v>40.588999999999935</v>
      </c>
      <c r="AB21" s="11">
        <v>41.521000000000015</v>
      </c>
      <c r="AC21" s="11">
        <v>42.349000000000018</v>
      </c>
      <c r="AD21" s="11">
        <v>43.105999999999973</v>
      </c>
      <c r="AE21" s="11">
        <v>43.820999999999948</v>
      </c>
      <c r="AF21" s="11">
        <v>44.504999999999995</v>
      </c>
      <c r="AG21" s="11">
        <v>45.174999999999997</v>
      </c>
      <c r="AH21" s="11">
        <v>45.818999999999932</v>
      </c>
      <c r="AI21" s="11">
        <v>46.439999999999948</v>
      </c>
      <c r="AJ21" s="11">
        <v>47.032999999999909</v>
      </c>
      <c r="AK21" s="172">
        <v>47.598000000000077</v>
      </c>
      <c r="AL21" s="11">
        <v>48.135000000000012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177.14800000000008</v>
      </c>
      <c r="N23" s="11">
        <f t="shared" ref="N23:AL23" si="19">SUM(N24:N31)</f>
        <v>175.58499999999992</v>
      </c>
      <c r="O23" s="11">
        <f t="shared" si="19"/>
        <v>168.92499999999978</v>
      </c>
      <c r="P23" s="11">
        <f t="shared" si="19"/>
        <v>170.30199999999991</v>
      </c>
      <c r="Q23" s="11">
        <f t="shared" si="19"/>
        <v>192.64900000000003</v>
      </c>
      <c r="R23" s="11">
        <f t="shared" si="19"/>
        <v>188.6480000000002</v>
      </c>
      <c r="S23" s="11">
        <f t="shared" si="19"/>
        <v>187.81400000000008</v>
      </c>
      <c r="T23" s="11">
        <f t="shared" si="19"/>
        <v>192.4790000000001</v>
      </c>
      <c r="U23" s="11">
        <f t="shared" si="19"/>
        <v>191.39899999999989</v>
      </c>
      <c r="V23" s="11">
        <f t="shared" si="19"/>
        <v>203.30000000000018</v>
      </c>
      <c r="W23" s="11">
        <f t="shared" si="19"/>
        <v>199.18600000000004</v>
      </c>
      <c r="X23" s="11">
        <f t="shared" si="19"/>
        <v>202.387</v>
      </c>
      <c r="Y23" s="11">
        <f t="shared" si="19"/>
        <v>204.20799999999991</v>
      </c>
      <c r="Z23" s="11">
        <f t="shared" si="19"/>
        <v>206.05800000000005</v>
      </c>
      <c r="AA23" s="11">
        <f t="shared" si="19"/>
        <v>207.18900000000016</v>
      </c>
      <c r="AB23" s="11">
        <f t="shared" si="19"/>
        <v>208.13699999999986</v>
      </c>
      <c r="AC23" s="11">
        <f t="shared" si="19"/>
        <v>209.16399999999987</v>
      </c>
      <c r="AD23" s="11">
        <f t="shared" si="19"/>
        <v>210.19399999999987</v>
      </c>
      <c r="AE23" s="11">
        <f t="shared" si="19"/>
        <v>211.23100000000011</v>
      </c>
      <c r="AF23" s="11">
        <f t="shared" si="19"/>
        <v>212.2950000000001</v>
      </c>
      <c r="AG23" s="11">
        <f t="shared" si="19"/>
        <v>213.43799999999999</v>
      </c>
      <c r="AH23" s="11">
        <f t="shared" si="19"/>
        <v>214.56600000000006</v>
      </c>
      <c r="AI23" s="11">
        <f t="shared" si="19"/>
        <v>215.70899999999983</v>
      </c>
      <c r="AJ23" s="11">
        <f t="shared" si="19"/>
        <v>216.85299999999998</v>
      </c>
      <c r="AK23" s="11">
        <f t="shared" si="19"/>
        <v>217.99600000000004</v>
      </c>
      <c r="AL23" s="11">
        <f t="shared" si="19"/>
        <v>219.13799999999998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4.6090000000000071</v>
      </c>
      <c r="N24" s="11">
        <v>6.9140000000000033</v>
      </c>
      <c r="O24" s="11">
        <v>6.7400000000000029</v>
      </c>
      <c r="P24" s="11">
        <v>4.442999999999997</v>
      </c>
      <c r="Q24" s="11">
        <v>6.4399999999999897</v>
      </c>
      <c r="R24" s="11">
        <v>5.0039999999999978</v>
      </c>
      <c r="S24" s="11">
        <v>5.7369999999999983</v>
      </c>
      <c r="T24" s="11">
        <v>6.7839999999999874</v>
      </c>
      <c r="U24" s="11">
        <v>6.6359999999999966</v>
      </c>
      <c r="V24" s="11">
        <v>8.0529999999999866</v>
      </c>
      <c r="W24" s="11">
        <v>7.3660000000000077</v>
      </c>
      <c r="X24" s="11">
        <v>7.2659999999999902</v>
      </c>
      <c r="Y24" s="11">
        <v>7.2179999999999911</v>
      </c>
      <c r="Z24" s="11">
        <v>7.1650000000000107</v>
      </c>
      <c r="AA24" s="11">
        <v>7.1249999999999911</v>
      </c>
      <c r="AB24" s="11">
        <v>7.1149999999999913</v>
      </c>
      <c r="AC24" s="11">
        <v>7.0960000000000214</v>
      </c>
      <c r="AD24" s="11">
        <v>7.0780000000000083</v>
      </c>
      <c r="AE24" s="11">
        <v>7.0590000000000162</v>
      </c>
      <c r="AF24" s="11">
        <v>7.0409999999999959</v>
      </c>
      <c r="AG24" s="11">
        <v>7.0200000000000022</v>
      </c>
      <c r="AH24" s="11">
        <v>7.0000000000000009</v>
      </c>
      <c r="AI24" s="11">
        <v>6.98</v>
      </c>
      <c r="AJ24" s="11">
        <v>6.9610000000000207</v>
      </c>
      <c r="AK24" s="172">
        <v>6.9409999999999954</v>
      </c>
      <c r="AL24" s="11">
        <v>6.9210000000000047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17.911999999999988</v>
      </c>
      <c r="N25" s="11">
        <v>17.921000000000038</v>
      </c>
      <c r="O25" s="11">
        <v>15.766999999999978</v>
      </c>
      <c r="P25" s="11">
        <v>17.518000000000015</v>
      </c>
      <c r="Q25" s="11">
        <v>17.51199999999999</v>
      </c>
      <c r="R25" s="11">
        <v>19.826000000000029</v>
      </c>
      <c r="S25" s="11">
        <v>21.461000000000041</v>
      </c>
      <c r="T25" s="11">
        <v>24.062000000000012</v>
      </c>
      <c r="U25" s="11">
        <v>23.152999999999995</v>
      </c>
      <c r="V25" s="11">
        <v>20.513999999999939</v>
      </c>
      <c r="W25" s="11">
        <v>19.983000000000008</v>
      </c>
      <c r="X25" s="11">
        <v>20.22799999999998</v>
      </c>
      <c r="Y25" s="11">
        <v>20.320000000000014</v>
      </c>
      <c r="Z25" s="11">
        <v>20.539000000000016</v>
      </c>
      <c r="AA25" s="11">
        <v>20.705000000000059</v>
      </c>
      <c r="AB25" s="11">
        <v>20.841999999999949</v>
      </c>
      <c r="AC25" s="11">
        <v>20.961999999999993</v>
      </c>
      <c r="AD25" s="11">
        <v>21.060000000000034</v>
      </c>
      <c r="AE25" s="11">
        <v>21.150000000000027</v>
      </c>
      <c r="AF25" s="11">
        <v>21.239000000000015</v>
      </c>
      <c r="AG25" s="11">
        <v>21.333999999999978</v>
      </c>
      <c r="AH25" s="11">
        <v>21.42599999999991</v>
      </c>
      <c r="AI25" s="11">
        <v>21.515000000000004</v>
      </c>
      <c r="AJ25" s="11">
        <v>21.596999999999994</v>
      </c>
      <c r="AK25" s="172">
        <v>21.67200000000004</v>
      </c>
      <c r="AL25" s="11">
        <v>21.74000000000002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30.906999999999901</v>
      </c>
      <c r="N26" s="11">
        <v>27.826999999999963</v>
      </c>
      <c r="O26" s="11">
        <v>29.320999999999966</v>
      </c>
      <c r="P26" s="11">
        <v>27.717999999999975</v>
      </c>
      <c r="Q26" s="11">
        <v>31.032000000000007</v>
      </c>
      <c r="R26" s="11">
        <v>27.55100000000002</v>
      </c>
      <c r="S26" s="11">
        <v>26.742000000000044</v>
      </c>
      <c r="T26" s="11">
        <v>27.74400000000005</v>
      </c>
      <c r="U26" s="11">
        <v>24.997</v>
      </c>
      <c r="V26" s="11">
        <v>24.005000000000059</v>
      </c>
      <c r="W26" s="11">
        <v>25.984000000000062</v>
      </c>
      <c r="X26" s="11">
        <v>26.38500000000008</v>
      </c>
      <c r="Y26" s="11">
        <v>26.307999999999979</v>
      </c>
      <c r="Z26" s="11">
        <v>26.216999999999963</v>
      </c>
      <c r="AA26" s="11">
        <v>26.084999999999987</v>
      </c>
      <c r="AB26" s="11">
        <v>25.992999999999991</v>
      </c>
      <c r="AC26" s="11">
        <v>25.92499999999993</v>
      </c>
      <c r="AD26" s="11">
        <v>25.854000000000003</v>
      </c>
      <c r="AE26" s="11">
        <v>25.780999999999985</v>
      </c>
      <c r="AF26" s="11">
        <v>25.707000000000004</v>
      </c>
      <c r="AG26" s="11">
        <v>25.637000000000079</v>
      </c>
      <c r="AH26" s="11">
        <v>25.551999999999996</v>
      </c>
      <c r="AI26" s="11">
        <v>25.466999999999935</v>
      </c>
      <c r="AJ26" s="11">
        <v>25.383000000000035</v>
      </c>
      <c r="AK26" s="172">
        <v>25.297999999999973</v>
      </c>
      <c r="AL26" s="11">
        <v>25.214000000000038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7.4840000000000027</v>
      </c>
      <c r="N27" s="11">
        <v>6.9869999999999939</v>
      </c>
      <c r="O27" s="11">
        <v>8.6510000000000069</v>
      </c>
      <c r="P27" s="11">
        <v>8.8049999999999802</v>
      </c>
      <c r="Q27" s="11">
        <v>10.717999999999986</v>
      </c>
      <c r="R27" s="11">
        <v>8.686000000000007</v>
      </c>
      <c r="S27" s="11">
        <v>9.3159999999999883</v>
      </c>
      <c r="T27" s="11">
        <v>8.8079999999999927</v>
      </c>
      <c r="U27" s="11">
        <v>9.1099999999999905</v>
      </c>
      <c r="V27" s="11">
        <v>9.5390000000000068</v>
      </c>
      <c r="W27" s="11">
        <v>9.9579999999999931</v>
      </c>
      <c r="X27" s="11">
        <v>9.6170000000000062</v>
      </c>
      <c r="Y27" s="11">
        <v>9.2729999999999819</v>
      </c>
      <c r="Z27" s="11">
        <v>9.0039999999999978</v>
      </c>
      <c r="AA27" s="11">
        <v>8.8180000000000049</v>
      </c>
      <c r="AB27" s="11">
        <v>8.783000000000003</v>
      </c>
      <c r="AC27" s="11">
        <v>8.7739999999999903</v>
      </c>
      <c r="AD27" s="11">
        <v>8.7780000000000218</v>
      </c>
      <c r="AE27" s="11">
        <v>8.7870000000000044</v>
      </c>
      <c r="AF27" s="11">
        <v>8.7980000000000054</v>
      </c>
      <c r="AG27" s="11">
        <v>8.8100000000000165</v>
      </c>
      <c r="AH27" s="11">
        <v>8.8209999999999731</v>
      </c>
      <c r="AI27" s="11">
        <v>8.8319999999999919</v>
      </c>
      <c r="AJ27" s="11">
        <v>8.8400000000000176</v>
      </c>
      <c r="AK27" s="172">
        <v>8.847000000000028</v>
      </c>
      <c r="AL27" s="11">
        <v>8.8509999999999742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48.475999999999985</v>
      </c>
      <c r="N28" s="11">
        <v>47.883000000000081</v>
      </c>
      <c r="O28" s="11">
        <v>43.689999999999948</v>
      </c>
      <c r="P28" s="11">
        <v>45.054000000000009</v>
      </c>
      <c r="Q28" s="11">
        <v>52.765000000000057</v>
      </c>
      <c r="R28" s="11">
        <v>54.821000000000033</v>
      </c>
      <c r="S28" s="11">
        <v>52.453000000000081</v>
      </c>
      <c r="T28" s="11">
        <v>54.248000000000019</v>
      </c>
      <c r="U28" s="11">
        <v>56.484999999999999</v>
      </c>
      <c r="V28" s="11">
        <v>65.582000000000079</v>
      </c>
      <c r="W28" s="11">
        <v>63.941999999999894</v>
      </c>
      <c r="X28" s="11">
        <v>65.185000000000059</v>
      </c>
      <c r="Y28" s="11">
        <v>65.519999999999968</v>
      </c>
      <c r="Z28" s="11">
        <v>65.992999999999967</v>
      </c>
      <c r="AA28" s="11">
        <v>66.512000000000043</v>
      </c>
      <c r="AB28" s="11">
        <v>66.926000000000002</v>
      </c>
      <c r="AC28" s="11">
        <v>67.303999999999931</v>
      </c>
      <c r="AD28" s="11">
        <v>67.705999999999861</v>
      </c>
      <c r="AE28" s="11">
        <v>68.130000000000052</v>
      </c>
      <c r="AF28" s="11">
        <v>68.58200000000005</v>
      </c>
      <c r="AG28" s="11">
        <v>69.067999999999998</v>
      </c>
      <c r="AH28" s="11">
        <v>69.552000000000078</v>
      </c>
      <c r="AI28" s="11">
        <v>70.040999999999912</v>
      </c>
      <c r="AJ28" s="11">
        <v>70.533999999999992</v>
      </c>
      <c r="AK28" s="172">
        <v>71.030000000000044</v>
      </c>
      <c r="AL28" s="11">
        <v>71.530000000000044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42.333000000000133</v>
      </c>
      <c r="N29" s="11">
        <v>43.914999999999878</v>
      </c>
      <c r="O29" s="11">
        <v>41.772999999999904</v>
      </c>
      <c r="P29" s="11">
        <v>40.496999999999943</v>
      </c>
      <c r="Q29" s="11">
        <v>47.184999999999995</v>
      </c>
      <c r="R29" s="11">
        <v>46.839000000000134</v>
      </c>
      <c r="S29" s="11">
        <v>45.305999999999891</v>
      </c>
      <c r="T29" s="11">
        <v>46.746000000000038</v>
      </c>
      <c r="U29" s="11">
        <v>43.812999999999889</v>
      </c>
      <c r="V29" s="11">
        <v>46.394000000000027</v>
      </c>
      <c r="W29" s="11">
        <v>45.245000000000076</v>
      </c>
      <c r="X29" s="11">
        <v>46.113999999999905</v>
      </c>
      <c r="Y29" s="11">
        <v>47.191999999999965</v>
      </c>
      <c r="Z29" s="11">
        <v>48.15600000000007</v>
      </c>
      <c r="AA29" s="11">
        <v>48.573000000000057</v>
      </c>
      <c r="AB29" s="11">
        <v>48.893999999999942</v>
      </c>
      <c r="AC29" s="11">
        <v>49.250000000000007</v>
      </c>
      <c r="AD29" s="11">
        <v>49.602999999999902</v>
      </c>
      <c r="AE29" s="11">
        <v>49.954000000000015</v>
      </c>
      <c r="AF29" s="11">
        <v>50.30400000000003</v>
      </c>
      <c r="AG29" s="11">
        <v>50.664999999999921</v>
      </c>
      <c r="AH29" s="11">
        <v>51.013000000000112</v>
      </c>
      <c r="AI29" s="11">
        <v>51.362000000000009</v>
      </c>
      <c r="AJ29" s="11">
        <v>51.710999999999899</v>
      </c>
      <c r="AK29" s="172">
        <v>52.060999999999943</v>
      </c>
      <c r="AL29" s="11">
        <v>52.410999999999866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12.624000000000017</v>
      </c>
      <c r="N30" s="11">
        <v>12.685999999999986</v>
      </c>
      <c r="O30" s="11">
        <v>11.25499999999999</v>
      </c>
      <c r="P30" s="11">
        <v>12.16100000000001</v>
      </c>
      <c r="Q30" s="11">
        <v>12.46300000000001</v>
      </c>
      <c r="R30" s="11">
        <v>13.529999999999982</v>
      </c>
      <c r="S30" s="11">
        <v>13.120000000000029</v>
      </c>
      <c r="T30" s="11">
        <v>12.039000000000001</v>
      </c>
      <c r="U30" s="11">
        <v>14.877000000000029</v>
      </c>
      <c r="V30" s="11">
        <v>15.595000000000047</v>
      </c>
      <c r="W30" s="11">
        <v>14.070000000000006</v>
      </c>
      <c r="X30" s="11">
        <v>14.745999999999992</v>
      </c>
      <c r="Y30" s="11">
        <v>15.432000000000009</v>
      </c>
      <c r="Z30" s="11">
        <v>15.97900000000001</v>
      </c>
      <c r="AA30" s="11">
        <v>16.303999999999998</v>
      </c>
      <c r="AB30" s="11">
        <v>16.500999999999973</v>
      </c>
      <c r="AC30" s="11">
        <v>16.76100000000001</v>
      </c>
      <c r="AD30" s="11">
        <v>17.012000000000018</v>
      </c>
      <c r="AE30" s="11">
        <v>17.250999999999998</v>
      </c>
      <c r="AF30" s="11">
        <v>17.482999999999993</v>
      </c>
      <c r="AG30" s="11">
        <v>17.733000000000011</v>
      </c>
      <c r="AH30" s="11">
        <v>17.994000000000007</v>
      </c>
      <c r="AI30" s="11">
        <v>18.263000000000002</v>
      </c>
      <c r="AJ30" s="11">
        <v>18.53400000000002</v>
      </c>
      <c r="AK30" s="172">
        <v>18.805999999999997</v>
      </c>
      <c r="AL30" s="11">
        <v>19.078000000000031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12.803000000000013</v>
      </c>
      <c r="N31" s="11">
        <v>11.452000000000011</v>
      </c>
      <c r="O31" s="11">
        <v>11.727999999999982</v>
      </c>
      <c r="P31" s="11">
        <v>14.105999999999989</v>
      </c>
      <c r="Q31" s="11">
        <v>14.533999999999986</v>
      </c>
      <c r="R31" s="11">
        <v>12.390999999999989</v>
      </c>
      <c r="S31" s="11">
        <v>13.679000000000016</v>
      </c>
      <c r="T31" s="11">
        <v>12.048000000000009</v>
      </c>
      <c r="U31" s="11">
        <v>12.328000000000017</v>
      </c>
      <c r="V31" s="11">
        <v>13.618000000000009</v>
      </c>
      <c r="W31" s="11">
        <v>12.638000000000011</v>
      </c>
      <c r="X31" s="11">
        <v>12.846000000000007</v>
      </c>
      <c r="Y31" s="11">
        <v>12.944999999999999</v>
      </c>
      <c r="Z31" s="11">
        <v>13.005000000000013</v>
      </c>
      <c r="AA31" s="11">
        <v>13.067000000000007</v>
      </c>
      <c r="AB31" s="11">
        <v>13.082999999999988</v>
      </c>
      <c r="AC31" s="11">
        <v>13.091999999999993</v>
      </c>
      <c r="AD31" s="11">
        <v>13.103000000000003</v>
      </c>
      <c r="AE31" s="11">
        <v>13.118999999999987</v>
      </c>
      <c r="AF31" s="11">
        <v>13.140999999999998</v>
      </c>
      <c r="AG31" s="11">
        <v>13.170999999999998</v>
      </c>
      <c r="AH31" s="11">
        <v>13.208000000000009</v>
      </c>
      <c r="AI31" s="11">
        <v>13.249000000000002</v>
      </c>
      <c r="AJ31" s="11">
        <v>13.292999999999997</v>
      </c>
      <c r="AK31" s="172">
        <v>13.341000000000001</v>
      </c>
      <c r="AL31" s="11">
        <v>13.39300000000001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150.80699999999985</v>
      </c>
      <c r="N33" s="11">
        <f t="shared" ref="N33:AK33" si="20">SUM(N34:N36)</f>
        <v>153.40499999999986</v>
      </c>
      <c r="O33" s="11">
        <f t="shared" si="20"/>
        <v>152.41900000000024</v>
      </c>
      <c r="P33" s="11">
        <f t="shared" si="20"/>
        <v>155.35100000000008</v>
      </c>
      <c r="Q33" s="11">
        <f t="shared" si="20"/>
        <v>154.23500000000018</v>
      </c>
      <c r="R33" s="11">
        <f t="shared" si="20"/>
        <v>157.54299999999989</v>
      </c>
      <c r="S33" s="11">
        <f t="shared" si="20"/>
        <v>159.43600000000004</v>
      </c>
      <c r="T33" s="11">
        <f t="shared" si="20"/>
        <v>163.94999999999993</v>
      </c>
      <c r="U33" s="11">
        <f t="shared" si="20"/>
        <v>163.21400000000025</v>
      </c>
      <c r="V33" s="11">
        <f t="shared" si="20"/>
        <v>168.26200000000006</v>
      </c>
      <c r="W33" s="11">
        <f t="shared" si="20"/>
        <v>165.57399999999996</v>
      </c>
      <c r="X33" s="11">
        <f t="shared" si="20"/>
        <v>167.18099999999984</v>
      </c>
      <c r="Y33" s="11">
        <f t="shared" si="20"/>
        <v>169.28100000000012</v>
      </c>
      <c r="Z33" s="11">
        <f t="shared" si="20"/>
        <v>170.99099999999996</v>
      </c>
      <c r="AA33" s="11">
        <f t="shared" si="20"/>
        <v>173.10500000000025</v>
      </c>
      <c r="AB33" s="11">
        <f t="shared" si="20"/>
        <v>174.81299999999982</v>
      </c>
      <c r="AC33" s="11">
        <f t="shared" si="20"/>
        <v>176.31699999999975</v>
      </c>
      <c r="AD33" s="11">
        <f t="shared" si="20"/>
        <v>177.81500000000017</v>
      </c>
      <c r="AE33" s="11">
        <f t="shared" si="20"/>
        <v>179.32000000000011</v>
      </c>
      <c r="AF33" s="11">
        <f t="shared" si="20"/>
        <v>180.84100000000004</v>
      </c>
      <c r="AG33" s="11">
        <f t="shared" si="20"/>
        <v>182.41400000000007</v>
      </c>
      <c r="AH33" s="11">
        <f t="shared" si="20"/>
        <v>183.98000000000008</v>
      </c>
      <c r="AI33" s="11">
        <f t="shared" si="20"/>
        <v>185.54999999999995</v>
      </c>
      <c r="AJ33" s="11">
        <f t="shared" si="20"/>
        <v>187.12099999999995</v>
      </c>
      <c r="AK33" s="11">
        <f t="shared" si="20"/>
        <v>188.69999999999993</v>
      </c>
      <c r="AL33" s="11">
        <f>SUM(AL34:AL36)</f>
        <v>190.27999999999997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39.065999999999946</v>
      </c>
      <c r="N34" s="11">
        <v>40.326999999999927</v>
      </c>
      <c r="O34" s="11">
        <v>35.552000000000113</v>
      </c>
      <c r="P34" s="11">
        <v>35.007999999999967</v>
      </c>
      <c r="Q34" s="11">
        <v>34.796000000000063</v>
      </c>
      <c r="R34" s="11">
        <v>33.877999999999943</v>
      </c>
      <c r="S34" s="11">
        <v>34.48899999999999</v>
      </c>
      <c r="T34" s="11">
        <v>35.936999999999969</v>
      </c>
      <c r="U34" s="11">
        <v>37.758000000000081</v>
      </c>
      <c r="V34" s="11">
        <v>40.34500000000002</v>
      </c>
      <c r="W34" s="11">
        <v>42.365999999999907</v>
      </c>
      <c r="X34" s="11">
        <v>41.848000000000013</v>
      </c>
      <c r="Y34" s="11">
        <v>42.295000000000108</v>
      </c>
      <c r="Z34" s="11">
        <v>42.428999999999952</v>
      </c>
      <c r="AA34" s="11">
        <v>42.623000000000026</v>
      </c>
      <c r="AB34" s="11">
        <v>42.666999999999859</v>
      </c>
      <c r="AC34" s="11">
        <v>42.691999999999922</v>
      </c>
      <c r="AD34" s="11">
        <v>42.718000000000082</v>
      </c>
      <c r="AE34" s="11">
        <v>42.742000000000075</v>
      </c>
      <c r="AF34" s="11">
        <v>42.763999999999967</v>
      </c>
      <c r="AG34" s="11">
        <v>42.78400000000002</v>
      </c>
      <c r="AH34" s="11">
        <v>42.796000000000106</v>
      </c>
      <c r="AI34" s="11">
        <v>42.807000000000016</v>
      </c>
      <c r="AJ34" s="11">
        <v>42.813999999999936</v>
      </c>
      <c r="AK34" s="172">
        <v>42.818999999999974</v>
      </c>
      <c r="AL34" s="11">
        <v>42.820999999999991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48.43199999999996</v>
      </c>
      <c r="N35" s="11">
        <v>48.695000000000022</v>
      </c>
      <c r="O35" s="11">
        <v>49.984000000000073</v>
      </c>
      <c r="P35" s="11">
        <v>48.127000000000081</v>
      </c>
      <c r="Q35" s="11">
        <v>47.108000000000075</v>
      </c>
      <c r="R35" s="11">
        <v>50.569999999999979</v>
      </c>
      <c r="S35" s="11">
        <v>54.881000000000029</v>
      </c>
      <c r="T35" s="11">
        <v>53.279000000000067</v>
      </c>
      <c r="U35" s="11">
        <v>52.963000000000008</v>
      </c>
      <c r="V35" s="11">
        <v>53.492000000000083</v>
      </c>
      <c r="W35" s="11">
        <v>51.387999999999927</v>
      </c>
      <c r="X35" s="11">
        <v>51.46899999999993</v>
      </c>
      <c r="Y35" s="11">
        <v>51.59500000000002</v>
      </c>
      <c r="Z35" s="11">
        <v>51.831000000000067</v>
      </c>
      <c r="AA35" s="11">
        <v>52.126000000000083</v>
      </c>
      <c r="AB35" s="11">
        <v>52.460999999999942</v>
      </c>
      <c r="AC35" s="11">
        <v>52.718000000000011</v>
      </c>
      <c r="AD35" s="11">
        <v>52.983000000000033</v>
      </c>
      <c r="AE35" s="11">
        <v>53.255000000000017</v>
      </c>
      <c r="AF35" s="11">
        <v>53.537999999999997</v>
      </c>
      <c r="AG35" s="11">
        <v>53.865000000000052</v>
      </c>
      <c r="AH35" s="11">
        <v>54.188000000000031</v>
      </c>
      <c r="AI35" s="11">
        <v>54.508000000000052</v>
      </c>
      <c r="AJ35" s="11">
        <v>54.823000000000029</v>
      </c>
      <c r="AK35" s="172">
        <v>55.135999999999946</v>
      </c>
      <c r="AL35" s="11">
        <v>55.441999999999958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63.308999999999955</v>
      </c>
      <c r="N36" s="11">
        <v>64.382999999999896</v>
      </c>
      <c r="O36" s="11">
        <v>66.883000000000052</v>
      </c>
      <c r="P36" s="11">
        <v>72.216000000000037</v>
      </c>
      <c r="Q36" s="11">
        <v>72.331000000000046</v>
      </c>
      <c r="R36" s="11">
        <v>73.09499999999997</v>
      </c>
      <c r="S36" s="11">
        <v>70.066000000000031</v>
      </c>
      <c r="T36" s="11">
        <v>74.733999999999909</v>
      </c>
      <c r="U36" s="11">
        <v>72.493000000000166</v>
      </c>
      <c r="V36" s="11">
        <v>74.42499999999994</v>
      </c>
      <c r="W36" s="11">
        <v>71.820000000000107</v>
      </c>
      <c r="X36" s="11">
        <v>73.863999999999891</v>
      </c>
      <c r="Y36" s="11">
        <v>75.390999999999977</v>
      </c>
      <c r="Z36" s="11">
        <v>76.730999999999938</v>
      </c>
      <c r="AA36" s="11">
        <v>78.356000000000137</v>
      </c>
      <c r="AB36" s="11">
        <v>79.685000000000002</v>
      </c>
      <c r="AC36" s="11">
        <v>80.906999999999812</v>
      </c>
      <c r="AD36" s="11">
        <v>82.114000000000047</v>
      </c>
      <c r="AE36" s="11">
        <v>83.323000000000008</v>
      </c>
      <c r="AF36" s="11">
        <v>84.539000000000073</v>
      </c>
      <c r="AG36" s="11">
        <v>85.765000000000001</v>
      </c>
      <c r="AH36" s="11">
        <v>86.995999999999952</v>
      </c>
      <c r="AI36" s="11">
        <v>88.234999999999872</v>
      </c>
      <c r="AJ36" s="11">
        <v>89.48399999999998</v>
      </c>
      <c r="AK36" s="172">
        <v>90.74499999999999</v>
      </c>
      <c r="AL36" s="11">
        <v>92.017000000000039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523.90200000000004</v>
      </c>
      <c r="N38" s="11">
        <f t="shared" ref="N38:AL38" si="21">SUM(N5,N11,N16,N18,N23,N33)</f>
        <v>526.20799999999974</v>
      </c>
      <c r="O38" s="11">
        <f t="shared" si="21"/>
        <v>519.88100000000009</v>
      </c>
      <c r="P38" s="11">
        <f t="shared" si="21"/>
        <v>529.34800000000018</v>
      </c>
      <c r="Q38" s="11">
        <f t="shared" si="21"/>
        <v>557.39000000000055</v>
      </c>
      <c r="R38" s="11">
        <f t="shared" si="21"/>
        <v>553.79200000000003</v>
      </c>
      <c r="S38" s="11">
        <f t="shared" si="21"/>
        <v>568.84900000000016</v>
      </c>
      <c r="T38" s="11">
        <f t="shared" si="21"/>
        <v>579.37899999999991</v>
      </c>
      <c r="U38" s="11">
        <f t="shared" si="21"/>
        <v>579.91600000000039</v>
      </c>
      <c r="V38" s="11">
        <f t="shared" si="21"/>
        <v>599.3480000000003</v>
      </c>
      <c r="W38" s="11">
        <f t="shared" si="21"/>
        <v>592.7349999999999</v>
      </c>
      <c r="X38" s="11">
        <f t="shared" si="21"/>
        <v>596.24799999999971</v>
      </c>
      <c r="Y38" s="11">
        <f t="shared" si="21"/>
        <v>600.97300000000018</v>
      </c>
      <c r="Z38" s="11">
        <f t="shared" si="21"/>
        <v>607.17100000000016</v>
      </c>
      <c r="AA38" s="11">
        <f t="shared" si="21"/>
        <v>612.99400000000037</v>
      </c>
      <c r="AB38" s="11">
        <f t="shared" si="21"/>
        <v>617.09399999999982</v>
      </c>
      <c r="AC38" s="11">
        <f t="shared" si="21"/>
        <v>620.85199999999963</v>
      </c>
      <c r="AD38" s="11">
        <f t="shared" si="21"/>
        <v>624.39699999999982</v>
      </c>
      <c r="AE38" s="11">
        <f t="shared" si="21"/>
        <v>627.94299999999998</v>
      </c>
      <c r="AF38" s="11">
        <f t="shared" si="21"/>
        <v>631.48300000000029</v>
      </c>
      <c r="AG38" s="11">
        <f t="shared" si="21"/>
        <v>635.25799999999992</v>
      </c>
      <c r="AH38" s="11">
        <f t="shared" si="21"/>
        <v>638.98</v>
      </c>
      <c r="AI38" s="11">
        <f t="shared" si="21"/>
        <v>642.71499999999969</v>
      </c>
      <c r="AJ38" s="11">
        <f t="shared" si="21"/>
        <v>646.46699999999998</v>
      </c>
      <c r="AK38" s="11">
        <f t="shared" si="21"/>
        <v>650.20400000000018</v>
      </c>
      <c r="AL38" s="11">
        <f t="shared" si="21"/>
        <v>653.93299999999977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28.448045475557588</v>
      </c>
      <c r="N231" s="40">
        <f>'Ind T1'!D25</f>
        <v>27.933899634744026</v>
      </c>
      <c r="O231" s="40">
        <f>'Ind T1'!F25</f>
        <v>29.097782188695177</v>
      </c>
    </row>
    <row r="232" spans="1:15" x14ac:dyDescent="0.2">
      <c r="L232" t="str">
        <f>L23</f>
        <v>Business and other services</v>
      </c>
      <c r="M232" s="40">
        <f>'Ind T1'!B24</f>
        <v>34.064775222466231</v>
      </c>
      <c r="N232" s="40">
        <f>'Ind T1'!D24</f>
        <v>33.604561903717524</v>
      </c>
      <c r="O232" s="40">
        <f>'Ind T1'!F24</f>
        <v>33.510772510333638</v>
      </c>
    </row>
    <row r="233" spans="1:15" x14ac:dyDescent="0.2">
      <c r="L233" t="str">
        <f>L18</f>
        <v>Trade, accomod. and transport</v>
      </c>
      <c r="M233" s="40">
        <f>'Ind T1'!B23</f>
        <v>23.998360395238624</v>
      </c>
      <c r="N233" s="40">
        <f>'Ind T1'!D23</f>
        <v>23.667406176453206</v>
      </c>
      <c r="O233" s="40">
        <f>'Ind T1'!F23</f>
        <v>23.154206929456073</v>
      </c>
    </row>
    <row r="234" spans="1:15" x14ac:dyDescent="0.2">
      <c r="L234" t="str">
        <f>L16</f>
        <v>Construction</v>
      </c>
      <c r="M234" s="40">
        <f>'Ind T1'!B22</f>
        <v>5.9621663007049603</v>
      </c>
      <c r="N234" s="40">
        <f>'Ind T1'!D22</f>
        <v>6.8261533400254732</v>
      </c>
      <c r="O234" s="40">
        <f>'Ind T1'!F22</f>
        <v>7.5175897224944999</v>
      </c>
    </row>
    <row r="235" spans="1:15" x14ac:dyDescent="0.2">
      <c r="L235" t="str">
        <f>L11</f>
        <v>Manufacturing</v>
      </c>
      <c r="M235" s="40">
        <f>'Ind T1'!B21</f>
        <v>5.7722032820986913</v>
      </c>
      <c r="N235" s="40">
        <f>'Ind T1'!D21</f>
        <v>5.711827376483587</v>
      </c>
      <c r="O235" s="40">
        <f>'Ind T1'!F21</f>
        <v>4.5067308118721696</v>
      </c>
    </row>
    <row r="236" spans="1:15" x14ac:dyDescent="0.2">
      <c r="L236" t="str">
        <f>L5</f>
        <v>Primary sector and utilities</v>
      </c>
      <c r="M236" s="40">
        <f>'Ind T1'!B20</f>
        <v>1.7544493239338983</v>
      </c>
      <c r="N236" s="40">
        <f>'Ind T1'!D20</f>
        <v>2.2561515685761782</v>
      </c>
      <c r="O236" s="40">
        <f>'Ind T1'!F20</f>
        <v>2.2129178371484546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8.0310000000000628</v>
      </c>
      <c r="O261" s="11">
        <f>'Ind T1'!F50</f>
        <v>24.706000000000017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10.53799999999984</v>
      </c>
      <c r="O262" s="11">
        <f>'Ind T1'!F49</f>
        <v>19.951999999999941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7.3839999999999861</v>
      </c>
      <c r="O263" s="11">
        <f>'Ind T1'!F48</f>
        <v>11.128000000000043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7.4429999999999694</v>
      </c>
      <c r="O264" s="11">
        <f>'Ind T1'!F47</f>
        <v>8.6989999999999554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1.8899999999999935</v>
      </c>
      <c r="O265" s="11">
        <f>'Ind T1'!F46</f>
        <v>-4.3849999999999554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3.6569999999999911</v>
      </c>
      <c r="O266" s="11">
        <f>'Ind T1'!F45</f>
        <v>1.0979999999999919</v>
      </c>
    </row>
    <row r="268" spans="1:16" x14ac:dyDescent="0.2">
      <c r="L268" t="str">
        <f>L38</f>
        <v>All industries</v>
      </c>
      <c r="N268" s="11">
        <f>'Ind T1'!D14-'Ind T1'!B14</f>
        <v>38.94299999999987</v>
      </c>
      <c r="O268" s="11">
        <f>SUM(O261:O266)</f>
        <v>61.197999999999993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17.878867841330624</v>
      </c>
      <c r="C9" s="249">
        <f>SUM(C26,C43,C60,C77,C94,C111,C128,C145,C162,C179,C196,C213,C230,C247,C264,C281,C298,C315,C332,C349,C366,C383)</f>
        <v>37.84617245627696</v>
      </c>
      <c r="D9" s="249">
        <f>SUM(B9:C9)</f>
        <v>55.725040297607585</v>
      </c>
      <c r="E9" s="238"/>
      <c r="F9" s="249">
        <f>SUM(F26,F43,F60,F77,F94,F111,F128,F145,F162,F179,F196,F213,F230,F247,F264,F281,F298,F315,F332,F349,F366,F383)</f>
        <v>24.742047884299883</v>
      </c>
      <c r="G9" s="249">
        <f>SUM(G26,G43,G60,G77,G94,G111,G128,G145,G162,G179,G196,G213,G230,G247,G264,G281,G298,G315,G332,G349,G366,G383)</f>
        <v>43.33795132459025</v>
      </c>
      <c r="H9" s="249">
        <f>SUM(F9:G9)</f>
        <v>68.079999208890129</v>
      </c>
      <c r="I9" s="238"/>
      <c r="J9" s="249">
        <f>SUM(J26,J43,J60,J77,J94,J111,J128,J145,J162,J179,J196,J213,J230,J247,J264,J281,J298,J315,J332,J349,J366,J383)</f>
        <v>27.519034863984032</v>
      </c>
      <c r="K9" s="249">
        <f>SUM(K26,K43,K60,K77,K94,K111,K128,K145,K162,K179,K196,K213,K230,K247,K264,K281,K298,K315,K332,K349,K366,K383)</f>
        <v>44.55642372959538</v>
      </c>
      <c r="L9" s="249">
        <f>SUM(J9:K9)</f>
        <v>72.075458593579413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54.101201287704555</v>
      </c>
      <c r="C10" s="249">
        <f t="shared" si="0"/>
        <v>62.726874436417894</v>
      </c>
      <c r="D10" s="249">
        <f t="shared" ref="D10:D17" si="1">SUM(B10:C10)</f>
        <v>116.82807572412244</v>
      </c>
      <c r="E10" s="238"/>
      <c r="F10" s="249">
        <f t="shared" ref="F10:G17" si="2">SUM(F27,F44,F61,F78,F95,F112,F129,F146,F163,F180,F197,F214,F231,F248,F265,F282,F299,F316,F333,F350,F367,F384)</f>
        <v>69.156465615227489</v>
      </c>
      <c r="G10" s="249">
        <f t="shared" si="2"/>
        <v>73.070188353567076</v>
      </c>
      <c r="H10" s="249">
        <f t="shared" ref="H10:H17" si="3">SUM(F10:G10)</f>
        <v>142.22665396879455</v>
      </c>
      <c r="I10" s="238"/>
      <c r="J10" s="249">
        <f t="shared" ref="J10:K17" si="4">SUM(J27,J44,J61,J78,J95,J112,J129,J146,J163,J180,J197,J214,J231,J248,J265,J282,J299,J316,J333,J350,J367,J384)</f>
        <v>84.073980760182181</v>
      </c>
      <c r="K10" s="249">
        <f t="shared" si="4"/>
        <v>90.368643057380552</v>
      </c>
      <c r="L10" s="249">
        <f t="shared" ref="L10:L17" si="5">SUM(J10:K10)</f>
        <v>174.44262381756272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33.074125031855381</v>
      </c>
      <c r="C11" s="249">
        <f t="shared" si="0"/>
        <v>37.721517680122176</v>
      </c>
      <c r="D11" s="249">
        <f t="shared" si="1"/>
        <v>70.795642711977564</v>
      </c>
      <c r="E11" s="238"/>
      <c r="F11" s="249">
        <f t="shared" si="2"/>
        <v>40.522770624561744</v>
      </c>
      <c r="G11" s="249">
        <f t="shared" si="2"/>
        <v>42.123331379838852</v>
      </c>
      <c r="H11" s="249">
        <f t="shared" si="3"/>
        <v>82.646102004400603</v>
      </c>
      <c r="I11" s="238"/>
      <c r="J11" s="249">
        <f t="shared" si="4"/>
        <v>55.175406822458243</v>
      </c>
      <c r="K11" s="249">
        <f t="shared" si="4"/>
        <v>42.783726154498716</v>
      </c>
      <c r="L11" s="249">
        <f t="shared" si="5"/>
        <v>97.959132976956965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48.184061066002315</v>
      </c>
      <c r="C12" s="249">
        <f t="shared" si="0"/>
        <v>14.500303753161729</v>
      </c>
      <c r="D12" s="249">
        <f t="shared" si="1"/>
        <v>62.684364819164045</v>
      </c>
      <c r="E12" s="238"/>
      <c r="F12" s="249">
        <f t="shared" si="2"/>
        <v>49.413280427243194</v>
      </c>
      <c r="G12" s="249">
        <f t="shared" si="2"/>
        <v>15.540175174251681</v>
      </c>
      <c r="H12" s="249">
        <f t="shared" si="3"/>
        <v>64.953455601494881</v>
      </c>
      <c r="I12" s="238"/>
      <c r="J12" s="249">
        <f t="shared" si="4"/>
        <v>43.73437674621826</v>
      </c>
      <c r="K12" s="249">
        <f t="shared" si="4"/>
        <v>17.225837818142381</v>
      </c>
      <c r="L12" s="249">
        <f t="shared" si="5"/>
        <v>60.960214564360641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5.2957835251812941</v>
      </c>
      <c r="C13" s="249">
        <f t="shared" si="0"/>
        <v>50.524926903904074</v>
      </c>
      <c r="D13" s="249">
        <f t="shared" si="1"/>
        <v>55.820710429085366</v>
      </c>
      <c r="E13" s="238"/>
      <c r="F13" s="249">
        <f t="shared" si="2"/>
        <v>6.1170776627540731</v>
      </c>
      <c r="G13" s="249">
        <f t="shared" si="2"/>
        <v>45.406708818621453</v>
      </c>
      <c r="H13" s="249">
        <f t="shared" si="3"/>
        <v>51.523786481375524</v>
      </c>
      <c r="I13" s="238"/>
      <c r="J13" s="249">
        <f t="shared" si="4"/>
        <v>7.3939851806159886</v>
      </c>
      <c r="K13" s="249">
        <f t="shared" si="4"/>
        <v>45.579373209139199</v>
      </c>
      <c r="L13" s="249">
        <f t="shared" si="5"/>
        <v>52.973358389755191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48.309400574025659</v>
      </c>
      <c r="C14" s="249">
        <f t="shared" si="0"/>
        <v>8.1150059591609072</v>
      </c>
      <c r="D14" s="249">
        <f t="shared" si="1"/>
        <v>56.42440653318657</v>
      </c>
      <c r="E14" s="238"/>
      <c r="F14" s="249">
        <f t="shared" si="2"/>
        <v>46.487506241614177</v>
      </c>
      <c r="G14" s="249">
        <f t="shared" si="2"/>
        <v>8.4923541579339581</v>
      </c>
      <c r="H14" s="249">
        <f t="shared" si="3"/>
        <v>54.979860399548137</v>
      </c>
      <c r="I14" s="238"/>
      <c r="J14" s="249">
        <f t="shared" si="4"/>
        <v>52.266034881729873</v>
      </c>
      <c r="K14" s="249">
        <f t="shared" si="4"/>
        <v>11.018326688047795</v>
      </c>
      <c r="L14" s="249">
        <f t="shared" si="5"/>
        <v>63.284361569777666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29.722908547601808</v>
      </c>
      <c r="C15" s="249">
        <f t="shared" si="0"/>
        <v>17.949097308380679</v>
      </c>
      <c r="D15" s="249">
        <f t="shared" si="1"/>
        <v>47.672005855982491</v>
      </c>
      <c r="E15" s="238"/>
      <c r="F15" s="249">
        <f t="shared" si="2"/>
        <v>28.966757701362695</v>
      </c>
      <c r="G15" s="249">
        <f t="shared" si="2"/>
        <v>17.890407073189767</v>
      </c>
      <c r="H15" s="249">
        <f t="shared" si="3"/>
        <v>46.857164774552459</v>
      </c>
      <c r="I15" s="238"/>
      <c r="J15" s="249">
        <f t="shared" si="4"/>
        <v>28.03123752877617</v>
      </c>
      <c r="K15" s="249">
        <f t="shared" si="4"/>
        <v>19.545168450122155</v>
      </c>
      <c r="L15" s="249">
        <f t="shared" si="5"/>
        <v>47.576405978898322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3.709308081777309</v>
      </c>
      <c r="C16" s="249">
        <f t="shared" si="0"/>
        <v>24.923680576707724</v>
      </c>
      <c r="D16" s="249">
        <f t="shared" si="1"/>
        <v>28.632988658485033</v>
      </c>
      <c r="E16" s="238"/>
      <c r="F16" s="249">
        <f t="shared" si="2"/>
        <v>3.597256841174274</v>
      </c>
      <c r="G16" s="249">
        <f t="shared" si="2"/>
        <v>23.243847470346889</v>
      </c>
      <c r="H16" s="249">
        <f t="shared" si="3"/>
        <v>26.841104311521164</v>
      </c>
      <c r="I16" s="238"/>
      <c r="J16" s="249">
        <f t="shared" si="4"/>
        <v>4.8643631441969619</v>
      </c>
      <c r="K16" s="249">
        <f t="shared" si="4"/>
        <v>22.754765656700403</v>
      </c>
      <c r="L16" s="249">
        <f t="shared" si="5"/>
        <v>27.619128800897364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26.371952721650281</v>
      </c>
      <c r="C17" s="249">
        <f t="shared" si="0"/>
        <v>32.836812248738397</v>
      </c>
      <c r="D17" s="249">
        <f t="shared" si="1"/>
        <v>59.208764970388678</v>
      </c>
      <c r="E17" s="238"/>
      <c r="F17" s="249">
        <f t="shared" si="2"/>
        <v>25.424351494416829</v>
      </c>
      <c r="G17" s="249">
        <f t="shared" si="2"/>
        <v>29.202521755005435</v>
      </c>
      <c r="H17" s="249">
        <f t="shared" si="3"/>
        <v>54.62687324942226</v>
      </c>
      <c r="I17" s="238"/>
      <c r="J17" s="249">
        <f t="shared" si="4"/>
        <v>27.163405668526565</v>
      </c>
      <c r="K17" s="249">
        <f t="shared" si="4"/>
        <v>29.878909639685158</v>
      </c>
      <c r="L17" s="249">
        <f t="shared" si="5"/>
        <v>57.042315308211727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266.64760867712926</v>
      </c>
      <c r="C19" s="247">
        <f t="shared" ref="C19:L19" si="6">SUM(C9:C17)</f>
        <v>287.14439132287049</v>
      </c>
      <c r="D19" s="247">
        <f t="shared" si="6"/>
        <v>553.7919999999998</v>
      </c>
      <c r="E19" s="247"/>
      <c r="F19" s="247">
        <f t="shared" si="6"/>
        <v>294.42751449265432</v>
      </c>
      <c r="G19" s="247">
        <f t="shared" si="6"/>
        <v>298.30748550734535</v>
      </c>
      <c r="H19" s="247">
        <f t="shared" si="6"/>
        <v>592.73499999999967</v>
      </c>
      <c r="I19" s="247"/>
      <c r="J19" s="247">
        <f t="shared" si="6"/>
        <v>330.22182559668829</v>
      </c>
      <c r="K19" s="247">
        <f t="shared" si="6"/>
        <v>323.71117440331176</v>
      </c>
      <c r="L19" s="247">
        <f t="shared" si="6"/>
        <v>653.93299999999988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3.3985920973972357E-2</v>
      </c>
      <c r="C26" s="302">
        <v>0.17784545408067934</v>
      </c>
      <c r="D26" s="302">
        <f>SUM(B26:C26)</f>
        <v>0.21183137505465169</v>
      </c>
      <c r="E26" s="303"/>
      <c r="F26" s="302">
        <v>6.7808575896840598E-2</v>
      </c>
      <c r="G26" s="302">
        <v>0.30814031386335455</v>
      </c>
      <c r="H26" s="302">
        <f>SUM(F26:G26)</f>
        <v>0.37594888976019514</v>
      </c>
      <c r="I26" s="303"/>
      <c r="J26" s="302">
        <v>5.0873132419082749E-2</v>
      </c>
      <c r="K26" s="302">
        <v>0.39220399684391249</v>
      </c>
      <c r="L26" s="302">
        <f>SUM(J26:K26)</f>
        <v>0.44307712926299525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6.5153170051784726E-2</v>
      </c>
      <c r="C27" s="302">
        <v>9.6556156111564748E-2</v>
      </c>
      <c r="D27" s="302">
        <f t="shared" ref="D27:D34" si="7">SUM(B27:C27)</f>
        <v>0.16170932616334949</v>
      </c>
      <c r="E27" s="303"/>
      <c r="F27" s="302">
        <v>0.12210759881684739</v>
      </c>
      <c r="G27" s="302">
        <v>0.2461009213316846</v>
      </c>
      <c r="H27" s="302">
        <f t="shared" ref="H27:H34" si="8">SUM(F27:G27)</f>
        <v>0.368208520148532</v>
      </c>
      <c r="I27" s="303"/>
      <c r="J27" s="302">
        <v>0.1319068125508191</v>
      </c>
      <c r="K27" s="302">
        <v>0.35879643306009495</v>
      </c>
      <c r="L27" s="302">
        <f t="shared" ref="L27:L34" si="9">SUM(J27:K27)</f>
        <v>0.49070324561091405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4.9859089569054688E-2</v>
      </c>
      <c r="C28" s="302">
        <v>5.8072648615807125E-2</v>
      </c>
      <c r="D28" s="302">
        <f t="shared" si="7"/>
        <v>0.10793173818486182</v>
      </c>
      <c r="E28" s="303"/>
      <c r="F28" s="302">
        <v>0.10109383960901218</v>
      </c>
      <c r="G28" s="302">
        <v>0.15914047713428386</v>
      </c>
      <c r="H28" s="302">
        <f t="shared" si="8"/>
        <v>0.26023431674329606</v>
      </c>
      <c r="I28" s="303"/>
      <c r="J28" s="302">
        <v>0.10561227605034892</v>
      </c>
      <c r="K28" s="302">
        <v>0.1735670453286122</v>
      </c>
      <c r="L28" s="302">
        <f t="shared" si="9"/>
        <v>0.27917932137896112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8.9845997221214086E-2</v>
      </c>
      <c r="C29" s="302">
        <v>2.7271242573753081E-2</v>
      </c>
      <c r="D29" s="302">
        <f t="shared" si="7"/>
        <v>0.11711723979496716</v>
      </c>
      <c r="E29" s="303"/>
      <c r="F29" s="302">
        <v>0.16184617227793394</v>
      </c>
      <c r="G29" s="302">
        <v>9.407865211458101E-2</v>
      </c>
      <c r="H29" s="302">
        <f t="shared" si="8"/>
        <v>0.25592482439251496</v>
      </c>
      <c r="I29" s="303"/>
      <c r="J29" s="302">
        <v>7.8194981209671652E-2</v>
      </c>
      <c r="K29" s="302">
        <v>8.8067291565688668E-2</v>
      </c>
      <c r="L29" s="302">
        <f t="shared" si="9"/>
        <v>0.16626227277536032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0.15577439254860903</v>
      </c>
      <c r="C30" s="302">
        <v>1.8832831285237104</v>
      </c>
      <c r="D30" s="302">
        <f t="shared" si="7"/>
        <v>2.0390575210723192</v>
      </c>
      <c r="E30" s="303"/>
      <c r="F30" s="302">
        <v>0.25762791514561878</v>
      </c>
      <c r="G30" s="302">
        <v>2.548929200957776</v>
      </c>
      <c r="H30" s="302">
        <f t="shared" si="8"/>
        <v>2.8065571161033946</v>
      </c>
      <c r="I30" s="303"/>
      <c r="J30" s="302">
        <v>0.20763269232237713</v>
      </c>
      <c r="K30" s="302">
        <v>2.425180368977224</v>
      </c>
      <c r="L30" s="302">
        <f t="shared" si="9"/>
        <v>2.632813061299601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0.15321846720124033</v>
      </c>
      <c r="C31" s="302">
        <v>6.4024140632338591E-2</v>
      </c>
      <c r="D31" s="302">
        <f t="shared" si="7"/>
        <v>0.2172426078335789</v>
      </c>
      <c r="E31" s="303"/>
      <c r="F31" s="302">
        <v>0.31877452906584386</v>
      </c>
      <c r="G31" s="302">
        <v>8.3380555586622385E-2</v>
      </c>
      <c r="H31" s="302">
        <f t="shared" si="8"/>
        <v>0.40215508465246624</v>
      </c>
      <c r="I31" s="303"/>
      <c r="J31" s="302">
        <v>0.21384924583592479</v>
      </c>
      <c r="K31" s="302">
        <v>0.12608269017348939</v>
      </c>
      <c r="L31" s="302">
        <f t="shared" si="9"/>
        <v>0.33993193600941418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2.412677285602096E-2</v>
      </c>
      <c r="C32" s="302">
        <v>3.3959303280246225E-2</v>
      </c>
      <c r="D32" s="302">
        <f t="shared" si="7"/>
        <v>5.8086076136267185E-2</v>
      </c>
      <c r="E32" s="303"/>
      <c r="F32" s="302">
        <v>3.6209847294450058E-2</v>
      </c>
      <c r="G32" s="302">
        <v>7.4758427299513888E-2</v>
      </c>
      <c r="H32" s="302">
        <f t="shared" si="8"/>
        <v>0.11096827459396394</v>
      </c>
      <c r="I32" s="303"/>
      <c r="J32" s="302">
        <v>2.1635698184132759E-2</v>
      </c>
      <c r="K32" s="302">
        <v>9.9943530234011785E-2</v>
      </c>
      <c r="L32" s="302">
        <f t="shared" si="9"/>
        <v>0.12157922841814454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3.9239844874288068E-2</v>
      </c>
      <c r="C33" s="302">
        <v>0.16276042164124385</v>
      </c>
      <c r="D33" s="302">
        <f t="shared" si="7"/>
        <v>0.20200026651553193</v>
      </c>
      <c r="E33" s="303"/>
      <c r="F33" s="302">
        <v>7.270761847675461E-2</v>
      </c>
      <c r="G33" s="302">
        <v>0.19774141819512914</v>
      </c>
      <c r="H33" s="302">
        <f t="shared" si="8"/>
        <v>0.27044903667188375</v>
      </c>
      <c r="I33" s="303"/>
      <c r="J33" s="302">
        <v>0.10993201916802423</v>
      </c>
      <c r="K33" s="302">
        <v>0.21612383987090722</v>
      </c>
      <c r="L33" s="302">
        <f t="shared" si="9"/>
        <v>0.32605585903893142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0.40691298622788047</v>
      </c>
      <c r="C34" s="302">
        <v>0.46211086301659704</v>
      </c>
      <c r="D34" s="302">
        <f t="shared" si="7"/>
        <v>0.86902384924447751</v>
      </c>
      <c r="E34" s="303"/>
      <c r="F34" s="302">
        <v>0.55678274693867003</v>
      </c>
      <c r="G34" s="302">
        <v>0.5667711899950908</v>
      </c>
      <c r="H34" s="302">
        <f t="shared" si="8"/>
        <v>1.1235539369337608</v>
      </c>
      <c r="I34" s="303"/>
      <c r="J34" s="302">
        <v>0.92118577284649827</v>
      </c>
      <c r="K34" s="302">
        <v>0.74021217335917999</v>
      </c>
      <c r="L34" s="302">
        <f t="shared" si="9"/>
        <v>1.6613979462056783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1.0181166415240648</v>
      </c>
      <c r="C36" s="311">
        <f t="shared" ref="C36:K36" si="10">SUM(C26:C34)</f>
        <v>2.9658833584759399</v>
      </c>
      <c r="D36" s="311">
        <f t="shared" si="10"/>
        <v>3.9840000000000044</v>
      </c>
      <c r="E36" s="311"/>
      <c r="F36" s="311">
        <f t="shared" si="10"/>
        <v>1.6949588435219716</v>
      </c>
      <c r="G36" s="311">
        <f t="shared" si="10"/>
        <v>4.2790411564780371</v>
      </c>
      <c r="H36" s="311">
        <f t="shared" si="10"/>
        <v>5.9740000000000073</v>
      </c>
      <c r="I36" s="311"/>
      <c r="J36" s="311">
        <f t="shared" si="10"/>
        <v>1.8408226305868798</v>
      </c>
      <c r="K36" s="311">
        <f t="shared" si="10"/>
        <v>4.6201773694131205</v>
      </c>
      <c r="L36" s="311">
        <f>SUM(L26:L34)</f>
        <v>6.4610000000000003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7.7245777256678761E-4</v>
      </c>
      <c r="C43" s="302">
        <v>4.1971727403561872E-2</v>
      </c>
      <c r="D43" s="302">
        <f>SUM(B43:C43)</f>
        <v>4.2744185176128657E-2</v>
      </c>
      <c r="E43" s="303"/>
      <c r="F43" s="302">
        <v>1.124573370770234E-3</v>
      </c>
      <c r="G43" s="302">
        <v>4.4737110883536983E-2</v>
      </c>
      <c r="H43" s="302">
        <f>SUM(F43:G43)</f>
        <v>4.5861684254307214E-2</v>
      </c>
      <c r="I43" s="303"/>
      <c r="J43" s="302">
        <v>5.4914994723677271E-4</v>
      </c>
      <c r="K43" s="302">
        <v>2.6752437024466669E-2</v>
      </c>
      <c r="L43" s="302">
        <f>SUM(J43:K43)</f>
        <v>2.7301586971703443E-2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1.1959630603326245E-2</v>
      </c>
      <c r="C44" s="302">
        <v>3.4213796021580554E-2</v>
      </c>
      <c r="D44" s="302">
        <f t="shared" ref="D44:D51" si="11">SUM(B44:C44)</f>
        <v>4.6173426624906797E-2</v>
      </c>
      <c r="E44" s="303"/>
      <c r="F44" s="302">
        <v>1.8662467266235942E-2</v>
      </c>
      <c r="G44" s="302">
        <v>4.0668684336006108E-2</v>
      </c>
      <c r="H44" s="302">
        <f t="shared" ref="H44:H51" si="12">SUM(F44:G44)</f>
        <v>5.9331151602242047E-2</v>
      </c>
      <c r="I44" s="303"/>
      <c r="J44" s="302">
        <v>1.1441879005316534E-2</v>
      </c>
      <c r="K44" s="302">
        <v>3.257218597252607E-2</v>
      </c>
      <c r="L44" s="302">
        <f t="shared" ref="L44:L51" si="13">SUM(J44:K44)</f>
        <v>4.4014064977842604E-2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5.5573743833272661E-3</v>
      </c>
      <c r="C45" s="302">
        <v>2.7687869472485336E-2</v>
      </c>
      <c r="D45" s="302">
        <f t="shared" si="11"/>
        <v>3.3245243855812602E-2</v>
      </c>
      <c r="E45" s="303"/>
      <c r="F45" s="302">
        <v>8.0624202703509385E-3</v>
      </c>
      <c r="G45" s="302">
        <v>3.5224091583785623E-2</v>
      </c>
      <c r="H45" s="302">
        <f t="shared" si="12"/>
        <v>4.328651185413656E-2</v>
      </c>
      <c r="I45" s="303"/>
      <c r="J45" s="302">
        <v>5.2243244234796999E-3</v>
      </c>
      <c r="K45" s="302">
        <v>2.024285568868385E-2</v>
      </c>
      <c r="L45" s="302">
        <f t="shared" si="13"/>
        <v>2.5467180112163548E-2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7.07663384399068E-3</v>
      </c>
      <c r="C46" s="302">
        <v>8.462189467908247E-3</v>
      </c>
      <c r="D46" s="302">
        <f t="shared" si="11"/>
        <v>1.5538823311898927E-2</v>
      </c>
      <c r="E46" s="303"/>
      <c r="F46" s="302">
        <v>8.6009967935990871E-3</v>
      </c>
      <c r="G46" s="302">
        <v>8.4941362136127553E-3</v>
      </c>
      <c r="H46" s="302">
        <f t="shared" si="12"/>
        <v>1.7095133007211841E-2</v>
      </c>
      <c r="I46" s="303"/>
      <c r="J46" s="302">
        <v>3.6596367073754399E-3</v>
      </c>
      <c r="K46" s="302">
        <v>5.539600056874326E-3</v>
      </c>
      <c r="L46" s="302">
        <f t="shared" si="13"/>
        <v>9.1992367642497654E-3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1.0905253164755087E-3</v>
      </c>
      <c r="C47" s="302">
        <v>7.0917631297222408E-2</v>
      </c>
      <c r="D47" s="302">
        <f t="shared" si="11"/>
        <v>7.2008156613697916E-2</v>
      </c>
      <c r="E47" s="303"/>
      <c r="F47" s="302">
        <v>1.4516277505890296E-3</v>
      </c>
      <c r="G47" s="302">
        <v>5.2346791265769771E-2</v>
      </c>
      <c r="H47" s="302">
        <f>SUM(F47:G47)</f>
        <v>5.3798419016358803E-2</v>
      </c>
      <c r="I47" s="303"/>
      <c r="J47" s="302">
        <v>6.1201472712009691E-4</v>
      </c>
      <c r="K47" s="302">
        <v>2.3843288123379432E-2</v>
      </c>
      <c r="L47" s="302">
        <f t="shared" si="13"/>
        <v>2.445530285049953E-2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6.4225624960026501E-3</v>
      </c>
      <c r="C48" s="302">
        <v>3.1609766245483764E-3</v>
      </c>
      <c r="D48" s="302">
        <f t="shared" si="11"/>
        <v>9.5835391205510261E-3</v>
      </c>
      <c r="E48" s="303"/>
      <c r="F48" s="302">
        <v>1.0512000800792204E-2</v>
      </c>
      <c r="G48" s="302">
        <v>3.2024316423097886E-3</v>
      </c>
      <c r="H48" s="302">
        <f t="shared" si="12"/>
        <v>1.3714432443101993E-2</v>
      </c>
      <c r="I48" s="303"/>
      <c r="J48" s="302">
        <v>6.353894614918673E-3</v>
      </c>
      <c r="K48" s="302">
        <v>1.9360034087547336E-3</v>
      </c>
      <c r="L48" s="302">
        <f t="shared" si="13"/>
        <v>8.2898980236734074E-3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1.6684669674164715E-3</v>
      </c>
      <c r="C49" s="302">
        <v>6.3726323466250807E-3</v>
      </c>
      <c r="D49" s="302">
        <f t="shared" si="11"/>
        <v>8.0410993140415526E-3</v>
      </c>
      <c r="E49" s="303"/>
      <c r="F49" s="302">
        <v>2.167308166325039E-3</v>
      </c>
      <c r="G49" s="302">
        <v>4.8883144836698181E-3</v>
      </c>
      <c r="H49" s="302">
        <f t="shared" si="12"/>
        <v>7.0556226499948575E-3</v>
      </c>
      <c r="I49" s="303"/>
      <c r="J49" s="302">
        <v>8.8302328843605448E-4</v>
      </c>
      <c r="K49" s="302">
        <v>3.284380138569307E-3</v>
      </c>
      <c r="L49" s="302">
        <f t="shared" si="13"/>
        <v>4.1674034270053617E-3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3.0874394365168381E-4</v>
      </c>
      <c r="C50" s="302">
        <v>0.10794972735039186</v>
      </c>
      <c r="D50" s="302">
        <f t="shared" si="11"/>
        <v>0.10825847129404355</v>
      </c>
      <c r="E50" s="303"/>
      <c r="F50" s="302">
        <v>2.6080595774489719E-4</v>
      </c>
      <c r="G50" s="302">
        <v>0.11027134954003114</v>
      </c>
      <c r="H50" s="302">
        <f t="shared" si="12"/>
        <v>0.11053215549777604</v>
      </c>
      <c r="I50" s="303"/>
      <c r="J50" s="302">
        <v>2.0222763857267567E-4</v>
      </c>
      <c r="K50" s="302">
        <v>5.8298875950746891E-2</v>
      </c>
      <c r="L50" s="302">
        <f t="shared" si="13"/>
        <v>5.8501103589319564E-2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2.0297401145284409E-3</v>
      </c>
      <c r="C51" s="302">
        <v>4.4377314574389939E-2</v>
      </c>
      <c r="D51" s="302">
        <f t="shared" si="11"/>
        <v>4.6407054688918384E-2</v>
      </c>
      <c r="E51" s="303"/>
      <c r="F51" s="302">
        <v>2.2719393163040404E-3</v>
      </c>
      <c r="G51" s="302">
        <v>4.0529503585667133E-3</v>
      </c>
      <c r="H51" s="302">
        <f t="shared" si="12"/>
        <v>6.3248896748707532E-3</v>
      </c>
      <c r="I51" s="303"/>
      <c r="J51" s="302">
        <v>1.0010264282238886E-3</v>
      </c>
      <c r="K51" s="302">
        <v>1.6031968553188709E-3</v>
      </c>
      <c r="L51" s="302">
        <f t="shared" si="13"/>
        <v>2.6042232835427597E-3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3.6886135441285731E-2</v>
      </c>
      <c r="C53" s="311">
        <f t="shared" ref="C53:L53" si="14">SUM(C43:C51)</f>
        <v>0.34511386455871368</v>
      </c>
      <c r="D53" s="311">
        <f t="shared" si="14"/>
        <v>0.3819999999999994</v>
      </c>
      <c r="E53" s="311"/>
      <c r="F53" s="311">
        <f t="shared" si="14"/>
        <v>5.3114139692711414E-2</v>
      </c>
      <c r="G53" s="311">
        <f t="shared" si="14"/>
        <v>0.3038858603072887</v>
      </c>
      <c r="H53" s="311">
        <f t="shared" si="14"/>
        <v>0.3570000000000001</v>
      </c>
      <c r="I53" s="311"/>
      <c r="J53" s="311">
        <f t="shared" si="14"/>
        <v>2.9927176780679837E-2</v>
      </c>
      <c r="K53" s="311">
        <f t="shared" si="14"/>
        <v>0.17407282321932016</v>
      </c>
      <c r="L53" s="311">
        <f t="shared" si="14"/>
        <v>0.20399999999999999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8.0778675173739128E-2</v>
      </c>
      <c r="C60" s="302">
        <v>0.1838782063019665</v>
      </c>
      <c r="D60" s="302">
        <f>SUM(B60:C60)</f>
        <v>0.26465688147570565</v>
      </c>
      <c r="E60" s="303"/>
      <c r="F60" s="302">
        <v>0.12932656068564646</v>
      </c>
      <c r="G60" s="302">
        <v>0.19263088799191497</v>
      </c>
      <c r="H60" s="302">
        <f>SUM(F60:G60)</f>
        <v>0.32195744867756143</v>
      </c>
      <c r="I60" s="303"/>
      <c r="J60" s="302">
        <v>8.9140546976744381E-2</v>
      </c>
      <c r="K60" s="302">
        <v>0.12302076777796297</v>
      </c>
      <c r="L60" s="302">
        <f>SUM(J60:K60)</f>
        <v>0.21216131475470734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9.6662691676795184E-2</v>
      </c>
      <c r="C61" s="302">
        <v>0.11432874441657541</v>
      </c>
      <c r="D61" s="302">
        <f t="shared" ref="D61:D68" si="15">SUM(B61:C61)</f>
        <v>0.21099143609337059</v>
      </c>
      <c r="E61" s="303"/>
      <c r="F61" s="302">
        <v>0.15945067316807973</v>
      </c>
      <c r="G61" s="302">
        <v>0.13911761862297842</v>
      </c>
      <c r="H61" s="302">
        <f t="shared" ref="H61:H68" si="16">SUM(F61:G61)</f>
        <v>0.29856829179105815</v>
      </c>
      <c r="I61" s="303"/>
      <c r="J61" s="302">
        <v>0.12608407930297338</v>
      </c>
      <c r="K61" s="302">
        <v>0.12994846441554914</v>
      </c>
      <c r="L61" s="302">
        <f t="shared" ref="L61:L68" si="17">SUM(J61:K61)</f>
        <v>0.25603254371852252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0.12495051512747003</v>
      </c>
      <c r="C62" s="302">
        <v>0.16508555180134163</v>
      </c>
      <c r="D62" s="302">
        <f t="shared" si="15"/>
        <v>0.29003606692881168</v>
      </c>
      <c r="E62" s="303"/>
      <c r="F62" s="302">
        <v>0.17195731746694495</v>
      </c>
      <c r="G62" s="302">
        <v>0.1904851576094789</v>
      </c>
      <c r="H62" s="302">
        <f t="shared" si="16"/>
        <v>0.36244247507642385</v>
      </c>
      <c r="I62" s="303"/>
      <c r="J62" s="302">
        <v>0.13147688523577752</v>
      </c>
      <c r="K62" s="302">
        <v>0.12749284791659538</v>
      </c>
      <c r="L62" s="302">
        <f t="shared" si="17"/>
        <v>0.25896973315237293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0.20338750310151038</v>
      </c>
      <c r="C63" s="302">
        <v>8.6741645049584926E-2</v>
      </c>
      <c r="D63" s="302">
        <f t="shared" si="15"/>
        <v>0.29012914815109531</v>
      </c>
      <c r="E63" s="303"/>
      <c r="F63" s="302">
        <v>0.21281928056154378</v>
      </c>
      <c r="G63" s="302">
        <v>9.6495124311423097E-2</v>
      </c>
      <c r="H63" s="302">
        <f t="shared" si="16"/>
        <v>0.30931440487296691</v>
      </c>
      <c r="I63" s="303"/>
      <c r="J63" s="302">
        <v>0.1205585331199938</v>
      </c>
      <c r="K63" s="302">
        <v>7.3154350685066094E-2</v>
      </c>
      <c r="L63" s="302">
        <f t="shared" si="17"/>
        <v>0.19371288380505991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8.8466118989076692E-2</v>
      </c>
      <c r="C64" s="302">
        <v>0.30884444008206963</v>
      </c>
      <c r="D64" s="302">
        <f t="shared" si="15"/>
        <v>0.39731055907114632</v>
      </c>
      <c r="E64" s="303"/>
      <c r="F64" s="302">
        <v>0.15176739565067837</v>
      </c>
      <c r="G64" s="302">
        <v>0.22203674094147446</v>
      </c>
      <c r="H64" s="302">
        <f t="shared" si="16"/>
        <v>0.37380413659215284</v>
      </c>
      <c r="I64" s="303"/>
      <c r="J64" s="302">
        <v>7.6463330052042311E-2</v>
      </c>
      <c r="K64" s="302">
        <v>0.13359664639022276</v>
      </c>
      <c r="L64" s="302">
        <f t="shared" si="17"/>
        <v>0.21005997644226507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2.1575633541917254E-2</v>
      </c>
      <c r="C65" s="302">
        <v>1.4082538786008864E-2</v>
      </c>
      <c r="D65" s="302">
        <f t="shared" si="15"/>
        <v>3.5658172327926119E-2</v>
      </c>
      <c r="E65" s="303"/>
      <c r="F65" s="302">
        <v>3.1360870402014351E-2</v>
      </c>
      <c r="G65" s="302">
        <v>1.5530271467874033E-2</v>
      </c>
      <c r="H65" s="302">
        <f t="shared" si="16"/>
        <v>4.6891141869888381E-2</v>
      </c>
      <c r="I65" s="303"/>
      <c r="J65" s="302">
        <v>2.0251060161681014E-2</v>
      </c>
      <c r="K65" s="302">
        <v>9.40136729100873E-3</v>
      </c>
      <c r="L65" s="302">
        <f t="shared" si="17"/>
        <v>2.9652427452689742E-2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0.10551247135466799</v>
      </c>
      <c r="C66" s="302">
        <v>0.16375626543604754</v>
      </c>
      <c r="D66" s="302">
        <f t="shared" si="15"/>
        <v>0.2692687367907155</v>
      </c>
      <c r="E66" s="303"/>
      <c r="F66" s="302">
        <v>0.10064685098203964</v>
      </c>
      <c r="G66" s="302">
        <v>0.15110856045584733</v>
      </c>
      <c r="H66" s="302">
        <f t="shared" si="16"/>
        <v>0.25175541143788699</v>
      </c>
      <c r="I66" s="303"/>
      <c r="J66" s="302">
        <v>5.8043656942819551E-2</v>
      </c>
      <c r="K66" s="302">
        <v>0.12077259760382494</v>
      </c>
      <c r="L66" s="302">
        <f t="shared" si="17"/>
        <v>0.17881625454664449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0.18866341350233157</v>
      </c>
      <c r="C67" s="302">
        <v>0.80240162161956563</v>
      </c>
      <c r="D67" s="302">
        <f t="shared" si="15"/>
        <v>0.99106503512189725</v>
      </c>
      <c r="E67" s="303"/>
      <c r="F67" s="302">
        <v>0.17924990317537995</v>
      </c>
      <c r="G67" s="302">
        <v>0.64230464889805172</v>
      </c>
      <c r="H67" s="302">
        <f t="shared" si="16"/>
        <v>0.82155455207343164</v>
      </c>
      <c r="I67" s="303"/>
      <c r="J67" s="302">
        <v>0.15116502695399484</v>
      </c>
      <c r="K67" s="302">
        <v>0.3674089296881064</v>
      </c>
      <c r="L67" s="302">
        <f t="shared" si="17"/>
        <v>0.51857395664210126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0.17903650136678989</v>
      </c>
      <c r="C68" s="302">
        <v>0.29984746267253898</v>
      </c>
      <c r="D68" s="302">
        <f t="shared" si="15"/>
        <v>0.47888396403932887</v>
      </c>
      <c r="E68" s="303"/>
      <c r="F68" s="302">
        <v>0.14241829712945825</v>
      </c>
      <c r="G68" s="302">
        <v>0.24229384047917121</v>
      </c>
      <c r="H68" s="302">
        <f t="shared" si="16"/>
        <v>0.38471213760862943</v>
      </c>
      <c r="I68" s="303"/>
      <c r="J68" s="302">
        <v>0.1616028734726605</v>
      </c>
      <c r="K68" s="302">
        <v>0.16441803601297741</v>
      </c>
      <c r="L68" s="302">
        <f t="shared" si="17"/>
        <v>0.32602090948563789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1.0890335238342981</v>
      </c>
      <c r="C70" s="311">
        <f t="shared" ref="C70:L70" si="18">SUM(C60:C68)</f>
        <v>2.1389664761656992</v>
      </c>
      <c r="D70" s="311">
        <f t="shared" si="18"/>
        <v>3.2279999999999975</v>
      </c>
      <c r="E70" s="311"/>
      <c r="F70" s="311">
        <f t="shared" si="18"/>
        <v>1.2789971492217855</v>
      </c>
      <c r="G70" s="311">
        <f t="shared" si="18"/>
        <v>1.8920028507782143</v>
      </c>
      <c r="H70" s="311">
        <f t="shared" si="18"/>
        <v>3.1709999999999998</v>
      </c>
      <c r="I70" s="311"/>
      <c r="J70" s="311">
        <f t="shared" si="18"/>
        <v>0.93478599221868719</v>
      </c>
      <c r="K70" s="311">
        <f t="shared" si="18"/>
        <v>1.2492140077813139</v>
      </c>
      <c r="L70" s="311">
        <f t="shared" si="18"/>
        <v>2.1840000000000011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9.9538157576857716E-2</v>
      </c>
      <c r="C77" s="302">
        <v>0.57942412266731425</v>
      </c>
      <c r="D77" s="302">
        <f>SUM(B77:C77)</f>
        <v>0.67896228024417193</v>
      </c>
      <c r="E77" s="303"/>
      <c r="F77" s="302">
        <v>0.18478123742658634</v>
      </c>
      <c r="G77" s="302">
        <v>0.54865207603906818</v>
      </c>
      <c r="H77" s="302">
        <f>SUM(F77:G77)</f>
        <v>0.73343331346565455</v>
      </c>
      <c r="I77" s="303"/>
      <c r="J77" s="302">
        <v>0.14278211436236973</v>
      </c>
      <c r="K77" s="302">
        <v>0.42316037595302902</v>
      </c>
      <c r="L77" s="302">
        <f>SUM(J77:K77)</f>
        <v>0.56594249031539878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0.10983883955628579</v>
      </c>
      <c r="C78" s="302">
        <v>0.68321995933867652</v>
      </c>
      <c r="D78" s="302">
        <f t="shared" ref="D78:D85" si="19">SUM(B78:C78)</f>
        <v>0.79305879889496234</v>
      </c>
      <c r="E78" s="303"/>
      <c r="F78" s="302">
        <v>0.17360965214159821</v>
      </c>
      <c r="G78" s="302">
        <v>0.73212917487979723</v>
      </c>
      <c r="H78" s="302">
        <f t="shared" ref="H78:H85" si="20">SUM(F78:G78)</f>
        <v>0.90573882702139541</v>
      </c>
      <c r="I78" s="303"/>
      <c r="J78" s="302">
        <v>0.13733654118196101</v>
      </c>
      <c r="K78" s="302">
        <v>0.74930581028650156</v>
      </c>
      <c r="L78" s="302">
        <f t="shared" ref="L78:L85" si="21">SUM(J78:K78)</f>
        <v>0.8866423514684626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0.12313174920926095</v>
      </c>
      <c r="C79" s="302">
        <v>0.39166632594097661</v>
      </c>
      <c r="D79" s="302">
        <f t="shared" si="19"/>
        <v>0.51479807515023757</v>
      </c>
      <c r="E79" s="303"/>
      <c r="F79" s="302">
        <v>0.16481731310070613</v>
      </c>
      <c r="G79" s="302">
        <v>0.3902984113930843</v>
      </c>
      <c r="H79" s="302">
        <f t="shared" si="20"/>
        <v>0.55511572449379043</v>
      </c>
      <c r="I79" s="303"/>
      <c r="J79" s="302">
        <v>0.12464918235707663</v>
      </c>
      <c r="K79" s="302">
        <v>0.30896568781355643</v>
      </c>
      <c r="L79" s="302">
        <f t="shared" si="21"/>
        <v>0.43361487017063305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0.22793339454538128</v>
      </c>
      <c r="C80" s="302">
        <v>0.11408843961494829</v>
      </c>
      <c r="D80" s="302">
        <f t="shared" si="19"/>
        <v>0.34202183416032955</v>
      </c>
      <c r="E80" s="303"/>
      <c r="F80" s="302">
        <v>0.23997479135537758</v>
      </c>
      <c r="G80" s="302">
        <v>0.10886702011438079</v>
      </c>
      <c r="H80" s="302">
        <f t="shared" si="20"/>
        <v>0.34884181146975834</v>
      </c>
      <c r="I80" s="303"/>
      <c r="J80" s="302">
        <v>0.1518627061384189</v>
      </c>
      <c r="K80" s="302">
        <v>0.11828316142333245</v>
      </c>
      <c r="L80" s="302">
        <f t="shared" si="21"/>
        <v>0.27014586756175135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6.1137651856443584E-2</v>
      </c>
      <c r="C81" s="302">
        <v>0.97908178643007215</v>
      </c>
      <c r="D81" s="302">
        <f t="shared" si="19"/>
        <v>1.0402194382865158</v>
      </c>
      <c r="E81" s="303"/>
      <c r="F81" s="302">
        <v>7.9896820052553122E-2</v>
      </c>
      <c r="G81" s="302">
        <v>0.6570929808598216</v>
      </c>
      <c r="H81" s="302">
        <f t="shared" si="20"/>
        <v>0.73698980091237476</v>
      </c>
      <c r="I81" s="303"/>
      <c r="J81" s="302">
        <v>9.4718948742273837E-2</v>
      </c>
      <c r="K81" s="302">
        <v>0.43367380789499582</v>
      </c>
      <c r="L81" s="302">
        <f t="shared" si="21"/>
        <v>0.5283927566372697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2.9817414848514013E-2</v>
      </c>
      <c r="C82" s="302">
        <v>1.465592697288234E-2</v>
      </c>
      <c r="D82" s="302">
        <f t="shared" si="19"/>
        <v>4.4473341821396353E-2</v>
      </c>
      <c r="E82" s="303"/>
      <c r="F82" s="302">
        <v>3.728391560716058E-2</v>
      </c>
      <c r="G82" s="302">
        <v>1.1867068312459175E-2</v>
      </c>
      <c r="H82" s="302">
        <f t="shared" si="20"/>
        <v>4.9150983919619751E-2</v>
      </c>
      <c r="I82" s="303"/>
      <c r="J82" s="302">
        <v>2.9881690951240398E-2</v>
      </c>
      <c r="K82" s="302">
        <v>1.3480948330236468E-2</v>
      </c>
      <c r="L82" s="302">
        <f t="shared" si="21"/>
        <v>4.3362639281476864E-2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5.4352672965038679E-2</v>
      </c>
      <c r="C83" s="302">
        <v>9.9920040070322944E-2</v>
      </c>
      <c r="D83" s="302">
        <f t="shared" si="19"/>
        <v>0.15427271303536161</v>
      </c>
      <c r="E83" s="303"/>
      <c r="F83" s="302">
        <v>6.0744845189689797E-2</v>
      </c>
      <c r="G83" s="302">
        <v>8.2227234804998717E-2</v>
      </c>
      <c r="H83" s="302">
        <f t="shared" si="20"/>
        <v>0.14297207999468853</v>
      </c>
      <c r="I83" s="303"/>
      <c r="J83" s="302">
        <v>4.1815217035669164E-2</v>
      </c>
      <c r="K83" s="302">
        <v>8.0367094205968576E-2</v>
      </c>
      <c r="L83" s="302">
        <f t="shared" si="21"/>
        <v>0.12218231124163774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0.20920387577240535</v>
      </c>
      <c r="C84" s="302">
        <v>0.48749796813268098</v>
      </c>
      <c r="D84" s="302">
        <f t="shared" si="19"/>
        <v>0.69670184390508627</v>
      </c>
      <c r="E84" s="303"/>
      <c r="F84" s="302">
        <v>0.16310069551602893</v>
      </c>
      <c r="G84" s="302">
        <v>0.31296592650510474</v>
      </c>
      <c r="H84" s="302">
        <f t="shared" si="20"/>
        <v>0.4760666220211337</v>
      </c>
      <c r="I84" s="303"/>
      <c r="J84" s="302">
        <v>0.14272852166647104</v>
      </c>
      <c r="K84" s="302">
        <v>0.2254210636532735</v>
      </c>
      <c r="L84" s="302">
        <f t="shared" si="21"/>
        <v>0.36814958531974451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5.0454847783533097E-2</v>
      </c>
      <c r="C85" s="302">
        <v>0.15603682671841329</v>
      </c>
      <c r="D85" s="302">
        <f t="shared" si="19"/>
        <v>0.20649167450194639</v>
      </c>
      <c r="E85" s="303"/>
      <c r="F85" s="302">
        <v>5.1704251206775784E-2</v>
      </c>
      <c r="G85" s="302">
        <v>9.8986585494805726E-2</v>
      </c>
      <c r="H85" s="302">
        <f t="shared" si="20"/>
        <v>0.15069083670158151</v>
      </c>
      <c r="I85" s="303"/>
      <c r="J85" s="302">
        <v>8.7109488961009479E-2</v>
      </c>
      <c r="K85" s="302">
        <v>8.245763904261301E-2</v>
      </c>
      <c r="L85" s="302">
        <f t="shared" si="21"/>
        <v>0.1695671280036225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0.96540860411372043</v>
      </c>
      <c r="C87" s="311">
        <f t="shared" ref="C87:D87" si="22">SUM(C77:C85)</f>
        <v>3.5055913958862872</v>
      </c>
      <c r="D87" s="311">
        <f t="shared" si="22"/>
        <v>4.4710000000000081</v>
      </c>
      <c r="E87" s="311"/>
      <c r="F87" s="311">
        <f t="shared" ref="F87:H87" si="23">SUM(F77:F85)</f>
        <v>1.1559135215964766</v>
      </c>
      <c r="G87" s="311">
        <f t="shared" si="23"/>
        <v>2.9430864784035204</v>
      </c>
      <c r="H87" s="311">
        <f t="shared" si="23"/>
        <v>4.0989999999999966</v>
      </c>
      <c r="I87" s="311"/>
      <c r="J87" s="311">
        <f t="shared" ref="J87:L87" si="24">SUM(J77:J85)</f>
        <v>0.95288441139649016</v>
      </c>
      <c r="K87" s="311">
        <f t="shared" si="24"/>
        <v>2.435115588603507</v>
      </c>
      <c r="L87" s="311">
        <f t="shared" si="24"/>
        <v>3.3879999999999968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0.47971776305810448</v>
      </c>
      <c r="C94" s="302">
        <v>2.328291666019088</v>
      </c>
      <c r="D94" s="302">
        <f>SUM(B94:C94)</f>
        <v>2.8080094290771926</v>
      </c>
      <c r="E94" s="303"/>
      <c r="F94" s="302">
        <v>0.82244463763944353</v>
      </c>
      <c r="G94" s="302">
        <v>2.736756868913472</v>
      </c>
      <c r="H94" s="302">
        <f>SUM(F94:G94)</f>
        <v>3.5592015065529155</v>
      </c>
      <c r="I94" s="303"/>
      <c r="J94" s="302">
        <v>0.7160847986912946</v>
      </c>
      <c r="K94" s="302">
        <v>2.2980607338156536</v>
      </c>
      <c r="L94" s="302">
        <f>SUM(J94:K94)</f>
        <v>3.0141455325069479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0.52687170657417937</v>
      </c>
      <c r="C95" s="302">
        <v>2.8873489599736848</v>
      </c>
      <c r="D95" s="302">
        <f t="shared" ref="D95:D102" si="25">SUM(B95:C95)</f>
        <v>3.4142206665478643</v>
      </c>
      <c r="E95" s="303"/>
      <c r="F95" s="302">
        <v>0.95375385315226169</v>
      </c>
      <c r="G95" s="302">
        <v>3.8919128322492687</v>
      </c>
      <c r="H95" s="302">
        <f t="shared" ref="H95:H102" si="26">SUM(F95:G95)</f>
        <v>4.8456666854015307</v>
      </c>
      <c r="I95" s="303"/>
      <c r="J95" s="302">
        <v>0.95101451200340348</v>
      </c>
      <c r="K95" s="302">
        <v>4.5618015161781296</v>
      </c>
      <c r="L95" s="302">
        <f t="shared" ref="L95:L102" si="27">SUM(J95:K95)</f>
        <v>5.5128160281815326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0.63480195167577325</v>
      </c>
      <c r="C96" s="302">
        <v>1.7851930094991817</v>
      </c>
      <c r="D96" s="302">
        <f t="shared" si="25"/>
        <v>2.4199949611749547</v>
      </c>
      <c r="E96" s="303"/>
      <c r="F96" s="302">
        <v>1.0142457799162214</v>
      </c>
      <c r="G96" s="302">
        <v>2.2324519032685903</v>
      </c>
      <c r="H96" s="302">
        <f t="shared" si="26"/>
        <v>3.246697683184812</v>
      </c>
      <c r="I96" s="303"/>
      <c r="J96" s="302">
        <v>0.9318479432645842</v>
      </c>
      <c r="K96" s="302">
        <v>1.9760464238285618</v>
      </c>
      <c r="L96" s="302">
        <f t="shared" si="27"/>
        <v>2.9078943670931459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1.1855264734559952</v>
      </c>
      <c r="C97" s="302">
        <v>0.83139456755907626</v>
      </c>
      <c r="D97" s="302">
        <f t="shared" si="25"/>
        <v>2.0169210410150713</v>
      </c>
      <c r="E97" s="303"/>
      <c r="F97" s="302">
        <v>1.4098484283523023</v>
      </c>
      <c r="G97" s="302">
        <v>0.96098023500587637</v>
      </c>
      <c r="H97" s="302">
        <f t="shared" si="26"/>
        <v>2.3708286633581785</v>
      </c>
      <c r="I97" s="303"/>
      <c r="J97" s="302">
        <v>1.1623771192109231</v>
      </c>
      <c r="K97" s="302">
        <v>1.0368323827920267</v>
      </c>
      <c r="L97" s="302">
        <f t="shared" si="27"/>
        <v>2.1992095020029501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0.29426128318794897</v>
      </c>
      <c r="C98" s="302">
        <v>7.2497103737272246</v>
      </c>
      <c r="D98" s="302">
        <f t="shared" si="25"/>
        <v>7.5439716569151738</v>
      </c>
      <c r="E98" s="303"/>
      <c r="F98" s="302">
        <v>0.51560154741240105</v>
      </c>
      <c r="G98" s="302">
        <v>6.2157581039101499</v>
      </c>
      <c r="H98" s="302">
        <f t="shared" si="26"/>
        <v>6.7313596513225509</v>
      </c>
      <c r="I98" s="303"/>
      <c r="J98" s="302">
        <v>0.56401589179818379</v>
      </c>
      <c r="K98" s="302">
        <v>4.7035218873913607</v>
      </c>
      <c r="L98" s="302">
        <f t="shared" si="27"/>
        <v>5.2675377791895448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8.1632010568963784E-2</v>
      </c>
      <c r="C99" s="302">
        <v>0.14051395218435458</v>
      </c>
      <c r="D99" s="302">
        <f t="shared" si="25"/>
        <v>0.22214596275331838</v>
      </c>
      <c r="E99" s="303"/>
      <c r="F99" s="302">
        <v>0.19036623419815857</v>
      </c>
      <c r="G99" s="302">
        <v>0.16556566835307118</v>
      </c>
      <c r="H99" s="302">
        <f t="shared" si="26"/>
        <v>0.35593190255122975</v>
      </c>
      <c r="I99" s="303"/>
      <c r="J99" s="302">
        <v>0.15782627010581732</v>
      </c>
      <c r="K99" s="302">
        <v>0.19090026920580691</v>
      </c>
      <c r="L99" s="302">
        <f t="shared" si="27"/>
        <v>0.34872653931162423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0.29616615022149051</v>
      </c>
      <c r="C100" s="302">
        <v>0.44758243755808419</v>
      </c>
      <c r="D100" s="302">
        <f t="shared" si="25"/>
        <v>0.74374858777957464</v>
      </c>
      <c r="E100" s="303"/>
      <c r="F100" s="302">
        <v>0.34742847172458685</v>
      </c>
      <c r="G100" s="302">
        <v>0.44712890601326671</v>
      </c>
      <c r="H100" s="302">
        <f t="shared" si="26"/>
        <v>0.79455737773785362</v>
      </c>
      <c r="I100" s="303"/>
      <c r="J100" s="302">
        <v>0.28784242035709889</v>
      </c>
      <c r="K100" s="302">
        <v>0.45508357606382116</v>
      </c>
      <c r="L100" s="302">
        <f t="shared" si="27"/>
        <v>0.74292599642092005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0.50111396516241835</v>
      </c>
      <c r="C101" s="302">
        <v>3.1309310243599886</v>
      </c>
      <c r="D101" s="302">
        <f t="shared" si="25"/>
        <v>3.6320449895224067</v>
      </c>
      <c r="E101" s="303"/>
      <c r="F101" s="302">
        <v>0.65790256179905393</v>
      </c>
      <c r="G101" s="302">
        <v>2.6796334420765158</v>
      </c>
      <c r="H101" s="302">
        <f t="shared" si="26"/>
        <v>3.3375360038755697</v>
      </c>
      <c r="I101" s="303"/>
      <c r="J101" s="302">
        <v>0.54640428621166781</v>
      </c>
      <c r="K101" s="302">
        <v>2.0166507893347814</v>
      </c>
      <c r="L101" s="302">
        <f t="shared" si="27"/>
        <v>2.5630550755464494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0.22640359485815098</v>
      </c>
      <c r="C102" s="302">
        <v>1.2395391103562821</v>
      </c>
      <c r="D102" s="302">
        <f t="shared" si="25"/>
        <v>1.4659427052144332</v>
      </c>
      <c r="E102" s="303"/>
      <c r="F102" s="302">
        <v>0.31672107132552879</v>
      </c>
      <c r="G102" s="302">
        <v>1.0274994546898051</v>
      </c>
      <c r="H102" s="302">
        <f t="shared" si="26"/>
        <v>1.3442205260153339</v>
      </c>
      <c r="I102" s="303"/>
      <c r="J102" s="302">
        <v>0.47322214813169683</v>
      </c>
      <c r="K102" s="302">
        <v>0.86946703161516181</v>
      </c>
      <c r="L102" s="302">
        <f t="shared" si="27"/>
        <v>1.3426891797468588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4.2264948987630246</v>
      </c>
      <c r="C104" s="311">
        <f t="shared" ref="C104:D104" si="28">SUM(C94:C102)</f>
        <v>20.040505101236967</v>
      </c>
      <c r="D104" s="311">
        <f t="shared" si="28"/>
        <v>24.266999999999992</v>
      </c>
      <c r="E104" s="311"/>
      <c r="F104" s="311">
        <f t="shared" ref="F104:H104" si="29">SUM(F94:F102)</f>
        <v>6.2283125855199595</v>
      </c>
      <c r="G104" s="311">
        <f t="shared" si="29"/>
        <v>20.357687414480015</v>
      </c>
      <c r="H104" s="311">
        <f t="shared" si="29"/>
        <v>26.585999999999974</v>
      </c>
      <c r="I104" s="311"/>
      <c r="J104" s="311">
        <f t="shared" ref="J104:L104" si="30">SUM(J94:J102)</f>
        <v>5.7906353897746703</v>
      </c>
      <c r="K104" s="311">
        <f t="shared" si="30"/>
        <v>18.108364610225305</v>
      </c>
      <c r="L104" s="311">
        <f t="shared" si="30"/>
        <v>23.898999999999976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2.3998485393738739E-2</v>
      </c>
      <c r="C111" s="302">
        <v>7.6428723103114618E-2</v>
      </c>
      <c r="D111" s="302">
        <f>SUM(B111:C111)</f>
        <v>0.10042720849685335</v>
      </c>
      <c r="E111" s="303"/>
      <c r="F111" s="302">
        <v>4.4986308774424388E-2</v>
      </c>
      <c r="G111" s="302">
        <v>0.11479263334538638</v>
      </c>
      <c r="H111" s="302">
        <f>SUM(F111:G111)</f>
        <v>0.15977894211981075</v>
      </c>
      <c r="I111" s="303"/>
      <c r="J111" s="302">
        <v>3.9440516278397932E-2</v>
      </c>
      <c r="K111" s="302">
        <v>9.2805508258993488E-2</v>
      </c>
      <c r="L111" s="302">
        <f>SUM(J111:K111)</f>
        <v>0.13224602453739143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4.5329238369816914E-2</v>
      </c>
      <c r="C112" s="302">
        <v>0.21817148308016926</v>
      </c>
      <c r="D112" s="302">
        <f t="shared" ref="D112:D119" si="31">SUM(B112:C112)</f>
        <v>0.26350072144998615</v>
      </c>
      <c r="E112" s="303"/>
      <c r="F112" s="302">
        <v>9.118987076636749E-2</v>
      </c>
      <c r="G112" s="302">
        <v>0.38684551606380196</v>
      </c>
      <c r="H112" s="302">
        <f t="shared" ref="H112:H119" si="32">SUM(F112:G112)</f>
        <v>0.47803538683016944</v>
      </c>
      <c r="I112" s="303"/>
      <c r="J112" s="302">
        <v>0.1065095619225037</v>
      </c>
      <c r="K112" s="302">
        <v>0.40199490149664729</v>
      </c>
      <c r="L112" s="302">
        <f t="shared" ref="L112:L119" si="33">SUM(J112:K112)</f>
        <v>0.50850446341915101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4.4240605088244844E-2</v>
      </c>
      <c r="C113" s="302">
        <v>0.1340935340770561</v>
      </c>
      <c r="D113" s="302">
        <f t="shared" si="31"/>
        <v>0.17833413916530094</v>
      </c>
      <c r="E113" s="303"/>
      <c r="F113" s="302">
        <v>7.8459366428617408E-2</v>
      </c>
      <c r="G113" s="302">
        <v>0.23654700910012955</v>
      </c>
      <c r="H113" s="302">
        <f t="shared" si="32"/>
        <v>0.31500637552874694</v>
      </c>
      <c r="I113" s="303"/>
      <c r="J113" s="302">
        <v>7.4649133431818768E-2</v>
      </c>
      <c r="K113" s="302">
        <v>0.18448188355108541</v>
      </c>
      <c r="L113" s="302">
        <f t="shared" si="33"/>
        <v>0.25913101698290419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0.1761992113796759</v>
      </c>
      <c r="C114" s="302">
        <v>0.11383099480320466</v>
      </c>
      <c r="D114" s="302">
        <f t="shared" si="31"/>
        <v>0.29003020618288056</v>
      </c>
      <c r="E114" s="303"/>
      <c r="F114" s="302">
        <v>0.23748703269812299</v>
      </c>
      <c r="G114" s="302">
        <v>0.19823262450141091</v>
      </c>
      <c r="H114" s="302">
        <f t="shared" si="32"/>
        <v>0.43571965719953387</v>
      </c>
      <c r="I114" s="303"/>
      <c r="J114" s="302">
        <v>0.18411513187145495</v>
      </c>
      <c r="K114" s="302">
        <v>0.2016503489215476</v>
      </c>
      <c r="L114" s="302">
        <f t="shared" si="33"/>
        <v>0.38576548079300255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1.0981179640355866E-2</v>
      </c>
      <c r="C115" s="302">
        <v>0.17831159174364755</v>
      </c>
      <c r="D115" s="302">
        <f t="shared" si="31"/>
        <v>0.18929277138400341</v>
      </c>
      <c r="E115" s="303"/>
      <c r="F115" s="302">
        <v>1.8175439664201088E-2</v>
      </c>
      <c r="G115" s="302">
        <v>0.20545584341104947</v>
      </c>
      <c r="H115" s="302">
        <f t="shared" si="32"/>
        <v>0.22363128307525057</v>
      </c>
      <c r="I115" s="303"/>
      <c r="J115" s="302">
        <v>3.5673312488082219E-2</v>
      </c>
      <c r="K115" s="302">
        <v>0.11720432554564665</v>
      </c>
      <c r="L115" s="302">
        <f t="shared" si="33"/>
        <v>0.15287763803372886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7.977292531466805E-3</v>
      </c>
      <c r="C116" s="302">
        <v>2.8996976598451261E-2</v>
      </c>
      <c r="D116" s="302">
        <f t="shared" si="31"/>
        <v>3.6974269129918066E-2</v>
      </c>
      <c r="E116" s="303"/>
      <c r="F116" s="302">
        <v>1.1064748552013861E-2</v>
      </c>
      <c r="G116" s="302">
        <v>4.8834759841737845E-2</v>
      </c>
      <c r="H116" s="302">
        <f t="shared" si="32"/>
        <v>5.9899508393751702E-2</v>
      </c>
      <c r="I116" s="303"/>
      <c r="J116" s="302">
        <v>7.0039019549309996E-3</v>
      </c>
      <c r="K116" s="302">
        <v>4.7287631106887336E-2</v>
      </c>
      <c r="L116" s="302">
        <f t="shared" si="33"/>
        <v>5.4291533061818338E-2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0.10109187976374366</v>
      </c>
      <c r="C117" s="302">
        <v>0.16897061735057056</v>
      </c>
      <c r="D117" s="302">
        <f t="shared" si="31"/>
        <v>0.27006249711431424</v>
      </c>
      <c r="E117" s="303"/>
      <c r="F117" s="302">
        <v>0.166001048553685</v>
      </c>
      <c r="G117" s="302">
        <v>0.27312659880763285</v>
      </c>
      <c r="H117" s="302">
        <f t="shared" si="32"/>
        <v>0.43912764736131782</v>
      </c>
      <c r="I117" s="303"/>
      <c r="J117" s="302">
        <v>0.16550121534953893</v>
      </c>
      <c r="K117" s="302">
        <v>0.28785050894222919</v>
      </c>
      <c r="L117" s="302">
        <f t="shared" si="33"/>
        <v>0.45335172429176812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2.1447886698339274E-3</v>
      </c>
      <c r="C118" s="302">
        <v>8.9440780905176431E-2</v>
      </c>
      <c r="D118" s="302">
        <f t="shared" si="31"/>
        <v>9.1585569575010364E-2</v>
      </c>
      <c r="E118" s="303"/>
      <c r="F118" s="302">
        <v>2.6890356001945974E-3</v>
      </c>
      <c r="G118" s="302">
        <v>0.10720237820043263</v>
      </c>
      <c r="H118" s="302">
        <f t="shared" si="32"/>
        <v>0.10989141380062722</v>
      </c>
      <c r="I118" s="303"/>
      <c r="J118" s="302">
        <v>3.2638836167642729E-3</v>
      </c>
      <c r="K118" s="302">
        <v>0.10025576742578636</v>
      </c>
      <c r="L118" s="302">
        <f t="shared" si="33"/>
        <v>0.10351965104255063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9.5606344869547631E-3</v>
      </c>
      <c r="C119" s="302">
        <v>2.7231983014778603E-2</v>
      </c>
      <c r="D119" s="302">
        <f t="shared" si="31"/>
        <v>3.6792617501733363E-2</v>
      </c>
      <c r="E119" s="303"/>
      <c r="F119" s="302">
        <v>1.3558404829023096E-2</v>
      </c>
      <c r="G119" s="302">
        <v>3.5351380861773266E-2</v>
      </c>
      <c r="H119" s="302">
        <f t="shared" si="32"/>
        <v>4.8909785690796362E-2</v>
      </c>
      <c r="I119" s="303"/>
      <c r="J119" s="302">
        <v>1.048081821362774E-2</v>
      </c>
      <c r="K119" s="302">
        <v>2.7831649624056206E-2</v>
      </c>
      <c r="L119" s="302">
        <f t="shared" si="33"/>
        <v>3.8312467837683946E-2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0.42152331532383142</v>
      </c>
      <c r="C121" s="311">
        <f t="shared" ref="C121:D121" si="34">SUM(C111:C119)</f>
        <v>1.0354766846761692</v>
      </c>
      <c r="D121" s="311">
        <f t="shared" si="34"/>
        <v>1.4570000000000003</v>
      </c>
      <c r="E121" s="311"/>
      <c r="F121" s="311">
        <f t="shared" ref="F121:H121" si="35">SUM(F111:F119)</f>
        <v>0.66361125586664982</v>
      </c>
      <c r="G121" s="311">
        <f t="shared" si="35"/>
        <v>1.6063887441333549</v>
      </c>
      <c r="H121" s="311">
        <f t="shared" si="35"/>
        <v>2.2700000000000049</v>
      </c>
      <c r="I121" s="311"/>
      <c r="J121" s="311">
        <f t="shared" ref="J121:L121" si="36">SUM(J111:J119)</f>
        <v>0.62663747512711954</v>
      </c>
      <c r="K121" s="311">
        <f t="shared" si="36"/>
        <v>1.4613625248728797</v>
      </c>
      <c r="L121" s="311">
        <f t="shared" si="36"/>
        <v>2.0879999999999992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7.9460140150883013E-2</v>
      </c>
      <c r="C128" s="302">
        <v>0.38231449891636304</v>
      </c>
      <c r="D128" s="302">
        <f>SUM(B128:C128)</f>
        <v>0.46177463906724603</v>
      </c>
      <c r="E128" s="303"/>
      <c r="F128" s="302">
        <v>9.963797767948436E-2</v>
      </c>
      <c r="G128" s="302">
        <v>0.46744240191990288</v>
      </c>
      <c r="H128" s="302">
        <f>SUM(F128:G128)</f>
        <v>0.56708037959938729</v>
      </c>
      <c r="I128" s="303"/>
      <c r="J128" s="302">
        <v>0.13109536185796197</v>
      </c>
      <c r="K128" s="302">
        <v>0.51845848226143376</v>
      </c>
      <c r="L128" s="302">
        <f>SUM(J128:K128)</f>
        <v>0.64955384411939576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0.11675903759702777</v>
      </c>
      <c r="C129" s="302">
        <v>0.2715092162660922</v>
      </c>
      <c r="D129" s="302">
        <f t="shared" ref="D129:D136" si="37">SUM(B129:C129)</f>
        <v>0.38826825386311997</v>
      </c>
      <c r="E129" s="303"/>
      <c r="F129" s="302">
        <v>0.16297748336205387</v>
      </c>
      <c r="G129" s="302">
        <v>0.45741875224512263</v>
      </c>
      <c r="H129" s="302">
        <f t="shared" ref="H129:H136" si="38">SUM(F129:G129)</f>
        <v>0.62039623560717649</v>
      </c>
      <c r="I129" s="303"/>
      <c r="J129" s="302">
        <v>0.25487839921639022</v>
      </c>
      <c r="K129" s="302">
        <v>0.62236263694526495</v>
      </c>
      <c r="L129" s="302">
        <f t="shared" ref="L129:L136" si="39">SUM(J129:K129)</f>
        <v>0.87724103616165516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0.15344282461857056</v>
      </c>
      <c r="C130" s="302">
        <v>0.21794246734545708</v>
      </c>
      <c r="D130" s="302">
        <f t="shared" si="37"/>
        <v>0.37138529196402764</v>
      </c>
      <c r="E130" s="303"/>
      <c r="F130" s="302">
        <v>0.1906932777311818</v>
      </c>
      <c r="G130" s="302">
        <v>0.35256230569516905</v>
      </c>
      <c r="H130" s="302">
        <f t="shared" si="38"/>
        <v>0.54325558342635083</v>
      </c>
      <c r="I130" s="303"/>
      <c r="J130" s="302">
        <v>0.22697863265028956</v>
      </c>
      <c r="K130" s="302">
        <v>0.36506576445776712</v>
      </c>
      <c r="L130" s="302">
        <f t="shared" si="39"/>
        <v>0.59204439710805667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0.22260229039670734</v>
      </c>
      <c r="C131" s="302">
        <v>9.8000241095658441E-2</v>
      </c>
      <c r="D131" s="302">
        <f t="shared" si="37"/>
        <v>0.32060253149236578</v>
      </c>
      <c r="E131" s="303"/>
      <c r="F131" s="302">
        <v>0.22969983855250356</v>
      </c>
      <c r="G131" s="302">
        <v>0.16264358323488168</v>
      </c>
      <c r="H131" s="302">
        <f t="shared" si="38"/>
        <v>0.39234342178738524</v>
      </c>
      <c r="I131" s="303"/>
      <c r="J131" s="302">
        <v>0.22404875429121621</v>
      </c>
      <c r="K131" s="302">
        <v>0.23780285824355654</v>
      </c>
      <c r="L131" s="302">
        <f t="shared" si="39"/>
        <v>0.46185161253477275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7.6505628439195561E-2</v>
      </c>
      <c r="C132" s="302">
        <v>0.52618931204493147</v>
      </c>
      <c r="D132" s="302">
        <f t="shared" si="37"/>
        <v>0.60269494048412708</v>
      </c>
      <c r="E132" s="303"/>
      <c r="F132" s="302">
        <v>6.745115829544894E-2</v>
      </c>
      <c r="G132" s="302">
        <v>0.38312897158887044</v>
      </c>
      <c r="H132" s="302">
        <f t="shared" si="38"/>
        <v>0.45058012988431939</v>
      </c>
      <c r="I132" s="303"/>
      <c r="J132" s="302">
        <v>0.14777325710458331</v>
      </c>
      <c r="K132" s="302">
        <v>0.36776197435687996</v>
      </c>
      <c r="L132" s="302">
        <f t="shared" si="39"/>
        <v>0.51553523146146329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5.0034373225015791E-2</v>
      </c>
      <c r="C133" s="302">
        <v>3.3268532857940986E-2</v>
      </c>
      <c r="D133" s="302">
        <f t="shared" si="37"/>
        <v>8.3302906082956776E-2</v>
      </c>
      <c r="E133" s="303"/>
      <c r="F133" s="302">
        <v>3.6575363517650429E-2</v>
      </c>
      <c r="G133" s="302">
        <v>4.8615364363826997E-2</v>
      </c>
      <c r="H133" s="302">
        <f t="shared" si="38"/>
        <v>8.5190727881477427E-2</v>
      </c>
      <c r="I133" s="303"/>
      <c r="J133" s="302">
        <v>3.4991935274681502E-2</v>
      </c>
      <c r="K133" s="302">
        <v>5.3404249655176914E-2</v>
      </c>
      <c r="L133" s="302">
        <f t="shared" si="39"/>
        <v>8.8396184929858415E-2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7.6265120207751697E-2</v>
      </c>
      <c r="C134" s="302">
        <v>0.10746604692293756</v>
      </c>
      <c r="D134" s="302">
        <f>SUM(B134:C134)</f>
        <v>0.18373116713068927</v>
      </c>
      <c r="E134" s="303"/>
      <c r="F134" s="302">
        <v>0.10160063914346225</v>
      </c>
      <c r="G134" s="302">
        <v>0.13381744301911369</v>
      </c>
      <c r="H134" s="302">
        <f t="shared" si="38"/>
        <v>0.23541808216257593</v>
      </c>
      <c r="I134" s="303"/>
      <c r="J134" s="302">
        <v>0.12746390047244541</v>
      </c>
      <c r="K134" s="302">
        <v>0.18416047930444532</v>
      </c>
      <c r="L134" s="302">
        <f t="shared" si="39"/>
        <v>0.31162437977689073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5.8524427863689124E-2</v>
      </c>
      <c r="C135" s="302">
        <v>0.83883689195875533</v>
      </c>
      <c r="D135" s="302">
        <f t="shared" si="37"/>
        <v>0.89736131982244449</v>
      </c>
      <c r="E135" s="303"/>
      <c r="F135" s="302">
        <v>5.0535811038263365E-2</v>
      </c>
      <c r="G135" s="302">
        <v>1.1028123199213724</v>
      </c>
      <c r="H135" s="302">
        <f t="shared" si="38"/>
        <v>1.1533481309596358</v>
      </c>
      <c r="I135" s="303"/>
      <c r="J135" s="302">
        <v>6.2643772378972506E-2</v>
      </c>
      <c r="K135" s="302">
        <v>1.3085444609080839</v>
      </c>
      <c r="L135" s="302">
        <f t="shared" si="39"/>
        <v>1.3711882332870564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8.4080600398594926E-2</v>
      </c>
      <c r="C136" s="302">
        <v>0.49979834969443193</v>
      </c>
      <c r="D136" s="302">
        <f t="shared" si="37"/>
        <v>0.58387895009302682</v>
      </c>
      <c r="E136" s="303"/>
      <c r="F136" s="302">
        <v>6.0733372685669779E-2</v>
      </c>
      <c r="G136" s="302">
        <v>0.66365393600601852</v>
      </c>
      <c r="H136" s="302">
        <f t="shared" si="38"/>
        <v>0.72438730869168833</v>
      </c>
      <c r="I136" s="303"/>
      <c r="J136" s="302">
        <v>9.1816495703802348E-2</v>
      </c>
      <c r="K136" s="302">
        <v>0.75874858491705155</v>
      </c>
      <c r="L136" s="302">
        <f t="shared" si="39"/>
        <v>0.8505650806208539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0.91767444289743583</v>
      </c>
      <c r="C138" s="311">
        <f t="shared" ref="C138" si="40">SUM(C128:C136)</f>
        <v>2.9753255571025679</v>
      </c>
      <c r="D138" s="311">
        <f>SUM(D128:D136)</f>
        <v>3.8930000000000042</v>
      </c>
      <c r="E138" s="311"/>
      <c r="F138" s="311">
        <f t="shared" ref="F138:H138" si="41">SUM(F128:F136)</f>
        <v>0.99990492200571834</v>
      </c>
      <c r="G138" s="311">
        <f t="shared" si="41"/>
        <v>3.7720950779942779</v>
      </c>
      <c r="H138" s="311">
        <f t="shared" si="41"/>
        <v>4.7719999999999967</v>
      </c>
      <c r="I138" s="311"/>
      <c r="J138" s="311">
        <f t="shared" ref="J138:L138" si="42">SUM(J128:J136)</f>
        <v>1.301690508950343</v>
      </c>
      <c r="K138" s="311">
        <f t="shared" si="42"/>
        <v>4.4163094910496596</v>
      </c>
      <c r="L138" s="311">
        <f t="shared" si="42"/>
        <v>5.7180000000000026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0.56910589708755999</v>
      </c>
      <c r="C145" s="302">
        <v>2.2648520469986768</v>
      </c>
      <c r="D145" s="302">
        <f>SUM(B145:C145)</f>
        <v>2.8339579440862366</v>
      </c>
      <c r="E145" s="303"/>
      <c r="F145" s="302">
        <v>1.1326866178854287</v>
      </c>
      <c r="G145" s="302">
        <v>3.6761413428449266</v>
      </c>
      <c r="H145" s="302">
        <f>SUM(F145:G145)</f>
        <v>4.8088279607303548</v>
      </c>
      <c r="I145" s="303"/>
      <c r="J145" s="302">
        <v>1.5719592148125503</v>
      </c>
      <c r="K145" s="302">
        <v>4.0206233235258866</v>
      </c>
      <c r="L145" s="302">
        <f>SUM(J145:K145)</f>
        <v>5.5925825383384371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0.56715306326476833</v>
      </c>
      <c r="C146" s="302">
        <v>2.8483133772490881</v>
      </c>
      <c r="D146" s="302">
        <f t="shared" ref="D146:D153" si="43">SUM(B146:C146)</f>
        <v>3.4154664405138564</v>
      </c>
      <c r="E146" s="303"/>
      <c r="F146" s="302">
        <v>0.95352116816840748</v>
      </c>
      <c r="G146" s="302">
        <v>4.8522660634721655</v>
      </c>
      <c r="H146" s="302">
        <f t="shared" ref="H146:H153" si="44">SUM(F146:G146)</f>
        <v>5.805787231640573</v>
      </c>
      <c r="I146" s="303"/>
      <c r="J146" s="302">
        <v>1.4605772516535263</v>
      </c>
      <c r="K146" s="302">
        <v>7.4634026236573954</v>
      </c>
      <c r="L146" s="302">
        <f t="shared" ref="L146:L153" si="45">SUM(J146:K146)</f>
        <v>8.9239798753109216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0.47950944962116726</v>
      </c>
      <c r="C147" s="302">
        <v>1.4164303611995184</v>
      </c>
      <c r="D147" s="302">
        <f t="shared" si="43"/>
        <v>1.8959398108206855</v>
      </c>
      <c r="E147" s="303"/>
      <c r="F147" s="302">
        <v>0.71122565148444483</v>
      </c>
      <c r="G147" s="302">
        <v>2.3328657463051261</v>
      </c>
      <c r="H147" s="302">
        <f t="shared" si="44"/>
        <v>3.0440913977895709</v>
      </c>
      <c r="I147" s="303"/>
      <c r="J147" s="302">
        <v>1.0624251456856177</v>
      </c>
      <c r="K147" s="302">
        <v>2.7722611649552946</v>
      </c>
      <c r="L147" s="302">
        <f t="shared" si="45"/>
        <v>3.8346863106409126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2.0820995168395906</v>
      </c>
      <c r="C148" s="302">
        <v>0.2330165690622007</v>
      </c>
      <c r="D148" s="302">
        <f t="shared" si="43"/>
        <v>2.3151160859017912</v>
      </c>
      <c r="E148" s="303"/>
      <c r="F148" s="302">
        <v>2.6754702408354687</v>
      </c>
      <c r="G148" s="302">
        <v>0.3631902168966985</v>
      </c>
      <c r="H148" s="302">
        <f t="shared" si="44"/>
        <v>3.038660457732167</v>
      </c>
      <c r="I148" s="303"/>
      <c r="J148" s="302">
        <v>2.5882437822440241</v>
      </c>
      <c r="K148" s="302">
        <v>0.46612150398329288</v>
      </c>
      <c r="L148" s="302">
        <f t="shared" si="45"/>
        <v>3.0543652862273172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0.11346626682531374</v>
      </c>
      <c r="C149" s="302">
        <v>17.254773017994122</v>
      </c>
      <c r="D149" s="302">
        <f t="shared" si="43"/>
        <v>17.368239284819435</v>
      </c>
      <c r="E149" s="303"/>
      <c r="F149" s="302">
        <v>0.22820073747905867</v>
      </c>
      <c r="G149" s="302">
        <v>17.425662179439836</v>
      </c>
      <c r="H149" s="302">
        <f t="shared" si="44"/>
        <v>17.653862916918897</v>
      </c>
      <c r="I149" s="303"/>
      <c r="J149" s="302">
        <v>0.330144848236954</v>
      </c>
      <c r="K149" s="302">
        <v>19.883964877581249</v>
      </c>
      <c r="L149" s="302">
        <f t="shared" si="45"/>
        <v>20.214109725818204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2.2685636472759681E-2</v>
      </c>
      <c r="C150" s="302">
        <v>4.5607363563740413E-2</v>
      </c>
      <c r="D150" s="302">
        <f t="shared" si="43"/>
        <v>6.8293000036500101E-2</v>
      </c>
      <c r="E150" s="303"/>
      <c r="F150" s="302">
        <v>3.5875877959610974E-2</v>
      </c>
      <c r="G150" s="302">
        <v>7.448214906421452E-2</v>
      </c>
      <c r="H150" s="302">
        <f t="shared" si="44"/>
        <v>0.11035802702382549</v>
      </c>
      <c r="I150" s="303"/>
      <c r="J150" s="302">
        <v>5.4258961966724702E-2</v>
      </c>
      <c r="K150" s="302">
        <v>7.8157853641694669E-2</v>
      </c>
      <c r="L150" s="302">
        <f t="shared" si="45"/>
        <v>0.13241681560841936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0.32456850775488399</v>
      </c>
      <c r="C151" s="302">
        <v>0.27107201777103601</v>
      </c>
      <c r="D151" s="302">
        <f t="shared" si="43"/>
        <v>0.59564052552592006</v>
      </c>
      <c r="E151" s="303"/>
      <c r="F151" s="302">
        <v>0.4012409236066759</v>
      </c>
      <c r="G151" s="302">
        <v>0.39154249022978571</v>
      </c>
      <c r="H151" s="302">
        <f t="shared" si="44"/>
        <v>0.79278341383646156</v>
      </c>
      <c r="I151" s="303"/>
      <c r="J151" s="302">
        <v>0.48052833532269135</v>
      </c>
      <c r="K151" s="302">
        <v>0.511732690521849</v>
      </c>
      <c r="L151" s="302">
        <f t="shared" si="45"/>
        <v>0.99226102584454035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2.5044942159569053E-2</v>
      </c>
      <c r="C152" s="302">
        <v>2.7181373326633023</v>
      </c>
      <c r="D152" s="302">
        <f t="shared" si="43"/>
        <v>2.7431822748228711</v>
      </c>
      <c r="E152" s="303"/>
      <c r="F152" s="302">
        <v>2.8592359834108308E-2</v>
      </c>
      <c r="G152" s="302">
        <v>3.1564083707563069</v>
      </c>
      <c r="H152" s="302">
        <f t="shared" si="44"/>
        <v>3.1850007305904153</v>
      </c>
      <c r="I152" s="303"/>
      <c r="J152" s="302">
        <v>4.0378851803578128E-2</v>
      </c>
      <c r="K152" s="302">
        <v>3.6230964218759292</v>
      </c>
      <c r="L152" s="302">
        <f t="shared" si="45"/>
        <v>3.6634752736795071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0.11868723004681887</v>
      </c>
      <c r="C153" s="302">
        <v>1.6634774034258912</v>
      </c>
      <c r="D153" s="302">
        <f t="shared" si="43"/>
        <v>1.7821646334727101</v>
      </c>
      <c r="E153" s="303"/>
      <c r="F153" s="302">
        <v>0.13937718864802065</v>
      </c>
      <c r="G153" s="302">
        <v>1.8822506750896795</v>
      </c>
      <c r="H153" s="302">
        <f t="shared" si="44"/>
        <v>2.0216278637377001</v>
      </c>
      <c r="I153" s="303"/>
      <c r="J153" s="302">
        <v>0.33866962897697489</v>
      </c>
      <c r="K153" s="302">
        <v>2.4134535195547979</v>
      </c>
      <c r="L153" s="302">
        <f t="shared" si="45"/>
        <v>2.7521231485317728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4.3023205100724313</v>
      </c>
      <c r="C155" s="311">
        <f t="shared" ref="C155:D155" si="46">SUM(C145:C153)</f>
        <v>28.715679489927574</v>
      </c>
      <c r="D155" s="311">
        <f t="shared" si="46"/>
        <v>33.018000000000008</v>
      </c>
      <c r="E155" s="311"/>
      <c r="F155" s="311">
        <f t="shared" ref="F155:H155" si="47">SUM(F145:F153)</f>
        <v>6.3061907659012233</v>
      </c>
      <c r="G155" s="311">
        <f t="shared" si="47"/>
        <v>34.154809234098742</v>
      </c>
      <c r="H155" s="311">
        <f t="shared" si="47"/>
        <v>40.46099999999997</v>
      </c>
      <c r="I155" s="311"/>
      <c r="J155" s="311">
        <f t="shared" ref="J155:L155" si="48">SUM(J145:J153)</f>
        <v>7.9271860207026421</v>
      </c>
      <c r="K155" s="311">
        <f t="shared" si="48"/>
        <v>41.232813979297383</v>
      </c>
      <c r="L155" s="311">
        <f t="shared" si="48"/>
        <v>49.160000000000039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2.7042584316649187</v>
      </c>
      <c r="C162" s="302">
        <v>6.2338552336433546</v>
      </c>
      <c r="D162" s="302">
        <f>SUM(B162:C162)</f>
        <v>8.9381136653082738</v>
      </c>
      <c r="E162" s="303"/>
      <c r="F162" s="302">
        <v>3.8806345558127422</v>
      </c>
      <c r="G162" s="302">
        <v>7.4143559109321941</v>
      </c>
      <c r="H162" s="302">
        <f>SUM(F162:G162)</f>
        <v>11.294990466744936</v>
      </c>
      <c r="I162" s="303"/>
      <c r="J162" s="302">
        <v>3.8686991554495087</v>
      </c>
      <c r="K162" s="302">
        <v>7.467411291044451</v>
      </c>
      <c r="L162" s="302">
        <f>SUM(J162:K162)</f>
        <v>11.33611044649396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1.9071385911826226</v>
      </c>
      <c r="C163" s="302">
        <v>3.2926540457420606</v>
      </c>
      <c r="D163" s="302">
        <f t="shared" ref="D163:D170" si="49">SUM(B163:C163)</f>
        <v>5.1997926369246832</v>
      </c>
      <c r="E163" s="303"/>
      <c r="F163" s="302">
        <v>2.7928402570874487</v>
      </c>
      <c r="G163" s="302">
        <v>4.3768809809688864</v>
      </c>
      <c r="H163" s="302">
        <f t="shared" ref="H163:H170" si="50">SUM(F163:G163)</f>
        <v>7.1697212380563347</v>
      </c>
      <c r="I163" s="303"/>
      <c r="J163" s="302">
        <v>3.3672997263973037</v>
      </c>
      <c r="K163" s="302">
        <v>5.626243119273874</v>
      </c>
      <c r="L163" s="302">
        <f t="shared" ref="L163:L170" si="51">SUM(J163:K163)</f>
        <v>8.9935428456711772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2.1565688777323953</v>
      </c>
      <c r="C164" s="302">
        <v>3.4943915838998025</v>
      </c>
      <c r="D164" s="302">
        <f t="shared" si="49"/>
        <v>5.6509604616321978</v>
      </c>
      <c r="E164" s="303"/>
      <c r="F164" s="302">
        <v>2.7002464945949214</v>
      </c>
      <c r="G164" s="302">
        <v>4.0757524493966493</v>
      </c>
      <c r="H164" s="302">
        <f t="shared" si="50"/>
        <v>6.7759989439915707</v>
      </c>
      <c r="I164" s="303"/>
      <c r="J164" s="302">
        <v>3.0804531108355104</v>
      </c>
      <c r="K164" s="302">
        <v>4.3082445249725767</v>
      </c>
      <c r="L164" s="302">
        <f t="shared" si="51"/>
        <v>7.3886976358080876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4.3795076190051043</v>
      </c>
      <c r="C165" s="302">
        <v>2.2416956583367988</v>
      </c>
      <c r="D165" s="302">
        <f t="shared" si="49"/>
        <v>6.6212032773419036</v>
      </c>
      <c r="E165" s="303"/>
      <c r="F165" s="302">
        <v>4.4008538440202578</v>
      </c>
      <c r="G165" s="302">
        <v>2.425201534545081</v>
      </c>
      <c r="H165" s="302">
        <f t="shared" si="50"/>
        <v>6.8260553785653393</v>
      </c>
      <c r="I165" s="303"/>
      <c r="J165" s="302">
        <v>5.134190197063119</v>
      </c>
      <c r="K165" s="302">
        <v>3.0846233327840173</v>
      </c>
      <c r="L165" s="302">
        <f t="shared" si="51"/>
        <v>8.2188135298471359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0.83733393207939322</v>
      </c>
      <c r="C166" s="302">
        <v>7.7421000183129109</v>
      </c>
      <c r="D166" s="302">
        <f t="shared" si="49"/>
        <v>8.5794339503923034</v>
      </c>
      <c r="E166" s="303"/>
      <c r="F166" s="302">
        <v>0.86654252230070306</v>
      </c>
      <c r="G166" s="302">
        <v>6.1914904544533096</v>
      </c>
      <c r="H166" s="302">
        <f t="shared" si="50"/>
        <v>7.0580329767540126</v>
      </c>
      <c r="I166" s="303"/>
      <c r="J166" s="302">
        <v>0.79768071293578413</v>
      </c>
      <c r="K166" s="302">
        <v>5.9921976002052268</v>
      </c>
      <c r="L166" s="302">
        <f t="shared" si="51"/>
        <v>6.7898783131410108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0.44411132865006647</v>
      </c>
      <c r="C167" s="302">
        <v>0.16214251626824205</v>
      </c>
      <c r="D167" s="302">
        <f t="shared" si="49"/>
        <v>0.60625384491830858</v>
      </c>
      <c r="E167" s="303"/>
      <c r="F167" s="302">
        <v>0.44925243355173577</v>
      </c>
      <c r="G167" s="302">
        <v>0.18082379208590402</v>
      </c>
      <c r="H167" s="302">
        <f t="shared" si="50"/>
        <v>0.63007622563763976</v>
      </c>
      <c r="I167" s="303"/>
      <c r="J167" s="302">
        <v>0.54196372861817921</v>
      </c>
      <c r="K167" s="302">
        <v>0.21745999140876077</v>
      </c>
      <c r="L167" s="302">
        <f t="shared" si="51"/>
        <v>0.75942372002694003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19.230608361688109</v>
      </c>
      <c r="C168" s="302">
        <v>9.9261449790905729</v>
      </c>
      <c r="D168" s="302">
        <f t="shared" si="49"/>
        <v>29.156753340778682</v>
      </c>
      <c r="E168" s="303"/>
      <c r="F168" s="302">
        <v>17.741144540040334</v>
      </c>
      <c r="G168" s="302">
        <v>9.6813380664790483</v>
      </c>
      <c r="H168" s="302">
        <f t="shared" si="50"/>
        <v>27.422482606519381</v>
      </c>
      <c r="I168" s="303"/>
      <c r="J168" s="302">
        <v>14.844885995397313</v>
      </c>
      <c r="K168" s="302">
        <v>9.5453579939004705</v>
      </c>
      <c r="L168" s="302">
        <f t="shared" si="51"/>
        <v>24.390243989297783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0.79128531760348553</v>
      </c>
      <c r="C169" s="302">
        <v>3.4749427040356364</v>
      </c>
      <c r="D169" s="302">
        <f t="shared" si="49"/>
        <v>4.2662280216391224</v>
      </c>
      <c r="E169" s="303"/>
      <c r="F169" s="302">
        <v>0.68844998130555557</v>
      </c>
      <c r="G169" s="302">
        <v>2.8892428507757346</v>
      </c>
      <c r="H169" s="302">
        <f t="shared" si="50"/>
        <v>3.57769283208129</v>
      </c>
      <c r="I169" s="303"/>
      <c r="J169" s="302">
        <v>0.85410336386547747</v>
      </c>
      <c r="K169" s="302">
        <v>2.5481823640488721</v>
      </c>
      <c r="L169" s="302">
        <f t="shared" si="51"/>
        <v>3.4022857279143497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2.9448933545457057</v>
      </c>
      <c r="C170" s="302">
        <v>4.4513674465187201</v>
      </c>
      <c r="D170" s="302">
        <f t="shared" si="49"/>
        <v>7.3962608010644253</v>
      </c>
      <c r="E170" s="303"/>
      <c r="F170" s="302">
        <v>2.4603200221308232</v>
      </c>
      <c r="G170" s="302">
        <v>3.5446293095184882</v>
      </c>
      <c r="H170" s="302">
        <f t="shared" si="50"/>
        <v>6.0049493316493114</v>
      </c>
      <c r="I170" s="303"/>
      <c r="J170" s="302">
        <v>3.2980374160558195</v>
      </c>
      <c r="K170" s="302">
        <v>3.0189663757436684</v>
      </c>
      <c r="L170" s="302">
        <f t="shared" si="51"/>
        <v>6.3170037917994879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35.395705814151803</v>
      </c>
      <c r="C172" s="311">
        <f t="shared" ref="C172:D172" si="52">SUM(C162:C170)</f>
        <v>41.019294185848096</v>
      </c>
      <c r="D172" s="311">
        <f t="shared" si="52"/>
        <v>76.414999999999907</v>
      </c>
      <c r="E172" s="311"/>
      <c r="F172" s="311">
        <f t="shared" ref="F172:H172" si="53">SUM(F162:F170)</f>
        <v>35.980284650844517</v>
      </c>
      <c r="G172" s="311">
        <f t="shared" si="53"/>
        <v>40.779715349155296</v>
      </c>
      <c r="H172" s="311">
        <f t="shared" si="53"/>
        <v>76.759999999999806</v>
      </c>
      <c r="I172" s="311"/>
      <c r="J172" s="311">
        <f t="shared" ref="J172:L172" si="54">SUM(J162:J170)</f>
        <v>35.787313406618011</v>
      </c>
      <c r="K172" s="311">
        <f t="shared" si="54"/>
        <v>41.808686593381914</v>
      </c>
      <c r="L172" s="311">
        <f t="shared" si="54"/>
        <v>77.595999999999933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0.41966304270453991</v>
      </c>
      <c r="C179" s="302">
        <v>1.7559959298809451</v>
      </c>
      <c r="D179" s="302">
        <f>SUM(B179:C179)</f>
        <v>2.1756589725854849</v>
      </c>
      <c r="E179" s="303"/>
      <c r="F179" s="302">
        <v>0.56482083832674657</v>
      </c>
      <c r="G179" s="302">
        <v>2.0270041086128443</v>
      </c>
      <c r="H179" s="302">
        <f>SUM(F179:G179)</f>
        <v>2.5918249469395906</v>
      </c>
      <c r="I179" s="303"/>
      <c r="J179" s="302">
        <v>0.67473739251166398</v>
      </c>
      <c r="K179" s="302">
        <v>2.022123207163339</v>
      </c>
      <c r="L179" s="302">
        <f>SUM(J179:K179)</f>
        <v>2.696860599675003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0.27134298915956728</v>
      </c>
      <c r="C180" s="302">
        <v>1.283570320145287</v>
      </c>
      <c r="D180" s="302">
        <f t="shared" ref="D180:D187" si="55">SUM(B180:C180)</f>
        <v>1.5549133093048544</v>
      </c>
      <c r="E180" s="303"/>
      <c r="F180" s="302">
        <v>0.43082891467613837</v>
      </c>
      <c r="G180" s="302">
        <v>1.6466975396622938</v>
      </c>
      <c r="H180" s="302">
        <f t="shared" ref="H180:H187" si="56">SUM(F180:G180)</f>
        <v>2.0775264543384324</v>
      </c>
      <c r="I180" s="303"/>
      <c r="J180" s="302">
        <v>0.56011525259544037</v>
      </c>
      <c r="K180" s="302">
        <v>2.232931147975032</v>
      </c>
      <c r="L180" s="302">
        <f t="shared" ref="L180:L187" si="57">SUM(J180:K180)</f>
        <v>2.7930464005704723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0.33427254754731828</v>
      </c>
      <c r="C181" s="302">
        <v>1.3856104382033341</v>
      </c>
      <c r="D181" s="302">
        <f t="shared" si="55"/>
        <v>1.7198829857506523</v>
      </c>
      <c r="E181" s="303"/>
      <c r="F181" s="302">
        <v>0.45213261703113083</v>
      </c>
      <c r="G181" s="302">
        <v>1.6251537688322879</v>
      </c>
      <c r="H181" s="302">
        <f t="shared" si="56"/>
        <v>2.0772863858634185</v>
      </c>
      <c r="I181" s="303"/>
      <c r="J181" s="302">
        <v>0.53876464935852642</v>
      </c>
      <c r="K181" s="302">
        <v>1.7106024825489421</v>
      </c>
      <c r="L181" s="302">
        <f t="shared" si="57"/>
        <v>2.2493671319074684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1.6787967339879422</v>
      </c>
      <c r="C182" s="302">
        <v>1.2452937435614573</v>
      </c>
      <c r="D182" s="302">
        <f t="shared" si="55"/>
        <v>2.9240904775493997</v>
      </c>
      <c r="E182" s="303"/>
      <c r="F182" s="302">
        <v>2.0023500454455596</v>
      </c>
      <c r="G182" s="302">
        <v>1.444278307680912</v>
      </c>
      <c r="H182" s="302">
        <f t="shared" si="56"/>
        <v>3.4466283531264716</v>
      </c>
      <c r="I182" s="303"/>
      <c r="J182" s="302">
        <v>2.1819080249256584</v>
      </c>
      <c r="K182" s="302">
        <v>1.8274436894946744</v>
      </c>
      <c r="L182" s="302">
        <f t="shared" si="57"/>
        <v>4.0093517144203332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4.9088970363554647E-2</v>
      </c>
      <c r="C183" s="302">
        <v>1.7951844715119856</v>
      </c>
      <c r="D183" s="302">
        <f t="shared" si="55"/>
        <v>1.8442734418755402</v>
      </c>
      <c r="E183" s="303"/>
      <c r="F183" s="302">
        <v>5.4073629489975995E-2</v>
      </c>
      <c r="G183" s="302">
        <v>1.4769048266035154</v>
      </c>
      <c r="H183" s="302">
        <f t="shared" si="56"/>
        <v>1.5309784560934914</v>
      </c>
      <c r="I183" s="303"/>
      <c r="J183" s="302">
        <v>9.5807720855767997E-2</v>
      </c>
      <c r="K183" s="302">
        <v>1.4335762153944813</v>
      </c>
      <c r="L183" s="302">
        <f t="shared" si="57"/>
        <v>1.5293839362502493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0.58302955643890253</v>
      </c>
      <c r="C184" s="302">
        <v>0.64540848685381502</v>
      </c>
      <c r="D184" s="302">
        <f t="shared" si="55"/>
        <v>1.2284380432927176</v>
      </c>
      <c r="E184" s="303"/>
      <c r="F184" s="302">
        <v>0.64945501084160773</v>
      </c>
      <c r="G184" s="302">
        <v>0.71721447622640744</v>
      </c>
      <c r="H184" s="302">
        <f t="shared" si="56"/>
        <v>1.3666694870680152</v>
      </c>
      <c r="I184" s="303"/>
      <c r="J184" s="302">
        <v>0.56032207947086898</v>
      </c>
      <c r="K184" s="302">
        <v>0.72161109600379658</v>
      </c>
      <c r="L184" s="302">
        <f t="shared" si="57"/>
        <v>1.2819331754746655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0.41247900788517994</v>
      </c>
      <c r="C185" s="302">
        <v>0.5018791437248088</v>
      </c>
      <c r="D185" s="302">
        <f t="shared" si="55"/>
        <v>0.91435815160998879</v>
      </c>
      <c r="E185" s="303"/>
      <c r="F185" s="302">
        <v>0.49024385867551235</v>
      </c>
      <c r="G185" s="302">
        <v>0.51206204714290837</v>
      </c>
      <c r="H185" s="302">
        <f t="shared" si="56"/>
        <v>1.0023059058184207</v>
      </c>
      <c r="I185" s="303"/>
      <c r="J185" s="302">
        <v>0.55075301411378175</v>
      </c>
      <c r="K185" s="302">
        <v>0.61405731505042305</v>
      </c>
      <c r="L185" s="302">
        <f t="shared" si="57"/>
        <v>1.1648103291642049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0.36295798811810931</v>
      </c>
      <c r="C186" s="302">
        <v>6.9081903971283483</v>
      </c>
      <c r="D186" s="302">
        <f t="shared" si="55"/>
        <v>7.2711483852464571</v>
      </c>
      <c r="E186" s="303"/>
      <c r="F186" s="302">
        <v>0.3468096022444197</v>
      </c>
      <c r="G186" s="302">
        <v>6.58139900877085</v>
      </c>
      <c r="H186" s="302">
        <f t="shared" si="56"/>
        <v>6.9282086110152701</v>
      </c>
      <c r="I186" s="303"/>
      <c r="J186" s="302">
        <v>0.55727902755290348</v>
      </c>
      <c r="K186" s="302">
        <v>6.2260676899022833</v>
      </c>
      <c r="L186" s="302">
        <f t="shared" si="57"/>
        <v>6.7833467174551867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0.78769795718850832</v>
      </c>
      <c r="C187" s="302">
        <v>3.3285382755964079</v>
      </c>
      <c r="D187" s="302">
        <f t="shared" si="55"/>
        <v>4.1162362327849165</v>
      </c>
      <c r="E187" s="303"/>
      <c r="F187" s="302">
        <v>0.80296158836539289</v>
      </c>
      <c r="G187" s="302">
        <v>2.5566098113715432</v>
      </c>
      <c r="H187" s="302">
        <f t="shared" si="56"/>
        <v>3.3595713997369359</v>
      </c>
      <c r="I187" s="303"/>
      <c r="J187" s="302">
        <v>0.93151386367520472</v>
      </c>
      <c r="K187" s="302">
        <v>2.2423861314071689</v>
      </c>
      <c r="L187" s="302">
        <f t="shared" si="57"/>
        <v>3.1738999950823734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4.8993287933936225</v>
      </c>
      <c r="C189" s="311">
        <f t="shared" ref="C189:D189" si="58">SUM(C179:C187)</f>
        <v>18.849671206606388</v>
      </c>
      <c r="D189" s="311">
        <f t="shared" si="58"/>
        <v>23.749000000000013</v>
      </c>
      <c r="E189" s="311"/>
      <c r="F189" s="311">
        <f t="shared" ref="F189:H189" si="59">SUM(F179:F187)</f>
        <v>5.793676105096484</v>
      </c>
      <c r="G189" s="311">
        <f t="shared" si="59"/>
        <v>18.587323894903562</v>
      </c>
      <c r="H189" s="311">
        <f t="shared" si="59"/>
        <v>24.381000000000043</v>
      </c>
      <c r="I189" s="311"/>
      <c r="J189" s="311">
        <f t="shared" ref="J189:L189" si="60">SUM(J179:J187)</f>
        <v>6.6512010250598159</v>
      </c>
      <c r="K189" s="311">
        <f t="shared" si="60"/>
        <v>19.030798974940144</v>
      </c>
      <c r="L189" s="311">
        <f t="shared" si="60"/>
        <v>25.681999999999952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2.2143442646949958</v>
      </c>
      <c r="C196" s="302">
        <v>3.3849997906759453</v>
      </c>
      <c r="D196" s="302">
        <f>SUM(B196:C196)</f>
        <v>5.599344055370941</v>
      </c>
      <c r="E196" s="303"/>
      <c r="F196" s="302">
        <v>2.8816781113040797</v>
      </c>
      <c r="G196" s="302">
        <v>3.8031177020093323</v>
      </c>
      <c r="H196" s="302">
        <f>SUM(F196:G196)</f>
        <v>6.6847958133134124</v>
      </c>
      <c r="I196" s="303"/>
      <c r="J196" s="302">
        <v>3.4099697611952102</v>
      </c>
      <c r="K196" s="302">
        <v>5.0260154253844878</v>
      </c>
      <c r="L196" s="302">
        <f>SUM(J196:K196)</f>
        <v>8.435985186579698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0.4902615537698462</v>
      </c>
      <c r="C197" s="302">
        <v>0.70338619829693816</v>
      </c>
      <c r="D197" s="302">
        <f t="shared" ref="D197:D204" si="61">SUM(B197:C197)</f>
        <v>1.1936477520667843</v>
      </c>
      <c r="E197" s="303"/>
      <c r="F197" s="302">
        <v>0.71605467907962339</v>
      </c>
      <c r="G197" s="302">
        <v>0.97799672370575286</v>
      </c>
      <c r="H197" s="302">
        <f t="shared" ref="H197:H204" si="62">SUM(F197:G197)</f>
        <v>1.6940514027853761</v>
      </c>
      <c r="I197" s="303"/>
      <c r="J197" s="302">
        <v>0.95528434230896675</v>
      </c>
      <c r="K197" s="302">
        <v>1.3220297737849851</v>
      </c>
      <c r="L197" s="302">
        <f t="shared" ref="L197:L204" si="63">SUM(J197:K197)</f>
        <v>2.2773141160939518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0.57148398710650361</v>
      </c>
      <c r="C198" s="302">
        <v>0.55805929544866262</v>
      </c>
      <c r="D198" s="302">
        <f t="shared" si="61"/>
        <v>1.1295432825551663</v>
      </c>
      <c r="E198" s="303"/>
      <c r="F198" s="302">
        <v>0.77810147907886673</v>
      </c>
      <c r="G198" s="302">
        <v>0.73231569142884789</v>
      </c>
      <c r="H198" s="302">
        <f t="shared" si="62"/>
        <v>1.5104171705077145</v>
      </c>
      <c r="I198" s="303"/>
      <c r="J198" s="302">
        <v>1.2244978100329613</v>
      </c>
      <c r="K198" s="302">
        <v>0.90497185655945711</v>
      </c>
      <c r="L198" s="302">
        <f t="shared" si="63"/>
        <v>2.1294696665924184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1.3431742135664115</v>
      </c>
      <c r="C199" s="302">
        <v>0.65828617319288951</v>
      </c>
      <c r="D199" s="302">
        <f t="shared" si="61"/>
        <v>2.0014603867593008</v>
      </c>
      <c r="E199" s="303"/>
      <c r="F199" s="302">
        <v>1.5748436774607659</v>
      </c>
      <c r="G199" s="302">
        <v>0.73327412902553502</v>
      </c>
      <c r="H199" s="302">
        <f t="shared" si="62"/>
        <v>2.308117806486301</v>
      </c>
      <c r="I199" s="303"/>
      <c r="J199" s="302">
        <v>2.4724781504154354</v>
      </c>
      <c r="K199" s="302">
        <v>1.2084620259378582</v>
      </c>
      <c r="L199" s="302">
        <f t="shared" si="63"/>
        <v>3.6809401763532934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1.5636179327682964</v>
      </c>
      <c r="C200" s="302">
        <v>2.5880994930090715</v>
      </c>
      <c r="D200" s="302">
        <f t="shared" si="61"/>
        <v>4.1517174257773677</v>
      </c>
      <c r="E200" s="303"/>
      <c r="F200" s="302">
        <v>1.6992450451265348</v>
      </c>
      <c r="G200" s="302">
        <v>2.4048486505032889</v>
      </c>
      <c r="H200" s="302">
        <f t="shared" si="62"/>
        <v>4.1040936956298237</v>
      </c>
      <c r="I200" s="303"/>
      <c r="J200" s="302">
        <v>2.0889837157515818</v>
      </c>
      <c r="K200" s="302">
        <v>2.473658219785928</v>
      </c>
      <c r="L200" s="302">
        <f t="shared" si="63"/>
        <v>4.5626419355375099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1.223192301183103</v>
      </c>
      <c r="C201" s="302">
        <v>0.29206910277709125</v>
      </c>
      <c r="D201" s="302">
        <f t="shared" si="61"/>
        <v>1.5152614039601942</v>
      </c>
      <c r="E201" s="303"/>
      <c r="F201" s="302">
        <v>1.3551919920514137</v>
      </c>
      <c r="G201" s="302">
        <v>0.40101076850209816</v>
      </c>
      <c r="H201" s="302">
        <f t="shared" si="62"/>
        <v>1.7562027605535118</v>
      </c>
      <c r="I201" s="303"/>
      <c r="J201" s="302">
        <v>1.8098065784342177</v>
      </c>
      <c r="K201" s="302">
        <v>0.54728953721816198</v>
      </c>
      <c r="L201" s="302">
        <f t="shared" si="63"/>
        <v>2.3570961156523795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1.8965466471882857</v>
      </c>
      <c r="C202" s="302">
        <v>1.4139277641739478</v>
      </c>
      <c r="D202" s="302">
        <f t="shared" si="61"/>
        <v>3.3104744113622333</v>
      </c>
      <c r="E202" s="303"/>
      <c r="F202" s="302">
        <v>2.3212048540076795</v>
      </c>
      <c r="G202" s="302">
        <v>1.7035865342220646</v>
      </c>
      <c r="H202" s="302">
        <f t="shared" si="62"/>
        <v>4.0247913882297439</v>
      </c>
      <c r="I202" s="303"/>
      <c r="J202" s="302">
        <v>4.0825998655972651</v>
      </c>
      <c r="K202" s="302">
        <v>2.3965467216701466</v>
      </c>
      <c r="L202" s="302">
        <f t="shared" si="63"/>
        <v>6.4791465872674117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0.18759144982807441</v>
      </c>
      <c r="C203" s="302">
        <v>0.6912072493196717</v>
      </c>
      <c r="D203" s="302">
        <f t="shared" si="61"/>
        <v>0.87879869914774611</v>
      </c>
      <c r="E203" s="303"/>
      <c r="F203" s="302">
        <v>0.18621678866226191</v>
      </c>
      <c r="G203" s="302">
        <v>0.96168764252142169</v>
      </c>
      <c r="H203" s="302">
        <f t="shared" si="62"/>
        <v>1.1479044311836837</v>
      </c>
      <c r="I203" s="303"/>
      <c r="J203" s="302">
        <v>0.62358286928676077</v>
      </c>
      <c r="K203" s="302">
        <v>1.5347720753556964</v>
      </c>
      <c r="L203" s="302">
        <f t="shared" si="63"/>
        <v>2.1583549446424573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8.1695315683689067</v>
      </c>
      <c r="C204" s="302">
        <v>4.7872210146313092</v>
      </c>
      <c r="D204" s="302">
        <f t="shared" si="61"/>
        <v>12.956752583000217</v>
      </c>
      <c r="E204" s="303"/>
      <c r="F204" s="302">
        <v>9.6902362390153467</v>
      </c>
      <c r="G204" s="302">
        <v>6.2233892922950504</v>
      </c>
      <c r="H204" s="302">
        <f t="shared" si="62"/>
        <v>15.913625531310398</v>
      </c>
      <c r="I204" s="303"/>
      <c r="J204" s="302">
        <v>9.4442211029565026</v>
      </c>
      <c r="K204" s="302">
        <v>6.6098301683243772</v>
      </c>
      <c r="L204" s="302">
        <f t="shared" si="63"/>
        <v>16.05405127128088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17.659743918474426</v>
      </c>
      <c r="C206" s="311">
        <f t="shared" ref="C206:D206" si="64">SUM(C196:C204)</f>
        <v>15.077256081525526</v>
      </c>
      <c r="D206" s="311">
        <f t="shared" si="64"/>
        <v>32.736999999999952</v>
      </c>
      <c r="E206" s="311"/>
      <c r="F206" s="311">
        <f t="shared" ref="F206:H206" si="65">SUM(F196:F204)</f>
        <v>21.202772865786574</v>
      </c>
      <c r="G206" s="311">
        <f t="shared" si="65"/>
        <v>17.941227134213396</v>
      </c>
      <c r="H206" s="311">
        <f t="shared" si="65"/>
        <v>39.143999999999963</v>
      </c>
      <c r="I206" s="311"/>
      <c r="J206" s="311">
        <f t="shared" ref="J206:L206" si="66">SUM(J196:J204)</f>
        <v>26.111424195978898</v>
      </c>
      <c r="K206" s="311">
        <f t="shared" si="66"/>
        <v>22.0235758040211</v>
      </c>
      <c r="L206" s="311">
        <f t="shared" si="66"/>
        <v>48.135000000000005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0.1904573480574823</v>
      </c>
      <c r="C213" s="302">
        <v>0.45926010556066243</v>
      </c>
      <c r="D213" s="302">
        <f>SUM(B213:C213)</f>
        <v>0.6497174536181447</v>
      </c>
      <c r="E213" s="303"/>
      <c r="F213" s="302">
        <v>0.35495639834453641</v>
      </c>
      <c r="G213" s="302">
        <v>0.69581825889601956</v>
      </c>
      <c r="H213" s="302">
        <f>SUM(F213:G213)</f>
        <v>1.0507746572405559</v>
      </c>
      <c r="I213" s="303"/>
      <c r="J213" s="302">
        <v>0.31117019112740274</v>
      </c>
      <c r="K213" s="302">
        <v>0.64793335026085719</v>
      </c>
      <c r="L213" s="302">
        <f>SUM(J213:K213)</f>
        <v>0.95910354138825993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0.35183167307247859</v>
      </c>
      <c r="C214" s="302">
        <v>0.58995877158518284</v>
      </c>
      <c r="D214" s="302">
        <f t="shared" ref="D214:D221" si="67">SUM(B214:C214)</f>
        <v>0.94179044465766149</v>
      </c>
      <c r="E214" s="303"/>
      <c r="F214" s="302">
        <v>0.65893660203453375</v>
      </c>
      <c r="G214" s="302">
        <v>0.97193925566110151</v>
      </c>
      <c r="H214" s="302">
        <f t="shared" ref="H214:H221" si="68">SUM(F214:G214)</f>
        <v>1.6308758576956353</v>
      </c>
      <c r="I214" s="303"/>
      <c r="J214" s="302">
        <v>0.71421124613347653</v>
      </c>
      <c r="K214" s="302">
        <v>1.133332987394029</v>
      </c>
      <c r="L214" s="302">
        <f t="shared" ref="L214:L221" si="69">SUM(J214:K214)</f>
        <v>1.8475442335275054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0.62810256359002081</v>
      </c>
      <c r="C215" s="302">
        <v>0.59878308290012894</v>
      </c>
      <c r="D215" s="302">
        <f t="shared" si="67"/>
        <v>1.2268856464901496</v>
      </c>
      <c r="E215" s="303"/>
      <c r="F215" s="302">
        <v>1.0995535061809194</v>
      </c>
      <c r="G215" s="302">
        <v>0.79818544876197661</v>
      </c>
      <c r="H215" s="302">
        <f t="shared" si="68"/>
        <v>1.897738954942896</v>
      </c>
      <c r="I215" s="303"/>
      <c r="J215" s="302">
        <v>1.0582104441774636</v>
      </c>
      <c r="K215" s="302">
        <v>0.67707099850932817</v>
      </c>
      <c r="L215" s="302">
        <f t="shared" si="69"/>
        <v>1.7352814426867917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0.34472046869726702</v>
      </c>
      <c r="C216" s="302">
        <v>0.10144504793409873</v>
      </c>
      <c r="D216" s="302">
        <f t="shared" si="67"/>
        <v>0.44616551663136572</v>
      </c>
      <c r="E216" s="303"/>
      <c r="F216" s="302">
        <v>0.46565137344857233</v>
      </c>
      <c r="G216" s="302">
        <v>0.17840247561006237</v>
      </c>
      <c r="H216" s="302">
        <f t="shared" si="68"/>
        <v>0.64405384905863472</v>
      </c>
      <c r="I216" s="303"/>
      <c r="J216" s="302">
        <v>0.3208766592750299</v>
      </c>
      <c r="K216" s="302">
        <v>0.1460220832538357</v>
      </c>
      <c r="L216" s="302">
        <f t="shared" si="69"/>
        <v>0.4668987425288656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7.6940601564982183E-2</v>
      </c>
      <c r="C217" s="302">
        <v>0.49722264922769771</v>
      </c>
      <c r="D217" s="302">
        <f t="shared" si="67"/>
        <v>0.57416325079267994</v>
      </c>
      <c r="E217" s="303"/>
      <c r="F217" s="302">
        <v>0.12725575738361769</v>
      </c>
      <c r="G217" s="302">
        <v>0.51338458619166161</v>
      </c>
      <c r="H217" s="302">
        <f t="shared" si="68"/>
        <v>0.64064034357527933</v>
      </c>
      <c r="I217" s="303"/>
      <c r="J217" s="302">
        <v>0.1540997062009451</v>
      </c>
      <c r="K217" s="302">
        <v>0.44914294292345169</v>
      </c>
      <c r="L217" s="302">
        <f t="shared" si="69"/>
        <v>0.60324264912439673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0.17332994608002036</v>
      </c>
      <c r="C218" s="302">
        <v>7.9859202229374301E-2</v>
      </c>
      <c r="D218" s="302">
        <f t="shared" si="67"/>
        <v>0.25318914830939465</v>
      </c>
      <c r="E218" s="303"/>
      <c r="F218" s="302">
        <v>0.2198976303305995</v>
      </c>
      <c r="G218" s="302">
        <v>0.1247941045552086</v>
      </c>
      <c r="H218" s="302">
        <f t="shared" si="68"/>
        <v>0.34469173488580812</v>
      </c>
      <c r="I218" s="303"/>
      <c r="J218" s="302">
        <v>0.18086133110252131</v>
      </c>
      <c r="K218" s="302">
        <v>0.1240842459090184</v>
      </c>
      <c r="L218" s="302">
        <f t="shared" si="69"/>
        <v>0.30494557701153968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0.12354063995224183</v>
      </c>
      <c r="C219" s="302">
        <v>0.1151064810273873</v>
      </c>
      <c r="D219" s="302">
        <f t="shared" si="67"/>
        <v>0.23864712097962915</v>
      </c>
      <c r="E219" s="303"/>
      <c r="F219" s="302">
        <v>0.1620684773405594</v>
      </c>
      <c r="G219" s="302">
        <v>0.16405505283630215</v>
      </c>
      <c r="H219" s="302">
        <f t="shared" si="68"/>
        <v>0.32612353017686158</v>
      </c>
      <c r="I219" s="303"/>
      <c r="J219" s="302">
        <v>0.1292630640639931</v>
      </c>
      <c r="K219" s="302">
        <v>0.17477293088937534</v>
      </c>
      <c r="L219" s="302">
        <f t="shared" si="69"/>
        <v>0.30403599495336842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2.153319805125423E-2</v>
      </c>
      <c r="C220" s="302">
        <v>9.9446465563796868E-2</v>
      </c>
      <c r="D220" s="302">
        <f t="shared" si="67"/>
        <v>0.12097966361505109</v>
      </c>
      <c r="E220" s="303"/>
      <c r="F220" s="302">
        <v>2.6940598041387605E-2</v>
      </c>
      <c r="G220" s="302">
        <v>0.15455764011132925</v>
      </c>
      <c r="H220" s="302">
        <f t="shared" si="68"/>
        <v>0.18149823815271685</v>
      </c>
      <c r="I220" s="303"/>
      <c r="J220" s="302">
        <v>1.8677067012467189E-2</v>
      </c>
      <c r="K220" s="302">
        <v>0.12665737469122926</v>
      </c>
      <c r="L220" s="302">
        <f t="shared" si="69"/>
        <v>0.14533444170369644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0.19939373840899799</v>
      </c>
      <c r="C221" s="302">
        <v>0.35306801649692471</v>
      </c>
      <c r="D221" s="302">
        <f t="shared" si="67"/>
        <v>0.55246175490592275</v>
      </c>
      <c r="E221" s="303"/>
      <c r="F221" s="302">
        <v>0.20368637437080073</v>
      </c>
      <c r="G221" s="302">
        <v>0.44591645990082207</v>
      </c>
      <c r="H221" s="302">
        <f t="shared" si="68"/>
        <v>0.6496028342716228</v>
      </c>
      <c r="I221" s="303"/>
      <c r="J221" s="302">
        <v>0.17723573545103499</v>
      </c>
      <c r="K221" s="302">
        <v>0.37737764162454951</v>
      </c>
      <c r="L221" s="302">
        <f t="shared" si="69"/>
        <v>0.55461337707558456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2.1098501774747453</v>
      </c>
      <c r="C223" s="311">
        <f t="shared" ref="C223:D223" si="70">SUM(C213:C221)</f>
        <v>2.8941498225252538</v>
      </c>
      <c r="D223" s="311">
        <f t="shared" si="70"/>
        <v>5.0039999999999996</v>
      </c>
      <c r="E223" s="311"/>
      <c r="F223" s="311">
        <f t="shared" ref="F223:H223" si="71">SUM(F213:F221)</f>
        <v>3.3189467174755269</v>
      </c>
      <c r="G223" s="311">
        <f t="shared" si="71"/>
        <v>4.0470532825244838</v>
      </c>
      <c r="H223" s="311">
        <f t="shared" si="71"/>
        <v>7.3660000000000103</v>
      </c>
      <c r="I223" s="311"/>
      <c r="J223" s="311">
        <f t="shared" ref="J223:L223" si="72">SUM(J213:J221)</f>
        <v>3.0646054445443349</v>
      </c>
      <c r="K223" s="311">
        <f t="shared" si="72"/>
        <v>3.8563945554556742</v>
      </c>
      <c r="L223" s="311">
        <f t="shared" si="72"/>
        <v>6.9210000000000091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0.73686863517437529</v>
      </c>
      <c r="C230" s="302">
        <v>2.3054756434155355</v>
      </c>
      <c r="D230" s="302">
        <f>SUM(B230:C230)</f>
        <v>3.0423442785899106</v>
      </c>
      <c r="E230" s="303"/>
      <c r="F230" s="302">
        <v>0.8361664799326477</v>
      </c>
      <c r="G230" s="302">
        <v>2.4206907721639821</v>
      </c>
      <c r="H230" s="302">
        <f>SUM(F230:G230)</f>
        <v>3.2568572520966299</v>
      </c>
      <c r="I230" s="303"/>
      <c r="J230" s="302">
        <v>0.89131084243083347</v>
      </c>
      <c r="K230" s="302">
        <v>2.1807669549776074</v>
      </c>
      <c r="L230" s="302">
        <f>SUM(J230:K230)</f>
        <v>3.0720777974084408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1.374653215443375</v>
      </c>
      <c r="C231" s="302">
        <v>6.5739010204106814</v>
      </c>
      <c r="D231" s="302">
        <f t="shared" ref="D231:D238" si="73">SUM(B231:C231)</f>
        <v>7.948554235854056</v>
      </c>
      <c r="E231" s="303"/>
      <c r="F231" s="302">
        <v>1.7221991095740523</v>
      </c>
      <c r="G231" s="302">
        <v>7.2372604958169502</v>
      </c>
      <c r="H231" s="302">
        <f t="shared" ref="H231:H238" si="74">SUM(F231:G231)</f>
        <v>8.9594596053910021</v>
      </c>
      <c r="I231" s="303"/>
      <c r="J231" s="302">
        <v>2.2231595065979142</v>
      </c>
      <c r="K231" s="302">
        <v>8.6981593023182988</v>
      </c>
      <c r="L231" s="302">
        <f t="shared" ref="L231:L238" si="75">SUM(J231:K231)</f>
        <v>10.921318808916213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1.0588118843643679</v>
      </c>
      <c r="C232" s="302">
        <v>2.1917194300621792</v>
      </c>
      <c r="D232" s="302">
        <f t="shared" si="73"/>
        <v>3.2505313144265471</v>
      </c>
      <c r="E232" s="303"/>
      <c r="F232" s="302">
        <v>1.1409300752155518</v>
      </c>
      <c r="G232" s="302">
        <v>2.3204970190364773</v>
      </c>
      <c r="H232" s="302">
        <f t="shared" si="74"/>
        <v>3.4614270942520289</v>
      </c>
      <c r="I232" s="303"/>
      <c r="J232" s="302">
        <v>1.2256844654038559</v>
      </c>
      <c r="K232" s="302">
        <v>2.0968568633120275</v>
      </c>
      <c r="L232" s="302">
        <f t="shared" si="75"/>
        <v>3.3225413287158831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0.99531870663642374</v>
      </c>
      <c r="C233" s="302">
        <v>0.37762257322845605</v>
      </c>
      <c r="D233" s="302">
        <f t="shared" si="73"/>
        <v>1.3729412798648797</v>
      </c>
      <c r="E233" s="303"/>
      <c r="F233" s="302">
        <v>0.79537297771354276</v>
      </c>
      <c r="G233" s="302">
        <v>0.4099173013237295</v>
      </c>
      <c r="H233" s="302">
        <f t="shared" si="74"/>
        <v>1.2052902790372721</v>
      </c>
      <c r="I233" s="303"/>
      <c r="J233" s="302">
        <v>0.64637130981396063</v>
      </c>
      <c r="K233" s="302">
        <v>0.41930464333512468</v>
      </c>
      <c r="L233" s="302">
        <f t="shared" si="75"/>
        <v>1.0656759531490854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7.646171083305961E-2</v>
      </c>
      <c r="C234" s="302">
        <v>1.5523326205366086</v>
      </c>
      <c r="D234" s="302">
        <f t="shared" si="73"/>
        <v>1.6287943313696682</v>
      </c>
      <c r="E234" s="303"/>
      <c r="F234" s="302">
        <v>7.9789296452825217E-2</v>
      </c>
      <c r="G234" s="302">
        <v>1.0563080734881478</v>
      </c>
      <c r="H234" s="302">
        <f t="shared" si="74"/>
        <v>1.1360973699409731</v>
      </c>
      <c r="I234" s="303"/>
      <c r="J234" s="302">
        <v>0.11647318208023395</v>
      </c>
      <c r="K234" s="302">
        <v>0.9471311464960066</v>
      </c>
      <c r="L234" s="302">
        <f t="shared" si="75"/>
        <v>1.0636043285762407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0.3208394793838838</v>
      </c>
      <c r="C235" s="302">
        <v>0.30412809833819388</v>
      </c>
      <c r="D235" s="302">
        <f t="shared" si="73"/>
        <v>0.62496757772207767</v>
      </c>
      <c r="E235" s="303"/>
      <c r="F235" s="302">
        <v>0.25189452573086923</v>
      </c>
      <c r="G235" s="302">
        <v>0.30234462563874143</v>
      </c>
      <c r="H235" s="302">
        <f t="shared" si="74"/>
        <v>0.55423915136961066</v>
      </c>
      <c r="I235" s="303"/>
      <c r="J235" s="302">
        <v>0.29457707727738508</v>
      </c>
      <c r="K235" s="302">
        <v>0.39770948732629979</v>
      </c>
      <c r="L235" s="302">
        <f t="shared" si="75"/>
        <v>0.69228656460368487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0.46197641537818057</v>
      </c>
      <c r="C236" s="302">
        <v>0.40122080883564071</v>
      </c>
      <c r="D236" s="302">
        <f t="shared" si="73"/>
        <v>0.86319722421382128</v>
      </c>
      <c r="E236" s="303"/>
      <c r="F236" s="302">
        <v>0.33694871987249014</v>
      </c>
      <c r="G236" s="302">
        <v>0.36521194750968561</v>
      </c>
      <c r="H236" s="302">
        <f t="shared" si="74"/>
        <v>0.70216066738217575</v>
      </c>
      <c r="I236" s="303"/>
      <c r="J236" s="302">
        <v>0.34520848041068575</v>
      </c>
      <c r="K236" s="302">
        <v>0.47020413200680755</v>
      </c>
      <c r="L236" s="302">
        <f t="shared" si="75"/>
        <v>0.8154126124174933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7.532834436216343E-2</v>
      </c>
      <c r="C237" s="302">
        <v>0.239646543413087</v>
      </c>
      <c r="D237" s="302">
        <f t="shared" si="73"/>
        <v>0.3149748877752504</v>
      </c>
      <c r="E237" s="303"/>
      <c r="F237" s="302">
        <v>4.9752172577839579E-2</v>
      </c>
      <c r="G237" s="302">
        <v>0.21690861298066147</v>
      </c>
      <c r="H237" s="302">
        <f t="shared" si="74"/>
        <v>0.26666078555850103</v>
      </c>
      <c r="I237" s="303"/>
      <c r="J237" s="302">
        <v>6.1885802720712618E-2</v>
      </c>
      <c r="K237" s="302">
        <v>0.24310206623747491</v>
      </c>
      <c r="L237" s="302">
        <f t="shared" si="75"/>
        <v>0.30498786895818752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0.32796132558066698</v>
      </c>
      <c r="C238" s="302">
        <v>0.45173354460307036</v>
      </c>
      <c r="D238" s="302">
        <f t="shared" si="73"/>
        <v>0.7796948701837374</v>
      </c>
      <c r="E238" s="303"/>
      <c r="F238" s="302">
        <v>0.16424661165138399</v>
      </c>
      <c r="G238" s="302">
        <v>0.27656118332038881</v>
      </c>
      <c r="H238" s="302">
        <f t="shared" si="74"/>
        <v>0.4408077949717728</v>
      </c>
      <c r="I238" s="303"/>
      <c r="J238" s="302">
        <v>0.23882769206606827</v>
      </c>
      <c r="K238" s="302">
        <v>0.24326704518867603</v>
      </c>
      <c r="L238" s="302">
        <f t="shared" si="75"/>
        <v>0.48209473725474428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5.4282197171564963</v>
      </c>
      <c r="C240" s="311">
        <f t="shared" ref="C240:D240" si="76">SUM(C230:C238)</f>
        <v>14.397780282843453</v>
      </c>
      <c r="D240" s="311">
        <f t="shared" si="76"/>
        <v>19.825999999999947</v>
      </c>
      <c r="E240" s="311"/>
      <c r="F240" s="311">
        <f t="shared" ref="F240:H240" si="77">SUM(F230:F238)</f>
        <v>5.3772999687212026</v>
      </c>
      <c r="G240" s="311">
        <f t="shared" si="77"/>
        <v>14.605700031278763</v>
      </c>
      <c r="H240" s="311">
        <f t="shared" si="77"/>
        <v>19.982999999999965</v>
      </c>
      <c r="I240" s="311"/>
      <c r="J240" s="311">
        <f t="shared" ref="J240:L240" si="78">SUM(J230:J238)</f>
        <v>6.0434983588016484</v>
      </c>
      <c r="K240" s="311">
        <f t="shared" si="78"/>
        <v>15.696501641198321</v>
      </c>
      <c r="L240" s="311">
        <f t="shared" si="78"/>
        <v>21.73999999999997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1.5575863416206035</v>
      </c>
      <c r="C247" s="302">
        <v>3.1493783598234786</v>
      </c>
      <c r="D247" s="302">
        <f>SUM(B247:C247)</f>
        <v>4.7069647014440825</v>
      </c>
      <c r="E247" s="303"/>
      <c r="F247" s="302">
        <v>1.7503360667941044</v>
      </c>
      <c r="G247" s="302">
        <v>2.8716759566146464</v>
      </c>
      <c r="H247" s="302">
        <f>SUM(F247:G247)</f>
        <v>4.6220120234087503</v>
      </c>
      <c r="I247" s="303"/>
      <c r="J247" s="302">
        <v>1.8079649160288209</v>
      </c>
      <c r="K247" s="302">
        <v>2.3892508654934388</v>
      </c>
      <c r="L247" s="302">
        <f>SUM(J247:K247)</f>
        <v>4.1972157815222602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1.8287845957665667</v>
      </c>
      <c r="C248" s="302">
        <v>3.5854558060038562</v>
      </c>
      <c r="D248" s="302">
        <f t="shared" ref="D248:D255" si="79">SUM(B248:C248)</f>
        <v>5.4142404017704227</v>
      </c>
      <c r="E248" s="303"/>
      <c r="F248" s="302">
        <v>2.3503130153066802</v>
      </c>
      <c r="G248" s="302">
        <v>3.7201498607618162</v>
      </c>
      <c r="H248" s="302">
        <f t="shared" ref="H248:H255" si="80">SUM(F248:G248)</f>
        <v>6.0704628760684969</v>
      </c>
      <c r="I248" s="303"/>
      <c r="J248" s="302">
        <v>2.7826369847279442</v>
      </c>
      <c r="K248" s="302">
        <v>4.4536116267462482</v>
      </c>
      <c r="L248" s="302">
        <f t="shared" ref="L248:L255" si="81">SUM(J248:K248)</f>
        <v>7.236248611474192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2.4915402128301634</v>
      </c>
      <c r="C249" s="302">
        <v>3.6289296295452158</v>
      </c>
      <c r="D249" s="302">
        <f t="shared" si="79"/>
        <v>6.1204698423753792</v>
      </c>
      <c r="E249" s="303"/>
      <c r="F249" s="302">
        <v>2.6356038132304294</v>
      </c>
      <c r="G249" s="302">
        <v>3.269022867091723</v>
      </c>
      <c r="H249" s="302">
        <f t="shared" si="80"/>
        <v>5.9046266803221528</v>
      </c>
      <c r="I249" s="303"/>
      <c r="J249" s="302">
        <v>2.7232238672853764</v>
      </c>
      <c r="K249" s="302">
        <v>2.8578818762845684</v>
      </c>
      <c r="L249" s="302">
        <f t="shared" si="81"/>
        <v>5.5811057435699443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5.852576014108636</v>
      </c>
      <c r="C250" s="302">
        <v>1.9897929493873285</v>
      </c>
      <c r="D250" s="302">
        <f t="shared" si="79"/>
        <v>7.8423689634959644</v>
      </c>
      <c r="E250" s="303"/>
      <c r="F250" s="302">
        <v>4.8914111358328949</v>
      </c>
      <c r="G250" s="302">
        <v>1.7801447569813658</v>
      </c>
      <c r="H250" s="302">
        <f t="shared" si="80"/>
        <v>6.6715558928142604</v>
      </c>
      <c r="I250" s="303"/>
      <c r="J250" s="302">
        <v>3.8490892233481846</v>
      </c>
      <c r="K250" s="302">
        <v>1.7012444670723321</v>
      </c>
      <c r="L250" s="302">
        <f t="shared" si="81"/>
        <v>5.5503336904205165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7.1499809019501009E-2</v>
      </c>
      <c r="C251" s="302">
        <v>0.4815910127772996</v>
      </c>
      <c r="D251" s="302">
        <f t="shared" si="79"/>
        <v>0.55309082179680058</v>
      </c>
      <c r="E251" s="303"/>
      <c r="F251" s="302">
        <v>6.9853746586399437E-2</v>
      </c>
      <c r="G251" s="302">
        <v>0.25434931007457179</v>
      </c>
      <c r="H251" s="302">
        <f t="shared" si="80"/>
        <v>0.32420305666097121</v>
      </c>
      <c r="I251" s="303"/>
      <c r="J251" s="302">
        <v>8.6401862422144607E-2</v>
      </c>
      <c r="K251" s="302">
        <v>0.2112385997293254</v>
      </c>
      <c r="L251" s="302">
        <f t="shared" si="81"/>
        <v>0.29764046215147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8.7643837461929691E-2</v>
      </c>
      <c r="C252" s="302">
        <v>0.11298890946508157</v>
      </c>
      <c r="D252" s="302">
        <f t="shared" si="79"/>
        <v>0.20063274692701127</v>
      </c>
      <c r="E252" s="303"/>
      <c r="F252" s="302">
        <v>9.4874449701036062E-2</v>
      </c>
      <c r="G252" s="302">
        <v>9.4580557128265311E-2</v>
      </c>
      <c r="H252" s="302">
        <f t="shared" si="80"/>
        <v>0.18945500682930139</v>
      </c>
      <c r="I252" s="303"/>
      <c r="J252" s="302">
        <v>9.5436707532120191E-2</v>
      </c>
      <c r="K252" s="302">
        <v>0.10758493102798813</v>
      </c>
      <c r="L252" s="302">
        <f t="shared" si="81"/>
        <v>0.20302163856010833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1.2562143270774835</v>
      </c>
      <c r="C253" s="302">
        <v>0.74651891138942683</v>
      </c>
      <c r="D253" s="302">
        <f t="shared" si="79"/>
        <v>2.0027332384669103</v>
      </c>
      <c r="E253" s="303"/>
      <c r="F253" s="302">
        <v>1.1750985983098086</v>
      </c>
      <c r="G253" s="302">
        <v>0.55932273980491598</v>
      </c>
      <c r="H253" s="302">
        <f t="shared" si="80"/>
        <v>1.7344213381147244</v>
      </c>
      <c r="I253" s="303"/>
      <c r="J253" s="302">
        <v>1.0498645093528185</v>
      </c>
      <c r="K253" s="302">
        <v>0.58096407313526832</v>
      </c>
      <c r="L253" s="302">
        <f t="shared" si="81"/>
        <v>1.6308285824880868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5.7245287741464451E-2</v>
      </c>
      <c r="C254" s="302">
        <v>0.17076348974870664</v>
      </c>
      <c r="D254" s="302">
        <f t="shared" si="79"/>
        <v>0.22800877749017109</v>
      </c>
      <c r="E254" s="303"/>
      <c r="F254" s="302">
        <v>4.0325651756984555E-2</v>
      </c>
      <c r="G254" s="302">
        <v>0.10271419747243393</v>
      </c>
      <c r="H254" s="302">
        <f t="shared" si="80"/>
        <v>0.14303984922941848</v>
      </c>
      <c r="I254" s="303"/>
      <c r="J254" s="302">
        <v>5.8343714806411505E-2</v>
      </c>
      <c r="K254" s="302">
        <v>0.10558475755236474</v>
      </c>
      <c r="L254" s="302">
        <f t="shared" si="81"/>
        <v>0.16392847235877625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0.19220747890539086</v>
      </c>
      <c r="C255" s="302">
        <v>0.29028302732785205</v>
      </c>
      <c r="D255" s="302">
        <f t="shared" si="79"/>
        <v>0.48249050623324291</v>
      </c>
      <c r="E255" s="303"/>
      <c r="F255" s="302">
        <v>0.14788811409289246</v>
      </c>
      <c r="G255" s="302">
        <v>0.17633516245904296</v>
      </c>
      <c r="H255" s="302">
        <f t="shared" si="80"/>
        <v>0.32422327655193539</v>
      </c>
      <c r="I255" s="303"/>
      <c r="J255" s="302">
        <v>0.18934085813171675</v>
      </c>
      <c r="K255" s="302">
        <v>0.16433615932294227</v>
      </c>
      <c r="L255" s="302">
        <f t="shared" si="81"/>
        <v>0.35367701745465902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13.395297904531738</v>
      </c>
      <c r="C257" s="311">
        <f t="shared" ref="C257:D257" si="82">SUM(C247:C255)</f>
        <v>14.155702095468246</v>
      </c>
      <c r="D257" s="311">
        <f t="shared" si="82"/>
        <v>27.550999999999984</v>
      </c>
      <c r="E257" s="311"/>
      <c r="F257" s="311">
        <f t="shared" ref="F257:H257" si="83">SUM(F247:F255)</f>
        <v>13.155704591611231</v>
      </c>
      <c r="G257" s="311">
        <f t="shared" si="83"/>
        <v>12.828295408388783</v>
      </c>
      <c r="H257" s="311">
        <f t="shared" si="83"/>
        <v>25.984000000000012</v>
      </c>
      <c r="I257" s="311"/>
      <c r="J257" s="311">
        <f t="shared" ref="J257:L257" si="84">SUM(J247:J255)</f>
        <v>12.642302643635539</v>
      </c>
      <c r="K257" s="311">
        <f t="shared" si="84"/>
        <v>12.571697356364476</v>
      </c>
      <c r="L257" s="311">
        <f t="shared" si="84"/>
        <v>25.214000000000013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0.69933877139051215</v>
      </c>
      <c r="C264" s="302">
        <v>1.072909519449694</v>
      </c>
      <c r="D264" s="302">
        <f>SUM(B264:C264)</f>
        <v>1.7722482908402062</v>
      </c>
      <c r="E264" s="303"/>
      <c r="F264" s="302">
        <v>0.90232459895290007</v>
      </c>
      <c r="G264" s="302">
        <v>1.3105738409933014</v>
      </c>
      <c r="H264" s="302">
        <f>SUM(F264:G264)</f>
        <v>2.2128984399462013</v>
      </c>
      <c r="I264" s="303"/>
      <c r="J264" s="302">
        <v>0.76563988454282494</v>
      </c>
      <c r="K264" s="302">
        <v>1.1616987615043159</v>
      </c>
      <c r="L264" s="302">
        <f>SUM(J264:K264)</f>
        <v>1.9273386460471409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0.5902449474277921</v>
      </c>
      <c r="C265" s="302">
        <v>0.58893199361705106</v>
      </c>
      <c r="D265" s="302">
        <f t="shared" ref="D265:D272" si="85">SUM(B265:C265)</f>
        <v>1.1791769410448432</v>
      </c>
      <c r="E265" s="303"/>
      <c r="F265" s="302">
        <v>0.97724817463948077</v>
      </c>
      <c r="G265" s="302">
        <v>0.91115997568898466</v>
      </c>
      <c r="H265" s="302">
        <f t="shared" ref="H265:H272" si="86">SUM(F265:G265)</f>
        <v>1.8884081503284653</v>
      </c>
      <c r="I265" s="303"/>
      <c r="J265" s="302">
        <v>0.90728486219357096</v>
      </c>
      <c r="K265" s="302">
        <v>0.84851157349500528</v>
      </c>
      <c r="L265" s="302">
        <f t="shared" ref="L265:L272" si="87">SUM(J265:K265)</f>
        <v>1.7557964356885762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0.61826771896289645</v>
      </c>
      <c r="C266" s="302">
        <v>0.54735354969922834</v>
      </c>
      <c r="D266" s="302">
        <f t="shared" si="85"/>
        <v>1.1656212686621248</v>
      </c>
      <c r="E266" s="303"/>
      <c r="F266" s="302">
        <v>0.91621833448773626</v>
      </c>
      <c r="G266" s="302">
        <v>0.70830097739046016</v>
      </c>
      <c r="H266" s="302">
        <f t="shared" si="86"/>
        <v>1.6245193118781964</v>
      </c>
      <c r="I266" s="303"/>
      <c r="J266" s="302">
        <v>1.0298213983395295</v>
      </c>
      <c r="K266" s="302">
        <v>0.60541664411730634</v>
      </c>
      <c r="L266" s="302">
        <f t="shared" si="87"/>
        <v>1.6352380424568358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1.6336211708050028</v>
      </c>
      <c r="C267" s="302">
        <v>0.14227084659581965</v>
      </c>
      <c r="D267" s="302">
        <f t="shared" si="85"/>
        <v>1.7758920174008224</v>
      </c>
      <c r="E267" s="303"/>
      <c r="F267" s="302">
        <v>1.5283365469087411</v>
      </c>
      <c r="G267" s="302">
        <v>0.16983648899180798</v>
      </c>
      <c r="H267" s="302">
        <f t="shared" si="86"/>
        <v>1.6981730359005491</v>
      </c>
      <c r="I267" s="303"/>
      <c r="J267" s="302">
        <v>1.0922091461943151</v>
      </c>
      <c r="K267" s="302">
        <v>0.14784191496204083</v>
      </c>
      <c r="L267" s="302">
        <f t="shared" si="87"/>
        <v>1.240051061156356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0.16085984297853179</v>
      </c>
      <c r="C268" s="302">
        <v>0.75444207275775388</v>
      </c>
      <c r="D268" s="302">
        <f t="shared" si="85"/>
        <v>0.91530191573628561</v>
      </c>
      <c r="E268" s="303"/>
      <c r="F268" s="302">
        <v>0.15200204967376216</v>
      </c>
      <c r="G268" s="302">
        <v>0.59112258570846199</v>
      </c>
      <c r="H268" s="302">
        <f t="shared" si="86"/>
        <v>0.74312463538222417</v>
      </c>
      <c r="I268" s="303"/>
      <c r="J268" s="302">
        <v>0.20958355252332692</v>
      </c>
      <c r="K268" s="302">
        <v>0.52891146527616839</v>
      </c>
      <c r="L268" s="302">
        <f t="shared" si="87"/>
        <v>0.73849501779949533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0.21793233019450325</v>
      </c>
      <c r="C269" s="302">
        <v>0.14867389354956295</v>
      </c>
      <c r="D269" s="302">
        <f t="shared" si="85"/>
        <v>0.36660622374406621</v>
      </c>
      <c r="E269" s="303"/>
      <c r="F269" s="302">
        <v>0.2434013176385546</v>
      </c>
      <c r="G269" s="302">
        <v>0.1558104721243605</v>
      </c>
      <c r="H269" s="302">
        <f t="shared" si="86"/>
        <v>0.3992117897629151</v>
      </c>
      <c r="I269" s="303"/>
      <c r="J269" s="302">
        <v>0.24510067779739828</v>
      </c>
      <c r="K269" s="302">
        <v>0.13689972134324679</v>
      </c>
      <c r="L269" s="302">
        <f t="shared" si="87"/>
        <v>0.3820003991406451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0.66636707834149889</v>
      </c>
      <c r="C270" s="302">
        <v>0.30999713553677738</v>
      </c>
      <c r="D270" s="302">
        <f t="shared" si="85"/>
        <v>0.97636421387827621</v>
      </c>
      <c r="E270" s="303"/>
      <c r="F270" s="302">
        <v>0.66175771275123385</v>
      </c>
      <c r="G270" s="302">
        <v>0.26443667673365451</v>
      </c>
      <c r="H270" s="302">
        <f t="shared" si="86"/>
        <v>0.9261943894848883</v>
      </c>
      <c r="I270" s="303"/>
      <c r="J270" s="302">
        <v>0.55452490413306854</v>
      </c>
      <c r="K270" s="302">
        <v>0.21660494870340352</v>
      </c>
      <c r="L270" s="302">
        <f t="shared" si="87"/>
        <v>0.77112985283647206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2.2773500723845118E-2</v>
      </c>
      <c r="C271" s="302">
        <v>0.12890622225644452</v>
      </c>
      <c r="D271" s="302">
        <f t="shared" si="85"/>
        <v>0.15167972298028964</v>
      </c>
      <c r="E271" s="303"/>
      <c r="F271" s="302">
        <v>2.2219760164147125E-2</v>
      </c>
      <c r="G271" s="302">
        <v>0.13434637311330794</v>
      </c>
      <c r="H271" s="302">
        <f t="shared" si="86"/>
        <v>0.15656613327745506</v>
      </c>
      <c r="I271" s="303"/>
      <c r="J271" s="302">
        <v>3.2709195560460036E-2</v>
      </c>
      <c r="K271" s="302">
        <v>9.3296708649396112E-2</v>
      </c>
      <c r="L271" s="302">
        <f t="shared" si="87"/>
        <v>0.12600590420985613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0.21707363784031727</v>
      </c>
      <c r="C272" s="302">
        <v>0.16603576787277097</v>
      </c>
      <c r="D272" s="302">
        <f t="shared" si="85"/>
        <v>0.38310940571308827</v>
      </c>
      <c r="E272" s="303"/>
      <c r="F272" s="302">
        <v>0.15855224337238291</v>
      </c>
      <c r="G272" s="302">
        <v>0.15035187066671649</v>
      </c>
      <c r="H272" s="302">
        <f t="shared" si="86"/>
        <v>0.3089041140390994</v>
      </c>
      <c r="I272" s="303"/>
      <c r="J272" s="302">
        <v>0.14993291330319575</v>
      </c>
      <c r="K272" s="302">
        <v>0.1250117273614163</v>
      </c>
      <c r="L272" s="302">
        <f t="shared" si="87"/>
        <v>0.27494464066461205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4.8264789986648999</v>
      </c>
      <c r="C274" s="311">
        <f t="shared" ref="C274:D274" si="88">SUM(C264:C272)</f>
        <v>3.8595210013351027</v>
      </c>
      <c r="D274" s="311">
        <f t="shared" si="88"/>
        <v>8.6860000000000035</v>
      </c>
      <c r="E274" s="311"/>
      <c r="F274" s="311">
        <f t="shared" ref="F274:H274" si="89">SUM(F264:F272)</f>
        <v>5.56206073858894</v>
      </c>
      <c r="G274" s="311">
        <f t="shared" si="89"/>
        <v>4.3959392614110557</v>
      </c>
      <c r="H274" s="311">
        <f t="shared" si="89"/>
        <v>9.9579999999999949</v>
      </c>
      <c r="I274" s="311"/>
      <c r="J274" s="311">
        <f t="shared" ref="J274:L274" si="90">SUM(J264:J272)</f>
        <v>4.9868065345876902</v>
      </c>
      <c r="K274" s="311">
        <f t="shared" si="90"/>
        <v>3.8641934654123</v>
      </c>
      <c r="L274" s="311">
        <f t="shared" si="90"/>
        <v>8.8509999999999902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2.2329134128934163</v>
      </c>
      <c r="C281" s="302">
        <v>5.3126965571733269</v>
      </c>
      <c r="D281" s="302">
        <f>SUM(B281:C281)</f>
        <v>7.5456099700667432</v>
      </c>
      <c r="E281" s="303"/>
      <c r="F281" s="302">
        <v>3.6705470804466955</v>
      </c>
      <c r="G281" s="302">
        <v>5.416139927170164</v>
      </c>
      <c r="H281" s="302">
        <f>SUM(F281:G281)</f>
        <v>9.0866870076168595</v>
      </c>
      <c r="I281" s="303"/>
      <c r="J281" s="302">
        <v>4.2366521319978476</v>
      </c>
      <c r="K281" s="302">
        <v>5.4788342252410569</v>
      </c>
      <c r="L281" s="302">
        <f>SUM(J281:K281)</f>
        <v>9.7154863572389054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5.7185950682077777</v>
      </c>
      <c r="C282" s="302">
        <v>14.079717288747565</v>
      </c>
      <c r="D282" s="302">
        <f t="shared" ref="D282:D289" si="91">SUM(B282:C282)</f>
        <v>19.798312356955343</v>
      </c>
      <c r="E282" s="303"/>
      <c r="F282" s="302">
        <v>9.4659018889531268</v>
      </c>
      <c r="G282" s="302">
        <v>14.768473834128857</v>
      </c>
      <c r="H282" s="302">
        <f t="shared" ref="H282:H289" si="92">SUM(F282:G282)</f>
        <v>24.234375723081982</v>
      </c>
      <c r="I282" s="303"/>
      <c r="J282" s="302">
        <v>12.306574235231329</v>
      </c>
      <c r="K282" s="302">
        <v>17.026894654726689</v>
      </c>
      <c r="L282" s="302">
        <f t="shared" ref="L282:L289" si="93">SUM(J282:K282)</f>
        <v>29.33346888995802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4.1528552853769867</v>
      </c>
      <c r="C283" s="302">
        <v>6.0205239952154423</v>
      </c>
      <c r="D283" s="302">
        <f t="shared" si="91"/>
        <v>10.173379280592428</v>
      </c>
      <c r="E283" s="303"/>
      <c r="F283" s="302">
        <v>5.9379991083474639</v>
      </c>
      <c r="G283" s="302">
        <v>6.2463571040997889</v>
      </c>
      <c r="H283" s="302">
        <f t="shared" si="92"/>
        <v>12.184356212447252</v>
      </c>
      <c r="I283" s="303"/>
      <c r="J283" s="302">
        <v>7.41722114962751</v>
      </c>
      <c r="K283" s="302">
        <v>6.2385791602525513</v>
      </c>
      <c r="L283" s="302">
        <f t="shared" si="93"/>
        <v>13.65580030988006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7.2068832340728104</v>
      </c>
      <c r="C284" s="302">
        <v>1.704430285136761</v>
      </c>
      <c r="D284" s="302">
        <f t="shared" si="91"/>
        <v>8.9113135192095712</v>
      </c>
      <c r="E284" s="303"/>
      <c r="F284" s="302">
        <v>8.9558556021582003</v>
      </c>
      <c r="G284" s="302">
        <v>1.7334737283725472</v>
      </c>
      <c r="H284" s="302">
        <f t="shared" si="92"/>
        <v>10.689329330530747</v>
      </c>
      <c r="I284" s="303"/>
      <c r="J284" s="302">
        <v>7.6149130052535678</v>
      </c>
      <c r="K284" s="302">
        <v>1.6364202720952681</v>
      </c>
      <c r="L284" s="302">
        <f t="shared" si="93"/>
        <v>9.2513332773488361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0.19478995637559757</v>
      </c>
      <c r="C285" s="302">
        <v>1.8647557351798503</v>
      </c>
      <c r="D285" s="302">
        <f t="shared" si="91"/>
        <v>2.059545691555448</v>
      </c>
      <c r="E285" s="303"/>
      <c r="F285" s="302">
        <v>0.2688659321254056</v>
      </c>
      <c r="G285" s="302">
        <v>1.2739377672183336</v>
      </c>
      <c r="H285" s="302">
        <f t="shared" si="92"/>
        <v>1.5428036993437393</v>
      </c>
      <c r="I285" s="303"/>
      <c r="J285" s="302">
        <v>0.48185450490184678</v>
      </c>
      <c r="K285" s="302">
        <v>1.2551006780822327</v>
      </c>
      <c r="L285" s="302">
        <f t="shared" si="93"/>
        <v>1.7369551829840795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1.1214450014949227</v>
      </c>
      <c r="C286" s="302">
        <v>0.41174719874640442</v>
      </c>
      <c r="D286" s="302">
        <f t="shared" si="91"/>
        <v>1.5331922002413272</v>
      </c>
      <c r="E286" s="303"/>
      <c r="F286" s="302">
        <v>1.2002935719670687</v>
      </c>
      <c r="G286" s="302">
        <v>0.35819135979304867</v>
      </c>
      <c r="H286" s="302">
        <f t="shared" si="92"/>
        <v>1.5584849317601173</v>
      </c>
      <c r="I286" s="303"/>
      <c r="J286" s="302">
        <v>1.658375630130404</v>
      </c>
      <c r="K286" s="302">
        <v>0.56267647926464559</v>
      </c>
      <c r="L286" s="302">
        <f t="shared" si="93"/>
        <v>2.2210521093950497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1.1577073217716132</v>
      </c>
      <c r="C287" s="302">
        <v>0.76118937660846497</v>
      </c>
      <c r="D287" s="302">
        <f t="shared" si="91"/>
        <v>1.9188966983800781</v>
      </c>
      <c r="E287" s="303"/>
      <c r="F287" s="302">
        <v>1.3549306120013025</v>
      </c>
      <c r="G287" s="302">
        <v>0.71908277233525564</v>
      </c>
      <c r="H287" s="302">
        <f t="shared" si="92"/>
        <v>2.074013384336558</v>
      </c>
      <c r="I287" s="303"/>
      <c r="J287" s="302">
        <v>1.3002938740992831</v>
      </c>
      <c r="K287" s="302">
        <v>0.91969140532719917</v>
      </c>
      <c r="L287" s="302">
        <f t="shared" si="93"/>
        <v>2.2199852794264823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0.18445920035963742</v>
      </c>
      <c r="C288" s="302">
        <v>0.80886640292899026</v>
      </c>
      <c r="D288" s="302">
        <f t="shared" si="91"/>
        <v>0.99332560328862773</v>
      </c>
      <c r="E288" s="303"/>
      <c r="F288" s="302">
        <v>0.21223148819554791</v>
      </c>
      <c r="G288" s="302">
        <v>0.6368153082657555</v>
      </c>
      <c r="H288" s="302">
        <f t="shared" si="92"/>
        <v>0.84904679646130343</v>
      </c>
      <c r="I288" s="303"/>
      <c r="J288" s="302">
        <v>0.32362248913792052</v>
      </c>
      <c r="K288" s="302">
        <v>0.66844869365444315</v>
      </c>
      <c r="L288" s="302">
        <f t="shared" si="93"/>
        <v>0.99207118279236362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0.87981291224445379</v>
      </c>
      <c r="C289" s="302">
        <v>1.0076117674660168</v>
      </c>
      <c r="D289" s="302">
        <f t="shared" si="91"/>
        <v>1.8874246797104706</v>
      </c>
      <c r="E289" s="303"/>
      <c r="F289" s="302">
        <v>0.92529781916938958</v>
      </c>
      <c r="G289" s="302">
        <v>0.79760509525199064</v>
      </c>
      <c r="H289" s="302">
        <f t="shared" si="92"/>
        <v>1.7229029144213803</v>
      </c>
      <c r="I289" s="303"/>
      <c r="J289" s="302">
        <v>1.4522358802393796</v>
      </c>
      <c r="K289" s="302">
        <v>0.95161153073690774</v>
      </c>
      <c r="L289" s="302">
        <f t="shared" si="93"/>
        <v>2.4038474109762875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22.849461392797217</v>
      </c>
      <c r="C291" s="311">
        <f t="shared" ref="C291:D291" si="94">SUM(C281:C289)</f>
        <v>31.971538607202824</v>
      </c>
      <c r="D291" s="311">
        <f t="shared" si="94"/>
        <v>54.821000000000033</v>
      </c>
      <c r="E291" s="311"/>
      <c r="F291" s="311">
        <f t="shared" ref="F291:H291" si="95">SUM(F281:F289)</f>
        <v>31.991923103364204</v>
      </c>
      <c r="G291" s="311">
        <f t="shared" si="95"/>
        <v>31.950076896635746</v>
      </c>
      <c r="H291" s="311">
        <f t="shared" si="95"/>
        <v>63.941999999999943</v>
      </c>
      <c r="I291" s="311"/>
      <c r="J291" s="311">
        <f t="shared" ref="J291:L291" si="96">SUM(J281:J289)</f>
        <v>36.791742900619084</v>
      </c>
      <c r="K291" s="311">
        <f t="shared" si="96"/>
        <v>34.738257099380995</v>
      </c>
      <c r="L291" s="311">
        <f t="shared" si="96"/>
        <v>71.530000000000072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1.3462233437317177</v>
      </c>
      <c r="C298" s="302">
        <v>2.8278736966319111</v>
      </c>
      <c r="D298" s="302">
        <f>SUM(B298:C298)</f>
        <v>4.1740970403636286</v>
      </c>
      <c r="E298" s="303"/>
      <c r="F298" s="302">
        <v>1.792753632264585</v>
      </c>
      <c r="G298" s="302">
        <v>3.082392083753684</v>
      </c>
      <c r="H298" s="302">
        <f>SUM(F298:G298)</f>
        <v>4.8751457160182685</v>
      </c>
      <c r="I298" s="303"/>
      <c r="J298" s="302">
        <v>1.8305711269628204</v>
      </c>
      <c r="K298" s="302">
        <v>3.5047312920984961</v>
      </c>
      <c r="L298" s="302">
        <f>SUM(J298:K298)</f>
        <v>5.3353024190613167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2.0665334346257689</v>
      </c>
      <c r="C299" s="302">
        <v>2.4067489599166003</v>
      </c>
      <c r="D299" s="302">
        <f t="shared" ref="D299:D306" si="97">SUM(B299:C299)</f>
        <v>4.4732823945423696</v>
      </c>
      <c r="E299" s="303"/>
      <c r="F299" s="302">
        <v>2.7076709720921994</v>
      </c>
      <c r="G299" s="302">
        <v>2.8342443412568663</v>
      </c>
      <c r="H299" s="302">
        <f t="shared" ref="H299:H306" si="98">SUM(F299:G299)</f>
        <v>5.5419153133490653</v>
      </c>
      <c r="I299" s="303"/>
      <c r="J299" s="302">
        <v>3.3338262478948608</v>
      </c>
      <c r="K299" s="302">
        <v>3.9658879887646132</v>
      </c>
      <c r="L299" s="302">
        <f t="shared" ref="L299:L306" si="99">SUM(J299:K299)</f>
        <v>7.2997142366594741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2.6883687065743911</v>
      </c>
      <c r="C300" s="302">
        <v>3.4419818233855466</v>
      </c>
      <c r="D300" s="302">
        <f t="shared" si="97"/>
        <v>6.1303505299599372</v>
      </c>
      <c r="E300" s="303"/>
      <c r="F300" s="302">
        <v>3.3207918408109705</v>
      </c>
      <c r="G300" s="302">
        <v>3.7562001390554909</v>
      </c>
      <c r="H300" s="302">
        <f t="shared" si="98"/>
        <v>7.0769919798664613</v>
      </c>
      <c r="I300" s="303"/>
      <c r="J300" s="302">
        <v>4.0700801289443751</v>
      </c>
      <c r="K300" s="302">
        <v>4.0224339197904753</v>
      </c>
      <c r="L300" s="302">
        <f t="shared" si="99"/>
        <v>8.0925140487348504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4.1890913781767916</v>
      </c>
      <c r="C301" s="302">
        <v>1.0436079445765669</v>
      </c>
      <c r="D301" s="302">
        <f t="shared" si="97"/>
        <v>5.2326993227533585</v>
      </c>
      <c r="E301" s="303"/>
      <c r="F301" s="302">
        <v>4.1233613255180144</v>
      </c>
      <c r="G301" s="302">
        <v>1.0173832046661966</v>
      </c>
      <c r="H301" s="302">
        <f t="shared" si="98"/>
        <v>5.140744530184211</v>
      </c>
      <c r="I301" s="303"/>
      <c r="J301" s="302">
        <v>4.3682432935543645</v>
      </c>
      <c r="K301" s="302">
        <v>1.270243735856746</v>
      </c>
      <c r="L301" s="302">
        <f t="shared" si="99"/>
        <v>5.6384870294111105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0.28347235194926929</v>
      </c>
      <c r="C302" s="302">
        <v>1.8438220711951288</v>
      </c>
      <c r="D302" s="302">
        <f t="shared" si="97"/>
        <v>2.1272944231443982</v>
      </c>
      <c r="E302" s="303"/>
      <c r="F302" s="302">
        <v>0.34994049516199921</v>
      </c>
      <c r="G302" s="302">
        <v>1.4235777082133831</v>
      </c>
      <c r="H302" s="302">
        <f t="shared" si="98"/>
        <v>1.7735182033753825</v>
      </c>
      <c r="I302" s="303"/>
      <c r="J302" s="302">
        <v>0.53706868454502221</v>
      </c>
      <c r="K302" s="302">
        <v>1.4709430272653827</v>
      </c>
      <c r="L302" s="302">
        <f t="shared" si="99"/>
        <v>2.0080117118104051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2.9256741757070741</v>
      </c>
      <c r="C303" s="302">
        <v>1.0708818734614189</v>
      </c>
      <c r="D303" s="302">
        <f t="shared" si="97"/>
        <v>3.9965560491684933</v>
      </c>
      <c r="E303" s="303"/>
      <c r="F303" s="302">
        <v>2.9637970011108457</v>
      </c>
      <c r="G303" s="302">
        <v>1.0785630266544839</v>
      </c>
      <c r="H303" s="302">
        <f t="shared" si="98"/>
        <v>4.04236002776533</v>
      </c>
      <c r="I303" s="303"/>
      <c r="J303" s="302">
        <v>3.2412965865418659</v>
      </c>
      <c r="K303" s="302">
        <v>1.3933937639356031</v>
      </c>
      <c r="L303" s="302">
        <f t="shared" si="99"/>
        <v>4.6346903504774692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1.434067661061043</v>
      </c>
      <c r="C304" s="302">
        <v>1.3681353633360869</v>
      </c>
      <c r="D304" s="302">
        <f t="shared" si="97"/>
        <v>2.8022030243971301</v>
      </c>
      <c r="E304" s="303"/>
      <c r="F304" s="302">
        <v>1.4486562926099018</v>
      </c>
      <c r="G304" s="302">
        <v>1.1698157761743471</v>
      </c>
      <c r="H304" s="302">
        <f t="shared" si="98"/>
        <v>2.6184720687842491</v>
      </c>
      <c r="I304" s="303"/>
      <c r="J304" s="302">
        <v>1.7430383168922787</v>
      </c>
      <c r="K304" s="302">
        <v>1.4414358269189851</v>
      </c>
      <c r="L304" s="302">
        <f t="shared" si="99"/>
        <v>3.184474143811264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0.38560210420508473</v>
      </c>
      <c r="C305" s="302">
        <v>2.0991604797591217</v>
      </c>
      <c r="D305" s="302">
        <f t="shared" si="97"/>
        <v>2.4847625839642062</v>
      </c>
      <c r="E305" s="303"/>
      <c r="F305" s="302">
        <v>0.32508659596975997</v>
      </c>
      <c r="G305" s="302">
        <v>1.6646476214078525</v>
      </c>
      <c r="H305" s="302">
        <f t="shared" si="98"/>
        <v>1.9897342173776125</v>
      </c>
      <c r="I305" s="303"/>
      <c r="J305" s="302">
        <v>0.50758372817771891</v>
      </c>
      <c r="K305" s="302">
        <v>1.7500544504825495</v>
      </c>
      <c r="L305" s="302">
        <f t="shared" si="99"/>
        <v>2.2576381786602684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5.3389812029414374</v>
      </c>
      <c r="C306" s="302">
        <v>10.078773428765045</v>
      </c>
      <c r="D306" s="302">
        <f t="shared" si="97"/>
        <v>15.417754631706483</v>
      </c>
      <c r="E306" s="303"/>
      <c r="F306" s="302">
        <v>4.5315367808921945</v>
      </c>
      <c r="G306" s="302">
        <v>7.6545811623872773</v>
      </c>
      <c r="H306" s="302">
        <f t="shared" si="98"/>
        <v>12.186117943279472</v>
      </c>
      <c r="I306" s="303"/>
      <c r="J306" s="302">
        <v>5.3418845947822708</v>
      </c>
      <c r="K306" s="302">
        <v>8.6182832865915469</v>
      </c>
      <c r="L306" s="302">
        <f t="shared" si="99"/>
        <v>13.960167881373817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20.658014358972576</v>
      </c>
      <c r="C308" s="311">
        <f t="shared" ref="C308:D308" si="100">SUM(C298:C306)</f>
        <v>26.180985641027426</v>
      </c>
      <c r="D308" s="311">
        <f t="shared" si="100"/>
        <v>46.839000000000006</v>
      </c>
      <c r="E308" s="311"/>
      <c r="F308" s="311">
        <f t="shared" ref="F308:H308" si="101">SUM(F298:F306)</f>
        <v>21.563594936430469</v>
      </c>
      <c r="G308" s="311">
        <f t="shared" si="101"/>
        <v>23.681405063569581</v>
      </c>
      <c r="H308" s="311">
        <f t="shared" si="101"/>
        <v>45.245000000000047</v>
      </c>
      <c r="I308" s="311"/>
      <c r="J308" s="311">
        <f t="shared" ref="J308:L308" si="102">SUM(J298:J306)</f>
        <v>24.973592708295577</v>
      </c>
      <c r="K308" s="311">
        <f t="shared" si="102"/>
        <v>27.437407291704396</v>
      </c>
      <c r="L308" s="311">
        <f t="shared" si="102"/>
        <v>52.410999999999973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1.0345157914254577</v>
      </c>
      <c r="C315" s="302">
        <v>2.0463171270870855</v>
      </c>
      <c r="D315" s="302">
        <f>SUM(B315:C315)</f>
        <v>3.0808329185125434</v>
      </c>
      <c r="E315" s="303"/>
      <c r="F315" s="302">
        <v>1.5085192669766845</v>
      </c>
      <c r="G315" s="302">
        <v>2.6905283264799191</v>
      </c>
      <c r="H315" s="302">
        <f>SUM(F315:G315)</f>
        <v>4.1990475934566032</v>
      </c>
      <c r="I315" s="303"/>
      <c r="J315" s="302">
        <v>1.6303289633263154</v>
      </c>
      <c r="K315" s="302">
        <v>2.541039252727304</v>
      </c>
      <c r="L315" s="302">
        <f>SUM(J315:K315)</f>
        <v>4.1713682160536196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4.2362274194557124</v>
      </c>
      <c r="C316" s="302">
        <v>3.6530146102081833</v>
      </c>
      <c r="D316" s="302">
        <f t="shared" ref="D316:D323" si="103">SUM(B316:C316)</f>
        <v>7.8892420296638957</v>
      </c>
      <c r="E316" s="303"/>
      <c r="F316" s="302">
        <v>6.2177986483530479</v>
      </c>
      <c r="G316" s="302">
        <v>5.3962125250645698</v>
      </c>
      <c r="H316" s="302">
        <f t="shared" ref="H316:H323" si="104">SUM(F316:G316)</f>
        <v>11.614011173417618</v>
      </c>
      <c r="I316" s="303"/>
      <c r="J316" s="302">
        <v>6.9362350774414159</v>
      </c>
      <c r="K316" s="302">
        <v>6.5670583522905437</v>
      </c>
      <c r="L316" s="302">
        <f t="shared" ref="L316:L323" si="105">SUM(J316:K316)</f>
        <v>13.50329342973196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3.8053638956828264</v>
      </c>
      <c r="C317" s="302">
        <v>4.8966833803785317</v>
      </c>
      <c r="D317" s="302">
        <f t="shared" si="103"/>
        <v>8.7020472760613572</v>
      </c>
      <c r="E317" s="303"/>
      <c r="F317" s="302">
        <v>5.0807093240805337</v>
      </c>
      <c r="G317" s="302">
        <v>6.1895739456947068</v>
      </c>
      <c r="H317" s="302">
        <f t="shared" si="104"/>
        <v>11.270283269775241</v>
      </c>
      <c r="I317" s="303"/>
      <c r="J317" s="302">
        <v>6.1721045686140572</v>
      </c>
      <c r="K317" s="302">
        <v>5.2404527962458616</v>
      </c>
      <c r="L317" s="302">
        <f t="shared" si="105"/>
        <v>11.412557364859918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6.5711907549877697</v>
      </c>
      <c r="C318" s="302">
        <v>1.9908503831935938</v>
      </c>
      <c r="D318" s="302">
        <f t="shared" si="103"/>
        <v>8.5620411381813639</v>
      </c>
      <c r="E318" s="303"/>
      <c r="F318" s="302">
        <v>6.938487482143886</v>
      </c>
      <c r="G318" s="302">
        <v>2.3614923089558095</v>
      </c>
      <c r="H318" s="302">
        <f t="shared" si="104"/>
        <v>9.2999797910996946</v>
      </c>
      <c r="I318" s="303"/>
      <c r="J318" s="302">
        <v>5.3831317258867655</v>
      </c>
      <c r="K318" s="302">
        <v>2.1559596067102489</v>
      </c>
      <c r="L318" s="302">
        <f t="shared" si="105"/>
        <v>7.5390913325970139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8.502625204214595E-2</v>
      </c>
      <c r="C319" s="302">
        <v>0.71496643344084843</v>
      </c>
      <c r="D319" s="302">
        <f t="shared" si="103"/>
        <v>0.7999926854829944</v>
      </c>
      <c r="E319" s="303"/>
      <c r="F319" s="302">
        <v>0.10481328230157318</v>
      </c>
      <c r="G319" s="302">
        <v>0.6629538755512383</v>
      </c>
      <c r="H319" s="302">
        <f t="shared" si="104"/>
        <v>0.76776715785281147</v>
      </c>
      <c r="I319" s="303"/>
      <c r="J319" s="302">
        <v>0.21489483860831338</v>
      </c>
      <c r="K319" s="302">
        <v>0.62878453069258966</v>
      </c>
      <c r="L319" s="302">
        <f t="shared" si="105"/>
        <v>0.84367936930090304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1.6936659985490821</v>
      </c>
      <c r="C320" s="302">
        <v>0.35563839619726817</v>
      </c>
      <c r="D320" s="302">
        <f t="shared" si="103"/>
        <v>2.0493043947463501</v>
      </c>
      <c r="E320" s="303"/>
      <c r="F320" s="302">
        <v>1.8596072695165675</v>
      </c>
      <c r="G320" s="302">
        <v>0.42349126399659226</v>
      </c>
      <c r="H320" s="302">
        <f t="shared" si="104"/>
        <v>2.2830985335131597</v>
      </c>
      <c r="I320" s="303"/>
      <c r="J320" s="302">
        <v>1.8447319001399032</v>
      </c>
      <c r="K320" s="302">
        <v>0.52248316208289136</v>
      </c>
      <c r="L320" s="302">
        <f t="shared" si="105"/>
        <v>2.3672150622227948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0.58143674465070416</v>
      </c>
      <c r="C321" s="302">
        <v>0.29887831876586041</v>
      </c>
      <c r="D321" s="302">
        <f t="shared" si="103"/>
        <v>0.88031506341656462</v>
      </c>
      <c r="E321" s="303"/>
      <c r="F321" s="302">
        <v>0.68182286562571481</v>
      </c>
      <c r="G321" s="302">
        <v>0.33286959943177313</v>
      </c>
      <c r="H321" s="302">
        <f t="shared" si="104"/>
        <v>1.014692465057488</v>
      </c>
      <c r="I321" s="303"/>
      <c r="J321" s="302">
        <v>0.66527012009742703</v>
      </c>
      <c r="K321" s="302">
        <v>0.41054566854314023</v>
      </c>
      <c r="L321" s="302">
        <f t="shared" si="105"/>
        <v>1.0758157886405673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6.2044027062188013E-2</v>
      </c>
      <c r="C322" s="302">
        <v>0.53417139805584268</v>
      </c>
      <c r="D322" s="302">
        <f t="shared" si="103"/>
        <v>0.59621542511803072</v>
      </c>
      <c r="E322" s="303"/>
      <c r="F322" s="302">
        <v>6.0620751036331293E-2</v>
      </c>
      <c r="G322" s="302">
        <v>0.49379568124508216</v>
      </c>
      <c r="H322" s="302">
        <f t="shared" si="104"/>
        <v>0.55441643228141346</v>
      </c>
      <c r="I322" s="303"/>
      <c r="J322" s="302">
        <v>0.12480645424620521</v>
      </c>
      <c r="K322" s="302">
        <v>0.47715022664362189</v>
      </c>
      <c r="L322" s="302">
        <f t="shared" si="105"/>
        <v>0.60195668088982712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0.58811571509396221</v>
      </c>
      <c r="C323" s="302">
        <v>0.72989335372289676</v>
      </c>
      <c r="D323" s="302">
        <f t="shared" si="103"/>
        <v>1.3180090688168589</v>
      </c>
      <c r="E323" s="303"/>
      <c r="F323" s="302">
        <v>0.72216858650904658</v>
      </c>
      <c r="G323" s="302">
        <v>0.64053499703683259</v>
      </c>
      <c r="H323" s="302">
        <f t="shared" si="104"/>
        <v>1.3627035835458792</v>
      </c>
      <c r="I323" s="303"/>
      <c r="J323" s="302">
        <v>0.74812423550153617</v>
      </c>
      <c r="K323" s="302">
        <v>0.55789852020188491</v>
      </c>
      <c r="L323" s="302">
        <f t="shared" si="105"/>
        <v>1.3060227557034212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18.657586598949852</v>
      </c>
      <c r="C325" s="311">
        <f t="shared" ref="C325:D325" si="106">SUM(C315:C323)</f>
        <v>15.220413401050111</v>
      </c>
      <c r="D325" s="311">
        <f t="shared" si="106"/>
        <v>33.877999999999957</v>
      </c>
      <c r="E325" s="311"/>
      <c r="F325" s="311">
        <f t="shared" ref="F325:H325" si="107">SUM(F315:F323)</f>
        <v>23.174547476543385</v>
      </c>
      <c r="G325" s="311">
        <f t="shared" si="107"/>
        <v>19.191452523456526</v>
      </c>
      <c r="H325" s="311">
        <f t="shared" si="107"/>
        <v>42.365999999999907</v>
      </c>
      <c r="I325" s="311"/>
      <c r="J325" s="311">
        <f t="shared" ref="J325:L325" si="108">SUM(J315:J323)</f>
        <v>23.719627883861939</v>
      </c>
      <c r="K325" s="311">
        <f t="shared" si="108"/>
        <v>19.101372116138087</v>
      </c>
      <c r="L325" s="311">
        <f t="shared" si="108"/>
        <v>42.821000000000026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0.58851479876699464</v>
      </c>
      <c r="C332" s="302">
        <v>0.674735550510009</v>
      </c>
      <c r="D332" s="302">
        <f>SUM(B332:C332)</f>
        <v>1.2632503492770035</v>
      </c>
      <c r="E332" s="303"/>
      <c r="F332" s="302">
        <v>0.76048803729332237</v>
      </c>
      <c r="G332" s="302">
        <v>0.58788902568412615</v>
      </c>
      <c r="H332" s="302">
        <f>SUM(F332:G332)</f>
        <v>1.3483770629774485</v>
      </c>
      <c r="I332" s="303"/>
      <c r="J332" s="302">
        <v>0.92325774636192981</v>
      </c>
      <c r="K332" s="302">
        <v>0.56337506284982464</v>
      </c>
      <c r="L332" s="302">
        <f>SUM(J332:K332)</f>
        <v>1.4866328092117544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15.43184036833398</v>
      </c>
      <c r="C333" s="302">
        <v>10.295690974032716</v>
      </c>
      <c r="D333" s="302">
        <f t="shared" ref="D333:D340" si="109">SUM(B333:C333)</f>
        <v>25.727531342366696</v>
      </c>
      <c r="E333" s="303"/>
      <c r="F333" s="302">
        <v>18.430488434699935</v>
      </c>
      <c r="G333" s="302">
        <v>9.8704973290547766</v>
      </c>
      <c r="H333" s="302">
        <f t="shared" ref="H333:H340" si="110">SUM(F333:G333)</f>
        <v>28.30098576375471</v>
      </c>
      <c r="I333" s="303"/>
      <c r="J333" s="302">
        <v>21.157605573354786</v>
      </c>
      <c r="K333" s="302">
        <v>11.294278607247943</v>
      </c>
      <c r="L333" s="302">
        <f t="shared" ref="L333:L340" si="111">SUM(J333:K333)</f>
        <v>32.451884180602732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2.5572112941744263</v>
      </c>
      <c r="C334" s="302">
        <v>1.5257090211541822</v>
      </c>
      <c r="D334" s="302">
        <f t="shared" si="109"/>
        <v>4.0829203153286082</v>
      </c>
      <c r="E334" s="303"/>
      <c r="F334" s="302">
        <v>2.8345742931043496</v>
      </c>
      <c r="G334" s="302">
        <v>1.3129344966732133</v>
      </c>
      <c r="H334" s="302">
        <f t="shared" si="110"/>
        <v>4.1475087897775627</v>
      </c>
      <c r="I334" s="303"/>
      <c r="J334" s="302">
        <v>4.1504822385738533</v>
      </c>
      <c r="K334" s="302">
        <v>1.1542270196105497</v>
      </c>
      <c r="L334" s="302">
        <f t="shared" si="111"/>
        <v>5.3047092581844026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2.2526951060393055</v>
      </c>
      <c r="C335" s="302">
        <v>0.36276916182203955</v>
      </c>
      <c r="D335" s="302">
        <f t="shared" si="109"/>
        <v>2.6154642678613449</v>
      </c>
      <c r="E335" s="303"/>
      <c r="F335" s="302">
        <v>2.0825736430153303</v>
      </c>
      <c r="G335" s="302">
        <v>0.28606406868989986</v>
      </c>
      <c r="H335" s="302">
        <f t="shared" si="110"/>
        <v>2.3686377117052304</v>
      </c>
      <c r="I335" s="303"/>
      <c r="J335" s="302">
        <v>1.0670803525383474</v>
      </c>
      <c r="K335" s="302">
        <v>0.2381260509350141</v>
      </c>
      <c r="L335" s="302">
        <f t="shared" si="111"/>
        <v>1.3052064034733615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0.34326047501374796</v>
      </c>
      <c r="C336" s="302">
        <v>0.37369208863065656</v>
      </c>
      <c r="D336" s="302">
        <f t="shared" si="109"/>
        <v>0.71695256364440452</v>
      </c>
      <c r="E336" s="303"/>
      <c r="F336" s="302">
        <v>0.29833599806345623</v>
      </c>
      <c r="G336" s="302">
        <v>0.22217964590604924</v>
      </c>
      <c r="H336" s="302">
        <f t="shared" si="110"/>
        <v>0.52051564396950545</v>
      </c>
      <c r="I336" s="303"/>
      <c r="J336" s="302">
        <v>0.2405877114237937</v>
      </c>
      <c r="K336" s="302">
        <v>0.15061915520473526</v>
      </c>
      <c r="L336" s="302">
        <f t="shared" si="111"/>
        <v>0.39120686662852899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10.915282517050215</v>
      </c>
      <c r="C337" s="302">
        <v>0.79506300550832543</v>
      </c>
      <c r="D337" s="302">
        <f t="shared" si="109"/>
        <v>11.710345522558541</v>
      </c>
      <c r="E337" s="303"/>
      <c r="F337" s="302">
        <v>10.638541617013386</v>
      </c>
      <c r="G337" s="302">
        <v>0.69242201260507907</v>
      </c>
      <c r="H337" s="302">
        <f t="shared" si="110"/>
        <v>11.330963629618465</v>
      </c>
      <c r="I337" s="303"/>
      <c r="J337" s="302">
        <v>11.522264761256572</v>
      </c>
      <c r="K337" s="302">
        <v>0.80032306910626771</v>
      </c>
      <c r="L337" s="302">
        <f t="shared" si="111"/>
        <v>12.32258783036284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0.19452080841559008</v>
      </c>
      <c r="C338" s="302">
        <v>8.2514210668985732E-2</v>
      </c>
      <c r="D338" s="302">
        <f t="shared" si="109"/>
        <v>0.27703501908457584</v>
      </c>
      <c r="E338" s="303"/>
      <c r="F338" s="302">
        <v>0.18088528835198922</v>
      </c>
      <c r="G338" s="302">
        <v>5.5574242478124598E-2</v>
      </c>
      <c r="H338" s="302">
        <f t="shared" si="110"/>
        <v>0.23645953083011381</v>
      </c>
      <c r="I338" s="303"/>
      <c r="J338" s="302">
        <v>0.17839482740325799</v>
      </c>
      <c r="K338" s="302">
        <v>6.3930675684854887E-2</v>
      </c>
      <c r="L338" s="302">
        <f t="shared" si="111"/>
        <v>0.24232550308811288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0.24945812401726</v>
      </c>
      <c r="C339" s="302">
        <v>0.64054976537214181</v>
      </c>
      <c r="D339" s="302">
        <f t="shared" si="109"/>
        <v>0.89000788938940179</v>
      </c>
      <c r="E339" s="303"/>
      <c r="F339" s="302">
        <v>0.26776052513884213</v>
      </c>
      <c r="G339" s="302">
        <v>0.36003272979603207</v>
      </c>
      <c r="H339" s="302">
        <f t="shared" si="110"/>
        <v>0.62779325493487415</v>
      </c>
      <c r="I339" s="303"/>
      <c r="J339" s="302">
        <v>0.27601551262821855</v>
      </c>
      <c r="K339" s="302">
        <v>0.35073693668489048</v>
      </c>
      <c r="L339" s="302">
        <f t="shared" si="111"/>
        <v>0.62675244931310903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2.6050923951827505</v>
      </c>
      <c r="C340" s="302">
        <v>0.68140033530672794</v>
      </c>
      <c r="D340" s="302">
        <f t="shared" si="109"/>
        <v>3.2864927304894787</v>
      </c>
      <c r="E340" s="303"/>
      <c r="F340" s="302">
        <v>2.1033430926310173</v>
      </c>
      <c r="G340" s="302">
        <v>0.40341551980106044</v>
      </c>
      <c r="H340" s="302">
        <f t="shared" si="110"/>
        <v>2.5067586124320775</v>
      </c>
      <c r="I340" s="303"/>
      <c r="J340" s="302">
        <v>1.0764998461769288</v>
      </c>
      <c r="K340" s="302">
        <v>0.23419485295826384</v>
      </c>
      <c r="L340" s="302">
        <f t="shared" si="111"/>
        <v>1.3106946991351927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35.137875886994266</v>
      </c>
      <c r="C342" s="311">
        <f t="shared" ref="C342:D342" si="112">SUM(C332:C340)</f>
        <v>15.432124113005786</v>
      </c>
      <c r="D342" s="311">
        <f t="shared" si="112"/>
        <v>50.570000000000057</v>
      </c>
      <c r="E342" s="311"/>
      <c r="F342" s="311">
        <f t="shared" ref="F342:H342" si="113">SUM(F332:F340)</f>
        <v>37.596990929311623</v>
      </c>
      <c r="G342" s="311">
        <f t="shared" si="113"/>
        <v>13.791009070688359</v>
      </c>
      <c r="H342" s="311">
        <f t="shared" si="113"/>
        <v>51.387999999999984</v>
      </c>
      <c r="I342" s="311"/>
      <c r="J342" s="311">
        <f t="shared" ref="J342:L342" si="114">SUM(J332:J340)</f>
        <v>40.592188569717692</v>
      </c>
      <c r="K342" s="311">
        <f t="shared" si="114"/>
        <v>14.849811430282346</v>
      </c>
      <c r="L342" s="311">
        <f t="shared" si="114"/>
        <v>55.442000000000036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1.7640463955008574</v>
      </c>
      <c r="C349" s="302">
        <v>1.4302883782093563</v>
      </c>
      <c r="D349" s="302">
        <f>SUM(B349:C349)</f>
        <v>3.1943347737102137</v>
      </c>
      <c r="E349" s="303"/>
      <c r="F349" s="302">
        <v>2.0870244818914108</v>
      </c>
      <c r="G349" s="302">
        <v>1.4943120496356934</v>
      </c>
      <c r="H349" s="302">
        <f>SUM(F349:G349)</f>
        <v>3.5813365315271044</v>
      </c>
      <c r="I349" s="303"/>
      <c r="J349" s="302">
        <v>2.8322025878755919</v>
      </c>
      <c r="K349" s="302">
        <v>1.7912261633137185</v>
      </c>
      <c r="L349" s="302">
        <f>SUM(J349:K349)</f>
        <v>4.6234287511893104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15.956077144086716</v>
      </c>
      <c r="C350" s="302">
        <v>6.7286925415616805</v>
      </c>
      <c r="D350" s="302">
        <f t="shared" ref="D350:D357" si="115">SUM(B350:C350)</f>
        <v>22.684769685648398</v>
      </c>
      <c r="E350" s="303"/>
      <c r="F350" s="302">
        <v>17.385038605728752</v>
      </c>
      <c r="G350" s="302">
        <v>7.447611022032584</v>
      </c>
      <c r="H350" s="302">
        <f t="shared" ref="H350:H357" si="116">SUM(F350:G350)</f>
        <v>24.832649627761334</v>
      </c>
      <c r="I350" s="303"/>
      <c r="J350" s="302">
        <v>22.216619126662394</v>
      </c>
      <c r="K350" s="302">
        <v>9.6764184284468158</v>
      </c>
      <c r="L350" s="302">
        <f t="shared" ref="L350:L357" si="117">SUM(J350:K350)</f>
        <v>31.89303755510921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7.2756171247441914</v>
      </c>
      <c r="C351" s="302">
        <v>2.5735990390263095</v>
      </c>
      <c r="D351" s="302">
        <f t="shared" si="115"/>
        <v>9.8492161637705014</v>
      </c>
      <c r="E351" s="303"/>
      <c r="F351" s="302">
        <v>7.7008316525177465</v>
      </c>
      <c r="G351" s="302">
        <v>2.4546109706731167</v>
      </c>
      <c r="H351" s="302">
        <f t="shared" si="116"/>
        <v>10.155442623190863</v>
      </c>
      <c r="I351" s="303"/>
      <c r="J351" s="302">
        <v>15.322388585762633</v>
      </c>
      <c r="K351" s="302">
        <v>3.5970777682040014</v>
      </c>
      <c r="L351" s="302">
        <f t="shared" si="117"/>
        <v>18.919466353966634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5.3264349072008406</v>
      </c>
      <c r="C352" s="302">
        <v>0.84772586416840734</v>
      </c>
      <c r="D352" s="302">
        <f t="shared" si="115"/>
        <v>6.1741607713692481</v>
      </c>
      <c r="E352" s="303"/>
      <c r="F352" s="302">
        <v>4.5796071241922043</v>
      </c>
      <c r="G352" s="302">
        <v>0.70810244733730776</v>
      </c>
      <c r="H352" s="302">
        <f t="shared" si="116"/>
        <v>5.2877095715295122</v>
      </c>
      <c r="I352" s="303"/>
      <c r="J352" s="302">
        <v>3.1505010930922377</v>
      </c>
      <c r="K352" s="302">
        <v>0.72180621840699621</v>
      </c>
      <c r="L352" s="302">
        <f t="shared" si="117"/>
        <v>3.8723073114992337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0.37213103777273865</v>
      </c>
      <c r="C353" s="302">
        <v>0.59608424340384103</v>
      </c>
      <c r="D353" s="302">
        <f t="shared" si="115"/>
        <v>0.96821528117657962</v>
      </c>
      <c r="E353" s="303"/>
      <c r="F353" s="302">
        <v>0.29730745647147083</v>
      </c>
      <c r="G353" s="302">
        <v>0.44828988289616395</v>
      </c>
      <c r="H353" s="302">
        <f t="shared" si="116"/>
        <v>0.74559733936763473</v>
      </c>
      <c r="I353" s="303"/>
      <c r="J353" s="302">
        <v>0.25395895464796459</v>
      </c>
      <c r="K353" s="302">
        <v>0.46295245556687642</v>
      </c>
      <c r="L353" s="302">
        <f t="shared" si="117"/>
        <v>0.71691141021484106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24.025681018854666</v>
      </c>
      <c r="C354" s="302">
        <v>2.2199238254439031</v>
      </c>
      <c r="D354" s="302">
        <f t="shared" si="115"/>
        <v>26.245604844298569</v>
      </c>
      <c r="E354" s="303"/>
      <c r="F354" s="302">
        <v>22.251770712813535</v>
      </c>
      <c r="G354" s="302">
        <v>2.0453315509767145</v>
      </c>
      <c r="H354" s="302">
        <f t="shared" si="116"/>
        <v>24.297102263790251</v>
      </c>
      <c r="I354" s="303"/>
      <c r="J354" s="302">
        <v>26.1798699889322</v>
      </c>
      <c r="K354" s="302">
        <v>3.0614928397184533</v>
      </c>
      <c r="L354" s="302">
        <f t="shared" si="117"/>
        <v>29.241362828650654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0.70320993082991734</v>
      </c>
      <c r="C355" s="302">
        <v>0.24778240565182033</v>
      </c>
      <c r="D355" s="302">
        <f t="shared" si="115"/>
        <v>0.95099233648173764</v>
      </c>
      <c r="E355" s="303"/>
      <c r="F355" s="302">
        <v>0.61351319363411017</v>
      </c>
      <c r="G355" s="302">
        <v>0.18901204960239917</v>
      </c>
      <c r="H355" s="302">
        <f t="shared" si="116"/>
        <v>0.80252524323650931</v>
      </c>
      <c r="I355" s="303"/>
      <c r="J355" s="302">
        <v>0.77415990932033996</v>
      </c>
      <c r="K355" s="302">
        <v>0.22589083486837155</v>
      </c>
      <c r="L355" s="302">
        <f t="shared" si="117"/>
        <v>1.0000507441887114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0.10594401306100086</v>
      </c>
      <c r="C356" s="302">
        <v>0.44035275899578652</v>
      </c>
      <c r="D356" s="302">
        <f t="shared" si="115"/>
        <v>0.54629677205678739</v>
      </c>
      <c r="E356" s="303"/>
      <c r="F356" s="302">
        <v>7.8942845038081813E-2</v>
      </c>
      <c r="G356" s="302">
        <v>0.33443116450900773</v>
      </c>
      <c r="H356" s="302">
        <f t="shared" si="116"/>
        <v>0.41337400954708953</v>
      </c>
      <c r="I356" s="303"/>
      <c r="J356" s="302">
        <v>7.8049384207600311E-2</v>
      </c>
      <c r="K356" s="302">
        <v>0.29711537786207864</v>
      </c>
      <c r="L356" s="302">
        <f t="shared" si="117"/>
        <v>0.37516476206967897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1.5499693552234404</v>
      </c>
      <c r="C357" s="302">
        <v>0.93144001626445705</v>
      </c>
      <c r="D357" s="302">
        <f t="shared" si="115"/>
        <v>2.4814093714878975</v>
      </c>
      <c r="E357" s="303"/>
      <c r="F357" s="302">
        <v>1.1247019998475483</v>
      </c>
      <c r="G357" s="302">
        <v>0.57956079020217111</v>
      </c>
      <c r="H357" s="302">
        <f t="shared" si="116"/>
        <v>1.7042627900497194</v>
      </c>
      <c r="I357" s="303"/>
      <c r="J357" s="302">
        <v>0.96000629702482487</v>
      </c>
      <c r="K357" s="302">
        <v>0.41526398608694981</v>
      </c>
      <c r="L357" s="302">
        <f t="shared" si="117"/>
        <v>1.3752702831117747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57.079110927274364</v>
      </c>
      <c r="C359" s="311">
        <f t="shared" ref="C359:D359" si="118">SUM(C349:C357)</f>
        <v>16.01588907272556</v>
      </c>
      <c r="D359" s="311">
        <f t="shared" si="118"/>
        <v>73.094999999999942</v>
      </c>
      <c r="E359" s="311"/>
      <c r="F359" s="311">
        <f t="shared" ref="F359:H359" si="119">SUM(F349:F357)</f>
        <v>56.118738072134867</v>
      </c>
      <c r="G359" s="311">
        <f t="shared" si="119"/>
        <v>15.701261927865156</v>
      </c>
      <c r="H359" s="311">
        <f t="shared" si="119"/>
        <v>71.820000000000007</v>
      </c>
      <c r="I359" s="311"/>
      <c r="J359" s="311">
        <f t="shared" ref="J359:L359" si="120">SUM(J349:J357)</f>
        <v>71.767755927525783</v>
      </c>
      <c r="K359" s="311">
        <f t="shared" si="120"/>
        <v>20.249244072474262</v>
      </c>
      <c r="L359" s="311">
        <f t="shared" si="120"/>
        <v>92.017000000000039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0.44269426885593743</v>
      </c>
      <c r="C366" s="302">
        <v>0.63143594960005867</v>
      </c>
      <c r="D366" s="302">
        <f>SUM(B366:C366)</f>
        <v>1.0741302184559962</v>
      </c>
      <c r="E366" s="303"/>
      <c r="F366" s="302">
        <v>0.55268638941988468</v>
      </c>
      <c r="G366" s="302">
        <v>0.72432238617948241</v>
      </c>
      <c r="H366" s="302">
        <f>SUM(F366:G366)</f>
        <v>1.2770087755993671</v>
      </c>
      <c r="I366" s="303"/>
      <c r="J366" s="302">
        <v>0.81734570386352889</v>
      </c>
      <c r="K366" s="302">
        <v>1.0555556701527538</v>
      </c>
      <c r="L366" s="302">
        <f>SUM(J366:K366)</f>
        <v>1.8729013740162825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1.0250767354586618</v>
      </c>
      <c r="C367" s="302">
        <v>0.91821418923796749</v>
      </c>
      <c r="D367" s="302">
        <f t="shared" ref="D367:D374" si="121">SUM(B367:C367)</f>
        <v>1.9432909246966292</v>
      </c>
      <c r="E367" s="303"/>
      <c r="F367" s="302">
        <v>1.2411881956337689</v>
      </c>
      <c r="G367" s="302">
        <v>1.0581095953156261</v>
      </c>
      <c r="H367" s="302">
        <f t="shared" ref="H367:H374" si="122">SUM(F367:G367)</f>
        <v>2.299297790949395</v>
      </c>
      <c r="I367" s="303"/>
      <c r="J367" s="302">
        <v>1.8776283569298227</v>
      </c>
      <c r="K367" s="302">
        <v>1.8346787790670895</v>
      </c>
      <c r="L367" s="302">
        <f t="shared" ref="L367:L374" si="123">SUM(J367:K367)</f>
        <v>3.7123071359969124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2.0064210355054057</v>
      </c>
      <c r="C368" s="302">
        <v>2.2498846126889416</v>
      </c>
      <c r="D368" s="302">
        <f t="shared" si="121"/>
        <v>4.2563056481943473</v>
      </c>
      <c r="E368" s="303"/>
      <c r="F368" s="302">
        <v>2.4124087068733244</v>
      </c>
      <c r="G368" s="302">
        <v>2.1548175474160951</v>
      </c>
      <c r="H368" s="302">
        <f t="shared" si="122"/>
        <v>4.5672262542894195</v>
      </c>
      <c r="I368" s="303"/>
      <c r="J368" s="302">
        <v>3.2855355609764412</v>
      </c>
      <c r="K368" s="302">
        <v>2.8645183504056515</v>
      </c>
      <c r="L368" s="302">
        <f t="shared" si="123"/>
        <v>6.1500539113820931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1.1630766701845401</v>
      </c>
      <c r="C369" s="302">
        <v>0.16239417348844731</v>
      </c>
      <c r="D369" s="302">
        <f t="shared" si="121"/>
        <v>1.3254708436729874</v>
      </c>
      <c r="E369" s="303"/>
      <c r="F369" s="302">
        <v>1.083963079636143</v>
      </c>
      <c r="G369" s="302">
        <v>0.17556270808543439</v>
      </c>
      <c r="H369" s="302">
        <f t="shared" si="122"/>
        <v>1.2595257877215773</v>
      </c>
      <c r="I369" s="303"/>
      <c r="J369" s="302">
        <v>1.205762576552067</v>
      </c>
      <c r="K369" s="302">
        <v>0.28422367863900461</v>
      </c>
      <c r="L369" s="302">
        <f t="shared" si="123"/>
        <v>1.4899862551910716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0.2234899645603434</v>
      </c>
      <c r="C370" s="302">
        <v>0.88425770828640715</v>
      </c>
      <c r="D370" s="302">
        <f t="shared" si="121"/>
        <v>1.1077476728467506</v>
      </c>
      <c r="E370" s="303"/>
      <c r="F370" s="302">
        <v>0.25933679617910926</v>
      </c>
      <c r="G370" s="302">
        <v>0.7753233296581995</v>
      </c>
      <c r="H370" s="302">
        <f t="shared" si="122"/>
        <v>1.0346601258373087</v>
      </c>
      <c r="I370" s="303"/>
      <c r="J370" s="302">
        <v>0.39811250316245378</v>
      </c>
      <c r="K370" s="302">
        <v>0.99376042119017782</v>
      </c>
      <c r="L370" s="302">
        <f t="shared" si="123"/>
        <v>1.3918729243526315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1.0415434152244705</v>
      </c>
      <c r="C371" s="302">
        <v>0.47204107815805385</v>
      </c>
      <c r="D371" s="302">
        <f t="shared" si="121"/>
        <v>1.5135844933825244</v>
      </c>
      <c r="E371" s="303"/>
      <c r="F371" s="302">
        <v>0.90826444018861907</v>
      </c>
      <c r="G371" s="302">
        <v>0.56437614346217024</v>
      </c>
      <c r="H371" s="302">
        <f t="shared" si="122"/>
        <v>1.4726405836507892</v>
      </c>
      <c r="I371" s="303"/>
      <c r="J371" s="302">
        <v>0.9993032727367761</v>
      </c>
      <c r="K371" s="302">
        <v>0.87410356488817376</v>
      </c>
      <c r="L371" s="302">
        <f t="shared" si="123"/>
        <v>1.87340683762495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0.31544152456877828</v>
      </c>
      <c r="C372" s="302">
        <v>0.28041699419608296</v>
      </c>
      <c r="D372" s="302">
        <f t="shared" si="121"/>
        <v>0.59585851876486129</v>
      </c>
      <c r="E372" s="303"/>
      <c r="F372" s="302">
        <v>0.27817466643679778</v>
      </c>
      <c r="G372" s="302">
        <v>0.31169784382655902</v>
      </c>
      <c r="H372" s="302">
        <f t="shared" si="122"/>
        <v>0.58987251026335685</v>
      </c>
      <c r="I372" s="303"/>
      <c r="J372" s="302">
        <v>0.36261794870155561</v>
      </c>
      <c r="K372" s="302">
        <v>0.43785829483695521</v>
      </c>
      <c r="L372" s="302">
        <f t="shared" si="123"/>
        <v>0.80047624353851088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3.1386960606094166E-2</v>
      </c>
      <c r="C373" s="302">
        <v>0.13371199937938105</v>
      </c>
      <c r="D373" s="302">
        <f t="shared" si="121"/>
        <v>0.16509895998547522</v>
      </c>
      <c r="E373" s="303"/>
      <c r="F373" s="302">
        <v>2.7699872069836359E-2</v>
      </c>
      <c r="G373" s="302">
        <v>0.14188150579694175</v>
      </c>
      <c r="H373" s="302">
        <f t="shared" si="122"/>
        <v>0.16958137786677813</v>
      </c>
      <c r="I373" s="303"/>
      <c r="J373" s="302">
        <v>6.6012516345502745E-2</v>
      </c>
      <c r="K373" s="302">
        <v>0.1757430194772529</v>
      </c>
      <c r="L373" s="302">
        <f t="shared" si="123"/>
        <v>0.24175553582275566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0.78314433576286824</v>
      </c>
      <c r="C374" s="302">
        <v>0.76536838423756581</v>
      </c>
      <c r="D374" s="302">
        <f t="shared" si="121"/>
        <v>1.5485127200004341</v>
      </c>
      <c r="E374" s="303"/>
      <c r="F374" s="302">
        <v>0.65886136916886096</v>
      </c>
      <c r="G374" s="302">
        <v>0.74132542465315909</v>
      </c>
      <c r="H374" s="302">
        <f t="shared" si="122"/>
        <v>1.40018679382202</v>
      </c>
      <c r="I374" s="303"/>
      <c r="J374" s="302">
        <v>0.74920690399868373</v>
      </c>
      <c r="K374" s="302">
        <v>0.79603287807610335</v>
      </c>
      <c r="L374" s="302">
        <f t="shared" si="123"/>
        <v>1.5452397820747872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7.0322749107271001</v>
      </c>
      <c r="C376" s="311">
        <f t="shared" ref="C376:D376" si="124">SUM(C366:C374)</f>
        <v>6.4977250892729055</v>
      </c>
      <c r="D376" s="311">
        <f t="shared" si="124"/>
        <v>13.530000000000005</v>
      </c>
      <c r="E376" s="311"/>
      <c r="F376" s="311">
        <f t="shared" ref="F376:H376" si="125">SUM(F366:F374)</f>
        <v>7.4225835156063438</v>
      </c>
      <c r="G376" s="311">
        <f t="shared" si="125"/>
        <v>6.6474164843936681</v>
      </c>
      <c r="H376" s="311">
        <f t="shared" si="125"/>
        <v>14.070000000000011</v>
      </c>
      <c r="I376" s="311"/>
      <c r="J376" s="311">
        <f t="shared" ref="J376:L376" si="126">SUM(J366:J374)</f>
        <v>9.761525343266829</v>
      </c>
      <c r="K376" s="311">
        <f t="shared" si="126"/>
        <v>9.3164746567331616</v>
      </c>
      <c r="L376" s="311">
        <f t="shared" si="126"/>
        <v>19.077999999999996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0.58008549766139206</v>
      </c>
      <c r="C383" s="302">
        <v>0.52594416912483333</v>
      </c>
      <c r="D383" s="302">
        <f>SUM(B383:C383)</f>
        <v>1.1060296667862253</v>
      </c>
      <c r="E383" s="303"/>
      <c r="F383" s="302">
        <v>0.71631545718091727</v>
      </c>
      <c r="G383" s="302">
        <v>0.70983733966330009</v>
      </c>
      <c r="H383" s="302">
        <f>SUM(F383:G383)</f>
        <v>1.4261527968442174</v>
      </c>
      <c r="I383" s="303"/>
      <c r="J383" s="302">
        <v>0.77725962496409184</v>
      </c>
      <c r="K383" s="302">
        <v>0.8313765819224016</v>
      </c>
      <c r="L383" s="302">
        <f>SUM(J383:K383)</f>
        <v>1.6086362068864934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1.3128661740197107</v>
      </c>
      <c r="C384" s="302">
        <v>0.87327602445470154</v>
      </c>
      <c r="D384" s="302">
        <f t="shared" ref="D384:D391" si="127">SUM(B384:C384)</f>
        <v>2.1861421984744123</v>
      </c>
      <c r="E384" s="303"/>
      <c r="F384" s="302">
        <v>1.4246853505268482</v>
      </c>
      <c r="G384" s="302">
        <v>1.1064953112471854</v>
      </c>
      <c r="H384" s="302">
        <f t="shared" ref="H384:H391" si="128">SUM(F384:G384)</f>
        <v>2.5311806617740338</v>
      </c>
      <c r="I384" s="303"/>
      <c r="J384" s="302">
        <v>1.5557511848760617</v>
      </c>
      <c r="K384" s="302">
        <v>1.3684221438372994</v>
      </c>
      <c r="L384" s="302">
        <f t="shared" ref="L384:L391" si="129">SUM(J384:K384)</f>
        <v>2.9241733287133611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1.1137463383706245</v>
      </c>
      <c r="C385" s="302">
        <v>0.41211703056284021</v>
      </c>
      <c r="D385" s="302">
        <f t="shared" si="127"/>
        <v>1.5258633689334649</v>
      </c>
      <c r="E385" s="303"/>
      <c r="F385" s="302">
        <v>1.0721144130003186</v>
      </c>
      <c r="G385" s="302">
        <v>0.55003385219836598</v>
      </c>
      <c r="H385" s="302">
        <f t="shared" si="128"/>
        <v>1.6221482651986845</v>
      </c>
      <c r="I385" s="303"/>
      <c r="J385" s="302">
        <v>1.2140753214271576</v>
      </c>
      <c r="K385" s="302">
        <v>0.5772682201452477</v>
      </c>
      <c r="L385" s="302">
        <f t="shared" si="129"/>
        <v>1.7913435415724053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1.0523030677494054</v>
      </c>
      <c r="C386" s="302">
        <v>0.11931305931273008</v>
      </c>
      <c r="D386" s="302">
        <f t="shared" si="127"/>
        <v>1.1716161270621355</v>
      </c>
      <c r="E386" s="303"/>
      <c r="F386" s="302">
        <v>0.81486578832222878</v>
      </c>
      <c r="G386" s="302">
        <v>0.1240601215931279</v>
      </c>
      <c r="H386" s="302">
        <f t="shared" si="128"/>
        <v>0.93892590991535663</v>
      </c>
      <c r="I386" s="303"/>
      <c r="J386" s="302">
        <v>0.73456134351213587</v>
      </c>
      <c r="K386" s="302">
        <v>0.15666460098783344</v>
      </c>
      <c r="L386" s="302">
        <f t="shared" si="129"/>
        <v>0.89122594449996928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0.15612764105671315</v>
      </c>
      <c r="C387" s="302">
        <v>0.38526500379101675</v>
      </c>
      <c r="D387" s="302">
        <f t="shared" si="127"/>
        <v>0.54139264484772986</v>
      </c>
      <c r="E387" s="303"/>
      <c r="F387" s="302">
        <v>0.16954301398669105</v>
      </c>
      <c r="G387" s="302">
        <v>0.40162730978037059</v>
      </c>
      <c r="H387" s="302">
        <f t="shared" si="128"/>
        <v>0.57117032376706167</v>
      </c>
      <c r="I387" s="303"/>
      <c r="J387" s="302">
        <v>0.26144323508519318</v>
      </c>
      <c r="K387" s="302">
        <v>0.49260957506566239</v>
      </c>
      <c r="L387" s="302">
        <f t="shared" si="129"/>
        <v>0.75405281015085557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3.1626662768669407</v>
      </c>
      <c r="C388" s="302">
        <v>0.70012996394390581</v>
      </c>
      <c r="D388" s="302">
        <f t="shared" si="127"/>
        <v>3.8627962408108463</v>
      </c>
      <c r="E388" s="303"/>
      <c r="F388" s="302">
        <v>2.7294507290550922</v>
      </c>
      <c r="G388" s="302">
        <v>0.90192173555276789</v>
      </c>
      <c r="H388" s="302">
        <f t="shared" si="128"/>
        <v>3.63137246460786</v>
      </c>
      <c r="I388" s="303"/>
      <c r="J388" s="302">
        <v>2.5677076008935402</v>
      </c>
      <c r="K388" s="302">
        <v>1.0305637860014321</v>
      </c>
      <c r="L388" s="302">
        <f t="shared" si="129"/>
        <v>3.5982713868949725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0.30504003670216834</v>
      </c>
      <c r="C389" s="302">
        <v>0.19628605463894508</v>
      </c>
      <c r="D389" s="302">
        <f t="shared" si="127"/>
        <v>0.50132609134111339</v>
      </c>
      <c r="E389" s="303"/>
      <c r="F389" s="302">
        <v>0.30426808704434666</v>
      </c>
      <c r="G389" s="302">
        <v>0.30374374949890232</v>
      </c>
      <c r="H389" s="302">
        <f t="shared" si="128"/>
        <v>0.60801183654324897</v>
      </c>
      <c r="I389" s="303"/>
      <c r="J389" s="302">
        <v>0.26664923224027259</v>
      </c>
      <c r="K389" s="302">
        <v>0.30411277157202909</v>
      </c>
      <c r="L389" s="302">
        <f t="shared" si="129"/>
        <v>0.57076200381230169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0.14745456408946075</v>
      </c>
      <c r="C390" s="302">
        <v>0.21580893211966046</v>
      </c>
      <c r="D390" s="302">
        <f t="shared" si="127"/>
        <v>0.36326349620912124</v>
      </c>
      <c r="E390" s="303"/>
      <c r="F390" s="302">
        <v>0.10916141757574915</v>
      </c>
      <c r="G390" s="302">
        <v>0.2620472794875347</v>
      </c>
      <c r="H390" s="302">
        <f t="shared" si="128"/>
        <v>0.37120869706328385</v>
      </c>
      <c r="I390" s="303"/>
      <c r="J390" s="302">
        <v>0.22497342921055719</v>
      </c>
      <c r="K390" s="302">
        <v>0.242053766750632</v>
      </c>
      <c r="L390" s="302">
        <f t="shared" si="129"/>
        <v>0.46702719596118919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0.71091160907962503</v>
      </c>
      <c r="C391" s="302">
        <v>0.42165855645531286</v>
      </c>
      <c r="D391" s="302">
        <f t="shared" si="127"/>
        <v>1.1325701655349378</v>
      </c>
      <c r="E391" s="303"/>
      <c r="F391" s="302">
        <v>0.44698338112030178</v>
      </c>
      <c r="G391" s="302">
        <v>0.49084566316597295</v>
      </c>
      <c r="H391" s="302">
        <f t="shared" si="128"/>
        <v>0.93782904428627467</v>
      </c>
      <c r="I391" s="303"/>
      <c r="J391" s="302">
        <v>0.32125007642890352</v>
      </c>
      <c r="K391" s="302">
        <v>0.46625750507954256</v>
      </c>
      <c r="L391" s="302">
        <f t="shared" si="129"/>
        <v>0.78750758150844602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8.5412012055960407</v>
      </c>
      <c r="C393" s="311">
        <f t="shared" ref="C393:D393" si="130">SUM(C383:C391)</f>
        <v>3.8497987944039456</v>
      </c>
      <c r="D393" s="311">
        <f t="shared" si="130"/>
        <v>12.390999999999986</v>
      </c>
      <c r="E393" s="311"/>
      <c r="F393" s="311">
        <f t="shared" ref="F393:H393" si="131">SUM(F383:F391)</f>
        <v>7.7873876378124942</v>
      </c>
      <c r="G393" s="311">
        <f t="shared" si="131"/>
        <v>4.8506123621875279</v>
      </c>
      <c r="H393" s="311">
        <f t="shared" si="131"/>
        <v>12.638000000000021</v>
      </c>
      <c r="I393" s="311"/>
      <c r="J393" s="311">
        <f t="shared" ref="J393:L393" si="132">SUM(J383:J391)</f>
        <v>7.9236710486379138</v>
      </c>
      <c r="K393" s="311">
        <f t="shared" si="132"/>
        <v>5.4693289513620806</v>
      </c>
      <c r="L393" s="311">
        <f t="shared" si="132"/>
        <v>13.392999999999994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37.555873727785432</v>
      </c>
      <c r="C9" s="249">
        <f t="shared" ref="C9:D9" si="0">SUM(C26,C43,C60,C77,C94,C111,C128,C145,C162,C179,C196,C213,C230,C247,C264,C281,C298,C315,C332,C349,C366,C383)</f>
        <v>5.5571878955305065</v>
      </c>
      <c r="D9" s="249">
        <f t="shared" si="0"/>
        <v>12.611978674291652</v>
      </c>
      <c r="E9" s="249">
        <f>SUM(B9:D9)</f>
        <v>55.725040297607592</v>
      </c>
      <c r="F9" s="238"/>
      <c r="G9" s="249">
        <f>SUM(G26,G43,G60,G77,G94,G111,G128,G145,G162,G179,G196,G213,G230,G247,G264,G281,G298,G315,G332,G349,G366,G383)</f>
        <v>44.380212621800609</v>
      </c>
      <c r="H9" s="249">
        <f t="shared" ref="H9:I9" si="1">SUM(H26,H43,H60,H77,H94,H111,H128,H145,H162,H179,H196,H213,H230,H247,H264,H281,H298,H315,H332,H349,H366,H383)</f>
        <v>8.9245621611794963</v>
      </c>
      <c r="I9" s="249">
        <f t="shared" si="1"/>
        <v>14.775224425910038</v>
      </c>
      <c r="J9" s="249">
        <f>SUM(G9:I9)</f>
        <v>68.079999208890143</v>
      </c>
      <c r="K9" s="238"/>
      <c r="L9" s="249">
        <f>SUM(L26,L43,L60,L77,L94,L111,L128,L145,L162,L179,L196,L213,L230,L247,L264,L281,L298,L315,L332,L349,L366,L383)</f>
        <v>44.191069785169169</v>
      </c>
      <c r="M9" s="249">
        <f t="shared" ref="M9:N9" si="2">SUM(M26,M43,M60,M77,M94,M111,M128,M145,M162,M179,M196,M213,M230,M247,M264,M281,M298,M315,M332,M349,M366,M383)</f>
        <v>10.99015813540421</v>
      </c>
      <c r="N9" s="249">
        <f t="shared" si="2"/>
        <v>16.894230673006039</v>
      </c>
      <c r="O9" s="249">
        <f>SUM(L9:N9)</f>
        <v>72.075458593579413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74.96698344492431</v>
      </c>
      <c r="C10" s="249">
        <f t="shared" si="3"/>
        <v>24.295450983980931</v>
      </c>
      <c r="D10" s="249">
        <f t="shared" si="3"/>
        <v>17.565641295217215</v>
      </c>
      <c r="E10" s="249">
        <f t="shared" ref="E10:E17" si="4">SUM(B10:D10)</f>
        <v>116.82807572412246</v>
      </c>
      <c r="F10" s="238"/>
      <c r="G10" s="249">
        <f t="shared" ref="G10:I10" si="5">SUM(G27,G44,G61,G78,G95,G112,G129,G146,G163,G180,G197,G214,G231,G248,G265,G282,G299,G316,G333,G350,G367,G384)</f>
        <v>94.729439851588154</v>
      </c>
      <c r="H10" s="249">
        <f t="shared" si="5"/>
        <v>30.387690300815915</v>
      </c>
      <c r="I10" s="249">
        <f t="shared" si="5"/>
        <v>17.109523816390507</v>
      </c>
      <c r="J10" s="249">
        <f t="shared" ref="J10:J17" si="6">SUM(G10:I10)</f>
        <v>142.22665396879458</v>
      </c>
      <c r="K10" s="238"/>
      <c r="L10" s="249">
        <f t="shared" ref="L10:N10" si="7">SUM(L27,L44,L61,L78,L95,L112,L129,L146,L163,L180,L197,L214,L231,L248,L265,L282,L299,L316,L333,L350,L367,L384)</f>
        <v>117.66856126129892</v>
      </c>
      <c r="M10" s="249">
        <f t="shared" si="7"/>
        <v>38.647342517961441</v>
      </c>
      <c r="N10" s="249">
        <f t="shared" si="7"/>
        <v>18.126720038302384</v>
      </c>
      <c r="O10" s="249">
        <f t="shared" ref="O10:O17" si="8">SUM(L10:N10)</f>
        <v>174.44262381756275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43.401448943979538</v>
      </c>
      <c r="C11" s="249">
        <f t="shared" si="3"/>
        <v>14.05131863331035</v>
      </c>
      <c r="D11" s="249">
        <f t="shared" si="3"/>
        <v>13.342875134687672</v>
      </c>
      <c r="E11" s="249">
        <f t="shared" si="4"/>
        <v>70.795642711977564</v>
      </c>
      <c r="F11" s="238"/>
      <c r="G11" s="249">
        <f t="shared" ref="G11:I11" si="9">SUM(G28,G45,G62,G79,G96,G113,G130,G147,G164,G181,G198,G215,G232,G249,G266,G283,G300,G317,G334,G351,G368,G385)</f>
        <v>52.478715351896298</v>
      </c>
      <c r="H11" s="249">
        <f t="shared" si="9"/>
        <v>17.034579205727042</v>
      </c>
      <c r="I11" s="249">
        <f t="shared" si="9"/>
        <v>13.132807446777257</v>
      </c>
      <c r="J11" s="249">
        <f t="shared" si="6"/>
        <v>82.646102004400603</v>
      </c>
      <c r="K11" s="238"/>
      <c r="L11" s="249">
        <f t="shared" ref="L11:N11" si="10">SUM(L28,L45,L62,L79,L96,L113,L130,L147,L164,L181,L198,L215,L232,L249,L266,L283,L300,L317,L334,L351,L368,L385)</f>
        <v>59.582288292644471</v>
      </c>
      <c r="M11" s="249">
        <f t="shared" si="10"/>
        <v>23.128455188242341</v>
      </c>
      <c r="N11" s="249">
        <f t="shared" si="10"/>
        <v>15.248389496070136</v>
      </c>
      <c r="O11" s="249">
        <f t="shared" si="8"/>
        <v>97.959132976956937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32.930098658944161</v>
      </c>
      <c r="C12" s="249">
        <f t="shared" si="3"/>
        <v>26.110838799626297</v>
      </c>
      <c r="D12" s="249">
        <f t="shared" si="3"/>
        <v>3.6434273605935892</v>
      </c>
      <c r="E12" s="249">
        <f t="shared" si="4"/>
        <v>62.684364819164045</v>
      </c>
      <c r="F12" s="238"/>
      <c r="G12" s="249">
        <f t="shared" ref="G12:I12" si="11">SUM(G29,G46,G63,G80,G97,G114,G131,G148,G165,G182,G199,G216,G233,G250,G267,G284,G301,G318,G335,G352,G369,G386)</f>
        <v>34.387764052111066</v>
      </c>
      <c r="H12" s="249">
        <f t="shared" si="11"/>
        <v>26.409834477625981</v>
      </c>
      <c r="I12" s="249">
        <f t="shared" si="11"/>
        <v>4.1558570717578425</v>
      </c>
      <c r="J12" s="249">
        <f t="shared" si="6"/>
        <v>64.953455601494881</v>
      </c>
      <c r="K12" s="238"/>
      <c r="L12" s="249">
        <f t="shared" ref="L12:N12" si="12">SUM(L29,L46,L63,L80,L97,L114,L131,L148,L165,L182,L199,L216,L233,L250,L267,L284,L301,L318,L335,L352,L369,L386)</f>
        <v>32.976708597867606</v>
      </c>
      <c r="M12" s="249">
        <f t="shared" si="12"/>
        <v>23.592480175916293</v>
      </c>
      <c r="N12" s="249">
        <f t="shared" si="12"/>
        <v>4.3910257905767418</v>
      </c>
      <c r="O12" s="249">
        <f t="shared" si="8"/>
        <v>60.960214564360641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30.885910709087337</v>
      </c>
      <c r="C13" s="249">
        <f t="shared" si="3"/>
        <v>4.8844908010704282</v>
      </c>
      <c r="D13" s="249">
        <f t="shared" si="3"/>
        <v>20.050308918927591</v>
      </c>
      <c r="E13" s="249">
        <f t="shared" si="4"/>
        <v>55.820710429085359</v>
      </c>
      <c r="F13" s="238"/>
      <c r="G13" s="249">
        <f t="shared" ref="G13:I13" si="13">SUM(G30,G47,G64,G81,G98,G115,G132,G149,G166,G183,G200,G217,G234,G251,G268,G285,G302,G319,G336,G353,G370,G387)</f>
        <v>27.470619591387592</v>
      </c>
      <c r="H13" s="249">
        <f t="shared" si="13"/>
        <v>4.5936751445066424</v>
      </c>
      <c r="I13" s="249">
        <f t="shared" si="13"/>
        <v>19.459491745481287</v>
      </c>
      <c r="J13" s="249">
        <f t="shared" si="6"/>
        <v>51.523786481375524</v>
      </c>
      <c r="K13" s="238"/>
      <c r="L13" s="249">
        <f t="shared" ref="L13:N13" si="14">SUM(L30,L47,L64,L81,L98,L115,L132,L149,L166,L183,L200,L217,L234,L251,L268,L285,L302,L319,L336,L353,L370,L387)</f>
        <v>24.119975690076853</v>
      </c>
      <c r="M13" s="249">
        <f t="shared" si="14"/>
        <v>5.8677635898625304</v>
      </c>
      <c r="N13" s="249">
        <f t="shared" si="14"/>
        <v>22.985619109815818</v>
      </c>
      <c r="O13" s="249">
        <f t="shared" si="8"/>
        <v>52.973358389755205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22.409756231243446</v>
      </c>
      <c r="C14" s="249">
        <f t="shared" si="3"/>
        <v>27.578415238870122</v>
      </c>
      <c r="D14" s="249">
        <f t="shared" si="3"/>
        <v>6.4362350630730036</v>
      </c>
      <c r="E14" s="249">
        <f t="shared" si="4"/>
        <v>56.424406533186577</v>
      </c>
      <c r="F14" s="238"/>
      <c r="G14" s="249">
        <f t="shared" ref="G14:I14" si="15">SUM(G31,G48,G65,G82,G99,G116,G133,G150,G167,G184,G201,G218,G235,G252,G269,G286,G303,G320,G337,G354,G371,G388)</f>
        <v>22.097331956368336</v>
      </c>
      <c r="H14" s="249">
        <f t="shared" si="15"/>
        <v>26.078533201146218</v>
      </c>
      <c r="I14" s="249">
        <f t="shared" si="15"/>
        <v>6.8039952420335821</v>
      </c>
      <c r="J14" s="249">
        <f t="shared" si="6"/>
        <v>54.97986039954813</v>
      </c>
      <c r="K14" s="238"/>
      <c r="L14" s="249">
        <f t="shared" ref="L14:N14" si="16">SUM(L31,L48,L65,L82,L99,L116,L133,L150,L167,L184,L201,L218,L235,L252,L269,L286,L303,L320,L337,L354,L371,L388)</f>
        <v>26.840576854483679</v>
      </c>
      <c r="M14" s="249">
        <f t="shared" si="16"/>
        <v>27.397445107968178</v>
      </c>
      <c r="N14" s="249">
        <f t="shared" si="16"/>
        <v>9.0463396073258089</v>
      </c>
      <c r="O14" s="249">
        <f t="shared" si="8"/>
        <v>63.284361569777658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16.779215735661396</v>
      </c>
      <c r="C15" s="249">
        <f t="shared" si="3"/>
        <v>27.211374937220842</v>
      </c>
      <c r="D15" s="249">
        <f t="shared" si="3"/>
        <v>3.6814151831002482</v>
      </c>
      <c r="E15" s="249">
        <f t="shared" si="4"/>
        <v>47.672005855982484</v>
      </c>
      <c r="F15" s="238"/>
      <c r="G15" s="249">
        <f t="shared" ref="G15:I15" si="17">SUM(G32,G49,G66,G83,G100,G117,G134,G151,G168,G185,G202,G219,G236,G253,G270,G287,G304,G321,G338,G355,G372,G389)</f>
        <v>16.932927730446924</v>
      </c>
      <c r="H15" s="249">
        <f t="shared" si="17"/>
        <v>26.844893701351797</v>
      </c>
      <c r="I15" s="249">
        <f t="shared" si="17"/>
        <v>3.079343342753746</v>
      </c>
      <c r="J15" s="249">
        <f t="shared" si="6"/>
        <v>46.857164774552466</v>
      </c>
      <c r="K15" s="238"/>
      <c r="L15" s="249">
        <f t="shared" ref="L15:N15" si="18">SUM(L32,L49,L66,L83,L100,L117,L134,L151,L168,L185,L202,L219,L236,L253,L270,L287,L304,L321,L338,L355,L372,L389)</f>
        <v>16.607593293285898</v>
      </c>
      <c r="M15" s="249">
        <f t="shared" si="18"/>
        <v>28.413818505309301</v>
      </c>
      <c r="N15" s="249">
        <f t="shared" si="18"/>
        <v>2.554994180303138</v>
      </c>
      <c r="O15" s="249">
        <f t="shared" si="8"/>
        <v>47.576405978898336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20.524479860778385</v>
      </c>
      <c r="C16" s="249">
        <f t="shared" si="3"/>
        <v>4.3001195701327815</v>
      </c>
      <c r="D16" s="249">
        <f t="shared" si="3"/>
        <v>3.8083892275738669</v>
      </c>
      <c r="E16" s="249">
        <f t="shared" si="4"/>
        <v>28.632988658485033</v>
      </c>
      <c r="F16" s="238"/>
      <c r="G16" s="249">
        <f t="shared" ref="G16:I16" si="19">SUM(G33,G50,G67,G84,G101,G118,G135,G152,G169,G186,G203,G220,G237,G254,G271,G288,G305,G322,G339,G356,G373,G390)</f>
        <v>18.026099597271283</v>
      </c>
      <c r="H16" s="249">
        <f t="shared" si="19"/>
        <v>4.5590785479321863</v>
      </c>
      <c r="I16" s="249">
        <f t="shared" si="19"/>
        <v>4.2559261663176908</v>
      </c>
      <c r="J16" s="249">
        <f t="shared" si="6"/>
        <v>26.841104311521164</v>
      </c>
      <c r="K16" s="238"/>
      <c r="L16" s="249">
        <f t="shared" ref="L16:N16" si="20">SUM(L33,L50,L67,L84,L101,L118,L135,L152,L169,L186,L203,L220,L237,L254,L271,L288,L305,L322,L339,L356,L373,L390)</f>
        <v>16.290855407054966</v>
      </c>
      <c r="M16" s="249">
        <f t="shared" si="20"/>
        <v>6.2204193821165612</v>
      </c>
      <c r="N16" s="249">
        <f t="shared" si="20"/>
        <v>5.1078540117258369</v>
      </c>
      <c r="O16" s="249">
        <f t="shared" si="8"/>
        <v>27.619128800897364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24.867593113974443</v>
      </c>
      <c r="C17" s="249">
        <f t="shared" si="3"/>
        <v>29.561237502310092</v>
      </c>
      <c r="D17" s="249">
        <f t="shared" si="3"/>
        <v>4.7799343541041459</v>
      </c>
      <c r="E17" s="249">
        <f t="shared" si="4"/>
        <v>59.208764970388685</v>
      </c>
      <c r="F17" s="238"/>
      <c r="G17" s="249">
        <f t="shared" ref="G17:I17" si="21">SUM(G34,G51,G68,G85,G102,G119,G136,G153,G170,G187,G204,G221,G238,G255,G272,G289,G306,G323,G340,G357,G374,G391)</f>
        <v>21.142833715891229</v>
      </c>
      <c r="H17" s="249">
        <f t="shared" si="21"/>
        <v>28.550768291903946</v>
      </c>
      <c r="I17" s="249">
        <f t="shared" si="21"/>
        <v>4.9332712416270912</v>
      </c>
      <c r="J17" s="249">
        <f t="shared" si="6"/>
        <v>54.626873249422268</v>
      </c>
      <c r="K17" s="238"/>
      <c r="L17" s="249">
        <f t="shared" ref="L17:N17" si="22">SUM(L34,L51,L68,L85,L102,L119,L136,L153,L170,L187,L204,L221,L238,L255,L272,L289,L306,L323,L340,L357,L374,L391)</f>
        <v>23.697623758458622</v>
      </c>
      <c r="M17" s="249">
        <f t="shared" si="22"/>
        <v>25.984617413711245</v>
      </c>
      <c r="N17" s="249">
        <f t="shared" si="22"/>
        <v>7.3600741360418462</v>
      </c>
      <c r="O17" s="249">
        <f t="shared" si="8"/>
        <v>57.042315308211712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304.32136042637848</v>
      </c>
      <c r="C19" s="247">
        <f t="shared" ref="C19:O19" si="23">SUM(C9:C17)</f>
        <v>163.55043436205236</v>
      </c>
      <c r="D19" s="247">
        <f t="shared" si="23"/>
        <v>85.920205211568984</v>
      </c>
      <c r="E19" s="247">
        <f t="shared" si="23"/>
        <v>553.7919999999998</v>
      </c>
      <c r="F19" s="247"/>
      <c r="G19" s="247">
        <f t="shared" si="23"/>
        <v>331.64594446876151</v>
      </c>
      <c r="H19" s="247">
        <f t="shared" si="23"/>
        <v>173.38361503218923</v>
      </c>
      <c r="I19" s="247">
        <f t="shared" si="23"/>
        <v>87.705440499049047</v>
      </c>
      <c r="J19" s="247">
        <f t="shared" si="23"/>
        <v>592.73499999999967</v>
      </c>
      <c r="K19" s="247"/>
      <c r="L19" s="247">
        <f t="shared" si="23"/>
        <v>361.97525294034017</v>
      </c>
      <c r="M19" s="247">
        <f t="shared" si="23"/>
        <v>190.24250001649213</v>
      </c>
      <c r="N19" s="247">
        <f t="shared" si="23"/>
        <v>101.71524704316775</v>
      </c>
      <c r="O19" s="247">
        <f t="shared" si="23"/>
        <v>653.93300000000011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0.16714135586221501</v>
      </c>
      <c r="C26" s="302">
        <v>1.4203072852608706E-2</v>
      </c>
      <c r="D26" s="302">
        <v>3.048694633982792E-2</v>
      </c>
      <c r="E26" s="302">
        <f>SUM(B26:D26)</f>
        <v>0.21183137505465166</v>
      </c>
      <c r="F26" s="303"/>
      <c r="G26" s="302">
        <v>0.21249539716743629</v>
      </c>
      <c r="H26" s="302">
        <v>0.10630762944607274</v>
      </c>
      <c r="I26" s="302">
        <v>5.714586314668596E-2</v>
      </c>
      <c r="J26" s="302">
        <f>SUM(G26:I26)</f>
        <v>0.37594888976019497</v>
      </c>
      <c r="K26" s="303"/>
      <c r="L26" s="302">
        <v>0.30254753287678748</v>
      </c>
      <c r="M26" s="302">
        <v>0.10043233392452203</v>
      </c>
      <c r="N26" s="302">
        <v>4.0097262461685788E-2</v>
      </c>
      <c r="O26" s="302">
        <f>SUM(L26:N26)</f>
        <v>0.44307712926299525</v>
      </c>
    </row>
    <row r="27" spans="1:15" s="236" customFormat="1" x14ac:dyDescent="0.2">
      <c r="A27" s="237" t="str">
        <f>name!E$5</f>
        <v>Professional occupations</v>
      </c>
      <c r="B27" s="302">
        <v>0.12916062035670581</v>
      </c>
      <c r="C27" s="302">
        <v>1.0688118729682174E-2</v>
      </c>
      <c r="D27" s="302">
        <v>2.1860587076961507E-2</v>
      </c>
      <c r="E27" s="302">
        <f t="shared" ref="E27:E34" si="24">SUM(B27:D27)</f>
        <v>0.16170932616334949</v>
      </c>
      <c r="F27" s="303"/>
      <c r="G27" s="302">
        <v>0.19455689856273017</v>
      </c>
      <c r="H27" s="302">
        <v>0.12391102795364076</v>
      </c>
      <c r="I27" s="302">
        <v>4.9740593632161031E-2</v>
      </c>
      <c r="J27" s="302">
        <f t="shared" ref="J27:J34" si="25">SUM(G27:I27)</f>
        <v>0.36820852014853195</v>
      </c>
      <c r="K27" s="303"/>
      <c r="L27" s="302">
        <v>0.28521369606746783</v>
      </c>
      <c r="M27" s="302">
        <v>0.17187569794956919</v>
      </c>
      <c r="N27" s="302">
        <v>3.3613851593877191E-2</v>
      </c>
      <c r="O27" s="302">
        <f t="shared" ref="O27:O34" si="26">SUM(L27:N27)</f>
        <v>0.49070324561091422</v>
      </c>
    </row>
    <row r="28" spans="1:15" s="236" customFormat="1" x14ac:dyDescent="0.2">
      <c r="A28" s="237" t="str">
        <f>name!E$6</f>
        <v>Associate professional occupations</v>
      </c>
      <c r="B28" s="302">
        <v>7.7238042331542578E-2</v>
      </c>
      <c r="C28" s="302">
        <v>9.9178441669540516E-3</v>
      </c>
      <c r="D28" s="302">
        <v>2.0775851686365181E-2</v>
      </c>
      <c r="E28" s="302">
        <f t="shared" si="24"/>
        <v>0.10793173818486182</v>
      </c>
      <c r="F28" s="303"/>
      <c r="G28" s="302">
        <v>0.10704681316908157</v>
      </c>
      <c r="H28" s="302">
        <v>9.9898969622643649E-2</v>
      </c>
      <c r="I28" s="302">
        <v>5.3288533951570814E-2</v>
      </c>
      <c r="J28" s="302">
        <f t="shared" si="25"/>
        <v>0.260234316743296</v>
      </c>
      <c r="K28" s="303"/>
      <c r="L28" s="302">
        <v>0.13092939230012168</v>
      </c>
      <c r="M28" s="302">
        <v>9.8895142896302329E-2</v>
      </c>
      <c r="N28" s="302">
        <v>4.9354786182537094E-2</v>
      </c>
      <c r="O28" s="302">
        <f t="shared" si="26"/>
        <v>0.27917932137896112</v>
      </c>
    </row>
    <row r="29" spans="1:15" s="236" customFormat="1" x14ac:dyDescent="0.2">
      <c r="A29" s="237" t="str">
        <f>name!E$7</f>
        <v>Administrative and secretarial occupations</v>
      </c>
      <c r="B29" s="302">
        <v>6.1109815095159122E-2</v>
      </c>
      <c r="C29" s="302">
        <v>3.2072420604537306E-2</v>
      </c>
      <c r="D29" s="302">
        <v>2.3935004095270742E-2</v>
      </c>
      <c r="E29" s="302">
        <f t="shared" si="24"/>
        <v>0.11711723979496717</v>
      </c>
      <c r="F29" s="303"/>
      <c r="G29" s="302">
        <v>7.4201404470709137E-2</v>
      </c>
      <c r="H29" s="302">
        <v>0.12092048752568242</v>
      </c>
      <c r="I29" s="302">
        <v>6.0802932396123353E-2</v>
      </c>
      <c r="J29" s="302">
        <f t="shared" si="25"/>
        <v>0.2559248243925149</v>
      </c>
      <c r="K29" s="303"/>
      <c r="L29" s="302">
        <v>5.9202098464294091E-2</v>
      </c>
      <c r="M29" s="302">
        <v>9.1600279610498159E-2</v>
      </c>
      <c r="N29" s="302">
        <v>1.5459894700568064E-2</v>
      </c>
      <c r="O29" s="302">
        <f t="shared" si="26"/>
        <v>0.16626227277536032</v>
      </c>
    </row>
    <row r="30" spans="1:15" s="236" customFormat="1" x14ac:dyDescent="0.2">
      <c r="A30" s="237" t="str">
        <f>name!E$8</f>
        <v>Skilled trades occupations</v>
      </c>
      <c r="B30" s="302">
        <v>0.80096063828397435</v>
      </c>
      <c r="C30" s="302">
        <v>8.545600165100245E-2</v>
      </c>
      <c r="D30" s="302">
        <v>1.1526408811373425</v>
      </c>
      <c r="E30" s="302">
        <f t="shared" si="24"/>
        <v>2.0390575210723192</v>
      </c>
      <c r="F30" s="303"/>
      <c r="G30" s="302">
        <v>0.83223023974315946</v>
      </c>
      <c r="H30" s="302">
        <v>0.12405943738725508</v>
      </c>
      <c r="I30" s="302">
        <v>1.8502674389729796</v>
      </c>
      <c r="J30" s="302">
        <f>SUM(G30:I30)</f>
        <v>2.8065571161033942</v>
      </c>
      <c r="K30" s="303"/>
      <c r="L30" s="302">
        <v>1.0473636800576869</v>
      </c>
      <c r="M30" s="302">
        <v>0.14212876990315021</v>
      </c>
      <c r="N30" s="302">
        <v>1.4433206113387647</v>
      </c>
      <c r="O30" s="302">
        <f t="shared" si="26"/>
        <v>2.6328130612996015</v>
      </c>
    </row>
    <row r="31" spans="1:15" s="236" customFormat="1" x14ac:dyDescent="0.2">
      <c r="A31" s="237" t="str">
        <f>name!E$9</f>
        <v>Caring, leisure and other service occupations</v>
      </c>
      <c r="B31" s="302">
        <v>0.10833934647365534</v>
      </c>
      <c r="C31" s="302">
        <v>3.3109516604215836E-2</v>
      </c>
      <c r="D31" s="302">
        <v>7.5793744755707701E-2</v>
      </c>
      <c r="E31" s="302">
        <f t="shared" si="24"/>
        <v>0.2172426078335789</v>
      </c>
      <c r="F31" s="303"/>
      <c r="G31" s="302">
        <v>0.1199559517699053</v>
      </c>
      <c r="H31" s="302">
        <v>5.5481707229620952E-2</v>
      </c>
      <c r="I31" s="302">
        <v>0.22671742565294006</v>
      </c>
      <c r="J31" s="302">
        <f t="shared" si="25"/>
        <v>0.4021550846524663</v>
      </c>
      <c r="K31" s="303"/>
      <c r="L31" s="302">
        <v>0.13633980286355041</v>
      </c>
      <c r="M31" s="302">
        <v>2.5284871651350883E-2</v>
      </c>
      <c r="N31" s="302">
        <v>0.17830726149451293</v>
      </c>
      <c r="O31" s="302">
        <f t="shared" si="26"/>
        <v>0.33993193600941418</v>
      </c>
    </row>
    <row r="32" spans="1:15" s="236" customFormat="1" x14ac:dyDescent="0.2">
      <c r="A32" s="237" t="str">
        <f>name!E$10</f>
        <v>Sales and customer service occupations</v>
      </c>
      <c r="B32" s="302">
        <v>3.4303982131077049E-2</v>
      </c>
      <c r="C32" s="302">
        <v>1.0044962576730744E-2</v>
      </c>
      <c r="D32" s="302">
        <v>1.3737131428459401E-2</v>
      </c>
      <c r="E32" s="302">
        <f t="shared" si="24"/>
        <v>5.8086076136267192E-2</v>
      </c>
      <c r="F32" s="303"/>
      <c r="G32" s="302">
        <v>3.7912769761813965E-2</v>
      </c>
      <c r="H32" s="302">
        <v>5.0706961313068989E-2</v>
      </c>
      <c r="I32" s="302">
        <v>2.2348543519080985E-2</v>
      </c>
      <c r="J32" s="302">
        <f t="shared" si="25"/>
        <v>0.11096827459396394</v>
      </c>
      <c r="K32" s="303"/>
      <c r="L32" s="302">
        <v>4.6908031019676853E-2</v>
      </c>
      <c r="M32" s="302">
        <v>6.1710350683192743E-2</v>
      </c>
      <c r="N32" s="302">
        <v>1.2960846715274973E-2</v>
      </c>
      <c r="O32" s="302">
        <f t="shared" si="26"/>
        <v>0.12157922841814457</v>
      </c>
    </row>
    <row r="33" spans="1:15" s="236" customFormat="1" x14ac:dyDescent="0.2">
      <c r="A33" s="237" t="str">
        <f>name!E$11</f>
        <v>Process, plant and machine operatives</v>
      </c>
      <c r="B33" s="302">
        <v>0.15999903003515906</v>
      </c>
      <c r="C33" s="302">
        <v>5.2149431768283459E-3</v>
      </c>
      <c r="D33" s="302">
        <v>3.6786293303544507E-2</v>
      </c>
      <c r="E33" s="302">
        <f t="shared" si="24"/>
        <v>0.20200026651553193</v>
      </c>
      <c r="F33" s="303"/>
      <c r="G33" s="302">
        <v>0.14115898497853452</v>
      </c>
      <c r="H33" s="302">
        <v>3.1671536902379824E-2</v>
      </c>
      <c r="I33" s="302">
        <v>9.7618514790969418E-2</v>
      </c>
      <c r="J33" s="302">
        <f t="shared" si="25"/>
        <v>0.2704490366718838</v>
      </c>
      <c r="K33" s="303"/>
      <c r="L33" s="302">
        <v>0.11518316590323394</v>
      </c>
      <c r="M33" s="302">
        <v>2.6047351789830097E-2</v>
      </c>
      <c r="N33" s="302">
        <v>0.18482534134586745</v>
      </c>
      <c r="O33" s="302">
        <f t="shared" si="26"/>
        <v>0.32605585903893147</v>
      </c>
    </row>
    <row r="34" spans="1:15" s="236" customFormat="1" x14ac:dyDescent="0.2">
      <c r="A34" s="237" t="str">
        <f>name!E$12</f>
        <v>Elementary occupations</v>
      </c>
      <c r="B34" s="302">
        <v>0.37295883358366227</v>
      </c>
      <c r="C34" s="302">
        <v>6.5861244323146648E-2</v>
      </c>
      <c r="D34" s="302">
        <v>0.43020377133766868</v>
      </c>
      <c r="E34" s="302">
        <f t="shared" si="24"/>
        <v>0.86902384924447762</v>
      </c>
      <c r="F34" s="303"/>
      <c r="G34" s="302">
        <v>0.31551905179479034</v>
      </c>
      <c r="H34" s="302">
        <v>0.12668459266287049</v>
      </c>
      <c r="I34" s="302">
        <v>0.68135029247610002</v>
      </c>
      <c r="J34" s="302">
        <f t="shared" si="25"/>
        <v>1.1235539369337608</v>
      </c>
      <c r="K34" s="303"/>
      <c r="L34" s="302">
        <v>0.29939588548485124</v>
      </c>
      <c r="M34" s="302">
        <v>0.15765524674431672</v>
      </c>
      <c r="N34" s="302">
        <v>1.2043468139765103</v>
      </c>
      <c r="O34" s="302">
        <f t="shared" si="26"/>
        <v>1.6613979462056783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1.9112116641531505</v>
      </c>
      <c r="C36" s="311">
        <f t="shared" ref="C36:O36" si="27">SUM(C26:C34)</f>
        <v>0.26656812468570623</v>
      </c>
      <c r="D36" s="311">
        <f t="shared" si="27"/>
        <v>1.8062202111611483</v>
      </c>
      <c r="E36" s="311">
        <f t="shared" si="27"/>
        <v>3.9840000000000049</v>
      </c>
      <c r="F36" s="311"/>
      <c r="G36" s="311">
        <f t="shared" si="27"/>
        <v>2.035077511418161</v>
      </c>
      <c r="H36" s="311">
        <f t="shared" si="27"/>
        <v>0.83964235004323484</v>
      </c>
      <c r="I36" s="311">
        <f t="shared" si="27"/>
        <v>3.0992801385386111</v>
      </c>
      <c r="J36" s="311">
        <f t="shared" si="27"/>
        <v>5.9740000000000073</v>
      </c>
      <c r="K36" s="311"/>
      <c r="L36" s="311">
        <f t="shared" si="27"/>
        <v>2.4230832850376705</v>
      </c>
      <c r="M36" s="311">
        <f t="shared" si="27"/>
        <v>0.87563004515273235</v>
      </c>
      <c r="N36" s="311">
        <f t="shared" si="27"/>
        <v>3.1622866698095979</v>
      </c>
      <c r="O36" s="311">
        <f t="shared" si="27"/>
        <v>6.4610000000000003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2.8640711181099395E-2</v>
      </c>
      <c r="C43" s="302">
        <v>3.3183439526690312E-4</v>
      </c>
      <c r="D43" s="302">
        <v>1.3771639599762363E-2</v>
      </c>
      <c r="E43" s="302">
        <f>SUM(B43:D43)</f>
        <v>4.2744185176128657E-2</v>
      </c>
      <c r="F43" s="303"/>
      <c r="G43" s="302">
        <v>4.5484896446229155E-2</v>
      </c>
      <c r="H43" s="302">
        <v>3.7678780807805148E-4</v>
      </c>
      <c r="I43" s="302">
        <v>0</v>
      </c>
      <c r="J43" s="302">
        <f>SUM(G43:I43)</f>
        <v>4.5861684254307207E-2</v>
      </c>
      <c r="K43" s="303"/>
      <c r="L43" s="302">
        <v>2.7001508819201811E-2</v>
      </c>
      <c r="M43" s="302">
        <v>3.0007815250163692E-4</v>
      </c>
      <c r="N43" s="302">
        <v>0</v>
      </c>
      <c r="O43" s="302">
        <f>SUM(L43:N43)</f>
        <v>2.730158697170345E-2</v>
      </c>
    </row>
    <row r="44" spans="1:15" s="236" customFormat="1" x14ac:dyDescent="0.2">
      <c r="A44" s="237" t="str">
        <f>name!E$5</f>
        <v>Professional occupations</v>
      </c>
      <c r="B44" s="302">
        <v>3.4740086265051859E-2</v>
      </c>
      <c r="C44" s="302">
        <v>8.5776831366989558E-4</v>
      </c>
      <c r="D44" s="302">
        <v>1.0575572046185051E-2</v>
      </c>
      <c r="E44" s="302">
        <f t="shared" ref="E44:E51" si="28">SUM(B44:D44)</f>
        <v>4.617342662490681E-2</v>
      </c>
      <c r="F44" s="303"/>
      <c r="G44" s="302">
        <v>5.7886565962179649E-2</v>
      </c>
      <c r="H44" s="302">
        <v>1.4445856400623963E-3</v>
      </c>
      <c r="I44" s="302">
        <v>0</v>
      </c>
      <c r="J44" s="302">
        <f t="shared" ref="J44:J46" si="29">SUM(G44:I44)</f>
        <v>5.9331151602242047E-2</v>
      </c>
      <c r="K44" s="303"/>
      <c r="L44" s="302">
        <v>4.3012374329876153E-2</v>
      </c>
      <c r="M44" s="302">
        <v>1.0016906479664558E-3</v>
      </c>
      <c r="N44" s="302">
        <v>0</v>
      </c>
      <c r="O44" s="302">
        <f t="shared" ref="O44:O51" si="30">SUM(L44:N44)</f>
        <v>4.4014064977842611E-2</v>
      </c>
    </row>
    <row r="45" spans="1:15" s="236" customFormat="1" x14ac:dyDescent="0.2">
      <c r="A45" s="237" t="str">
        <f>name!E$6</f>
        <v>Associate professional occupations</v>
      </c>
      <c r="B45" s="302">
        <v>2.6495339493582619E-2</v>
      </c>
      <c r="C45" s="302">
        <v>7.541775442809534E-4</v>
      </c>
      <c r="D45" s="302">
        <v>5.9957268179490287E-3</v>
      </c>
      <c r="E45" s="302">
        <f t="shared" si="28"/>
        <v>3.3245243855812602E-2</v>
      </c>
      <c r="F45" s="303"/>
      <c r="G45" s="302">
        <v>4.2077442411488135E-2</v>
      </c>
      <c r="H45" s="302">
        <v>1.2090694426484187E-3</v>
      </c>
      <c r="I45" s="302">
        <v>0</v>
      </c>
      <c r="J45" s="302">
        <f t="shared" si="29"/>
        <v>4.3286511854136553E-2</v>
      </c>
      <c r="K45" s="303"/>
      <c r="L45" s="302">
        <v>2.4326978736688858E-2</v>
      </c>
      <c r="M45" s="302">
        <v>1.140201375474696E-3</v>
      </c>
      <c r="N45" s="302">
        <v>0</v>
      </c>
      <c r="O45" s="302">
        <f t="shared" si="30"/>
        <v>2.5467180112163555E-2</v>
      </c>
    </row>
    <row r="46" spans="1:15" s="236" customFormat="1" x14ac:dyDescent="0.2">
      <c r="A46" s="237" t="str">
        <f>name!E$7</f>
        <v>Administrative and secretarial occupations</v>
      </c>
      <c r="B46" s="302">
        <v>1.1755495889710487E-2</v>
      </c>
      <c r="C46" s="302">
        <v>1.0240050541515673E-3</v>
      </c>
      <c r="D46" s="302">
        <v>2.7593223680368729E-3</v>
      </c>
      <c r="E46" s="302">
        <f t="shared" si="28"/>
        <v>1.5538823311898927E-2</v>
      </c>
      <c r="F46" s="303"/>
      <c r="G46" s="302">
        <v>1.5510422304065902E-2</v>
      </c>
      <c r="H46" s="302">
        <v>1.584710703145936E-3</v>
      </c>
      <c r="I46" s="302">
        <v>0</v>
      </c>
      <c r="J46" s="302">
        <f t="shared" si="29"/>
        <v>1.7095133007211837E-2</v>
      </c>
      <c r="K46" s="303"/>
      <c r="L46" s="302">
        <v>8.5256399996736544E-3</v>
      </c>
      <c r="M46" s="302">
        <v>6.735967645761107E-4</v>
      </c>
      <c r="N46" s="302">
        <v>0</v>
      </c>
      <c r="O46" s="302">
        <f t="shared" si="30"/>
        <v>9.1992367642497654E-3</v>
      </c>
    </row>
    <row r="47" spans="1:15" s="236" customFormat="1" x14ac:dyDescent="0.2">
      <c r="A47" s="237" t="str">
        <f>name!E$8</f>
        <v>Skilled trades occupations</v>
      </c>
      <c r="B47" s="302">
        <v>4.5020549809815638E-2</v>
      </c>
      <c r="C47" s="302">
        <v>8.7609656417169746E-4</v>
      </c>
      <c r="D47" s="302">
        <v>2.6111510239710575E-2</v>
      </c>
      <c r="E47" s="302">
        <f t="shared" si="28"/>
        <v>7.2008156613697916E-2</v>
      </c>
      <c r="F47" s="303"/>
      <c r="G47" s="302">
        <v>5.2921799719033734E-2</v>
      </c>
      <c r="H47" s="302">
        <v>8.7661929732506239E-4</v>
      </c>
      <c r="I47" s="302">
        <v>0</v>
      </c>
      <c r="J47" s="302">
        <f>SUM(G47:I47)</f>
        <v>5.3798419016358796E-2</v>
      </c>
      <c r="K47" s="303"/>
      <c r="L47" s="302">
        <v>2.4179827028592619E-2</v>
      </c>
      <c r="M47" s="302">
        <v>2.7547582190691543E-4</v>
      </c>
      <c r="N47" s="302">
        <v>0</v>
      </c>
      <c r="O47" s="302">
        <f t="shared" si="30"/>
        <v>2.4455302850499534E-2</v>
      </c>
    </row>
    <row r="48" spans="1:15" s="236" customFormat="1" x14ac:dyDescent="0.2">
      <c r="A48" s="237" t="str">
        <f>name!E$9</f>
        <v>Caring, leisure and other service occupations</v>
      </c>
      <c r="B48" s="302">
        <v>5.915143051373091E-3</v>
      </c>
      <c r="C48" s="302">
        <v>2.8412874209095993E-3</v>
      </c>
      <c r="D48" s="302">
        <v>8.2710864826833627E-4</v>
      </c>
      <c r="E48" s="302">
        <f t="shared" si="28"/>
        <v>9.5835391205510278E-3</v>
      </c>
      <c r="F48" s="303"/>
      <c r="G48" s="302">
        <v>7.4822556244609284E-3</v>
      </c>
      <c r="H48" s="302">
        <v>6.2321768186410645E-3</v>
      </c>
      <c r="I48" s="302">
        <v>0</v>
      </c>
      <c r="J48" s="302">
        <f t="shared" ref="J48:J51" si="31">SUM(G48:I48)</f>
        <v>1.3714432443101993E-2</v>
      </c>
      <c r="K48" s="303"/>
      <c r="L48" s="302">
        <v>3.9848727248967489E-3</v>
      </c>
      <c r="M48" s="302">
        <v>4.3050252987766584E-3</v>
      </c>
      <c r="N48" s="302">
        <v>0</v>
      </c>
      <c r="O48" s="302">
        <f t="shared" si="30"/>
        <v>8.2898980236734074E-3</v>
      </c>
    </row>
    <row r="49" spans="1:15" s="236" customFormat="1" x14ac:dyDescent="0.2">
      <c r="A49" s="237" t="str">
        <f>name!E$10</f>
        <v>Sales and customer service occupations</v>
      </c>
      <c r="B49" s="302">
        <v>4.3434162186121658E-3</v>
      </c>
      <c r="C49" s="302">
        <v>1.720900940338059E-3</v>
      </c>
      <c r="D49" s="302">
        <v>1.9767821550913268E-3</v>
      </c>
      <c r="E49" s="302">
        <f t="shared" si="28"/>
        <v>8.0410993140415526E-3</v>
      </c>
      <c r="F49" s="303"/>
      <c r="G49" s="302">
        <v>5.6217227601091761E-3</v>
      </c>
      <c r="H49" s="302">
        <v>1.4338998898856827E-3</v>
      </c>
      <c r="I49" s="302">
        <v>0</v>
      </c>
      <c r="J49" s="302">
        <f t="shared" si="31"/>
        <v>7.0556226499948593E-3</v>
      </c>
      <c r="K49" s="303"/>
      <c r="L49" s="302">
        <v>3.381941131468108E-3</v>
      </c>
      <c r="M49" s="302">
        <v>7.8546229553725375E-4</v>
      </c>
      <c r="N49" s="302">
        <v>0</v>
      </c>
      <c r="O49" s="302">
        <f t="shared" si="30"/>
        <v>4.1674034270053617E-3</v>
      </c>
    </row>
    <row r="50" spans="1:15" s="236" customFormat="1" x14ac:dyDescent="0.2">
      <c r="A50" s="237" t="str">
        <f>name!E$11</f>
        <v>Process, plant and machine operatives</v>
      </c>
      <c r="B50" s="302">
        <v>9.1540506334950852E-2</v>
      </c>
      <c r="C50" s="302">
        <v>5.2051127321049186E-4</v>
      </c>
      <c r="D50" s="302">
        <v>1.6197453685882202E-2</v>
      </c>
      <c r="E50" s="302">
        <f t="shared" si="28"/>
        <v>0.10825847129404355</v>
      </c>
      <c r="F50" s="303"/>
      <c r="G50" s="302">
        <v>0.11025049310424603</v>
      </c>
      <c r="H50" s="302">
        <v>2.8166239352999051E-4</v>
      </c>
      <c r="I50" s="302">
        <v>0</v>
      </c>
      <c r="J50" s="302">
        <f t="shared" si="31"/>
        <v>0.11053215549777602</v>
      </c>
      <c r="K50" s="303"/>
      <c r="L50" s="302">
        <v>5.8331328101885231E-2</v>
      </c>
      <c r="M50" s="302">
        <v>1.6977548743433714E-4</v>
      </c>
      <c r="N50" s="302">
        <v>0</v>
      </c>
      <c r="O50" s="302">
        <f t="shared" si="30"/>
        <v>5.8501103589319571E-2</v>
      </c>
    </row>
    <row r="51" spans="1:15" s="236" customFormat="1" x14ac:dyDescent="0.2">
      <c r="A51" s="237" t="str">
        <f>name!E$12</f>
        <v>Elementary occupations</v>
      </c>
      <c r="B51" s="302">
        <v>4.5288842068665573E-3</v>
      </c>
      <c r="C51" s="302">
        <v>2.4167212070991474E-3</v>
      </c>
      <c r="D51" s="302">
        <v>3.9461449274952667E-2</v>
      </c>
      <c r="E51" s="302">
        <f t="shared" si="28"/>
        <v>4.640705468891837E-2</v>
      </c>
      <c r="F51" s="303"/>
      <c r="G51" s="302">
        <v>4.6613352287330065E-3</v>
      </c>
      <c r="H51" s="302">
        <v>1.6635544461377485E-3</v>
      </c>
      <c r="I51" s="302">
        <v>0</v>
      </c>
      <c r="J51" s="302">
        <f t="shared" si="31"/>
        <v>6.324889674870755E-3</v>
      </c>
      <c r="K51" s="303"/>
      <c r="L51" s="302">
        <v>1.9974816347420035E-3</v>
      </c>
      <c r="M51" s="302">
        <v>6.0674164880075644E-4</v>
      </c>
      <c r="N51" s="302">
        <v>0</v>
      </c>
      <c r="O51" s="302">
        <f t="shared" si="30"/>
        <v>2.6042232835427597E-3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0.25298013245106266</v>
      </c>
      <c r="C53" s="311">
        <f t="shared" ref="C53:E53" si="32">SUM(C43:C51)</f>
        <v>1.1343302713098314E-2</v>
      </c>
      <c r="D53" s="311">
        <f t="shared" si="32"/>
        <v>0.11767656483583842</v>
      </c>
      <c r="E53" s="311">
        <f t="shared" si="32"/>
        <v>0.3819999999999994</v>
      </c>
      <c r="F53" s="311"/>
      <c r="G53" s="311">
        <f t="shared" ref="G53:J53" si="33">SUM(G43:G51)</f>
        <v>0.34189693356054573</v>
      </c>
      <c r="H53" s="311">
        <f t="shared" si="33"/>
        <v>1.5103066439454353E-2</v>
      </c>
      <c r="I53" s="311">
        <f t="shared" si="33"/>
        <v>0</v>
      </c>
      <c r="J53" s="311">
        <f t="shared" si="33"/>
        <v>0.3570000000000001</v>
      </c>
      <c r="K53" s="311"/>
      <c r="L53" s="311">
        <f t="shared" ref="L53:O53" si="34">SUM(L43:L51)</f>
        <v>0.19474195250702522</v>
      </c>
      <c r="M53" s="311">
        <f t="shared" si="34"/>
        <v>9.2580474929748208E-3</v>
      </c>
      <c r="N53" s="311">
        <f t="shared" si="34"/>
        <v>0</v>
      </c>
      <c r="O53" s="311">
        <f t="shared" si="34"/>
        <v>0.20400000000000001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0.20018155873130047</v>
      </c>
      <c r="C60" s="302">
        <v>2.5708909885301719E-2</v>
      </c>
      <c r="D60" s="302">
        <v>3.87664128591034E-2</v>
      </c>
      <c r="E60" s="302">
        <f>SUM(B60:D60)</f>
        <v>0.2646568814757056</v>
      </c>
      <c r="F60" s="303"/>
      <c r="G60" s="302">
        <v>0.23859730129862772</v>
      </c>
      <c r="H60" s="302">
        <v>3.7503805768845141E-2</v>
      </c>
      <c r="I60" s="302">
        <v>4.5856341610088364E-2</v>
      </c>
      <c r="J60" s="302">
        <f>SUM(G60:I60)</f>
        <v>0.32195744867756126</v>
      </c>
      <c r="K60" s="303"/>
      <c r="L60" s="302">
        <v>0.15420734329423694</v>
      </c>
      <c r="M60" s="302">
        <v>2.4380850805576143E-2</v>
      </c>
      <c r="N60" s="302">
        <v>3.3573120654894241E-2</v>
      </c>
      <c r="O60" s="302">
        <f>SUM(L60:N60)</f>
        <v>0.21216131475470731</v>
      </c>
    </row>
    <row r="61" spans="1:15" s="236" customFormat="1" x14ac:dyDescent="0.2">
      <c r="A61" s="237" t="str">
        <f>name!E$5</f>
        <v>Professional occupations</v>
      </c>
      <c r="B61" s="302">
        <v>0.18368386737232223</v>
      </c>
      <c r="C61" s="302">
        <v>1.5197556514608255E-2</v>
      </c>
      <c r="D61" s="302">
        <v>1.2110012206440134E-2</v>
      </c>
      <c r="E61" s="302">
        <f t="shared" ref="E61:E68" si="35">SUM(B61:D61)</f>
        <v>0.21099143609337062</v>
      </c>
      <c r="F61" s="303"/>
      <c r="G61" s="302">
        <v>0.24955113366809581</v>
      </c>
      <c r="H61" s="302">
        <v>2.4857243625433144E-2</v>
      </c>
      <c r="I61" s="302">
        <v>2.4159914497529172E-2</v>
      </c>
      <c r="J61" s="302">
        <f t="shared" ref="J61:J63" si="36">SUM(G61:I61)</f>
        <v>0.29856829179105815</v>
      </c>
      <c r="K61" s="303"/>
      <c r="L61" s="302">
        <v>0.22947815725545387</v>
      </c>
      <c r="M61" s="302">
        <v>1.5501957052957576E-2</v>
      </c>
      <c r="N61" s="302">
        <v>1.1052429410111109E-2</v>
      </c>
      <c r="O61" s="302">
        <f t="shared" ref="O61:O68" si="37">SUM(L61:N61)</f>
        <v>0.25603254371852252</v>
      </c>
    </row>
    <row r="62" spans="1:15" s="236" customFormat="1" x14ac:dyDescent="0.2">
      <c r="A62" s="237" t="str">
        <f>name!E$6</f>
        <v>Associate professional occupations</v>
      </c>
      <c r="B62" s="302">
        <v>0.24875481292582793</v>
      </c>
      <c r="C62" s="302">
        <v>3.1876416980532236E-2</v>
      </c>
      <c r="D62" s="302">
        <v>9.4048370224515537E-3</v>
      </c>
      <c r="E62" s="302">
        <f t="shared" si="35"/>
        <v>0.29003606692881173</v>
      </c>
      <c r="F62" s="303"/>
      <c r="G62" s="302">
        <v>0.30507850002969056</v>
      </c>
      <c r="H62" s="302">
        <v>4.2674343372086386E-2</v>
      </c>
      <c r="I62" s="302">
        <v>1.4689631674646935E-2</v>
      </c>
      <c r="J62" s="302">
        <f t="shared" si="36"/>
        <v>0.36244247507642385</v>
      </c>
      <c r="K62" s="303"/>
      <c r="L62" s="302">
        <v>0.22843760917527006</v>
      </c>
      <c r="M62" s="302">
        <v>2.2932433561110722E-2</v>
      </c>
      <c r="N62" s="302">
        <v>7.599690415992082E-3</v>
      </c>
      <c r="O62" s="302">
        <f t="shared" si="37"/>
        <v>0.25896973315237287</v>
      </c>
    </row>
    <row r="63" spans="1:15" s="236" customFormat="1" x14ac:dyDescent="0.2">
      <c r="A63" s="237" t="str">
        <f>name!E$7</f>
        <v>Administrative and secretarial occupations</v>
      </c>
      <c r="B63" s="302">
        <v>0.20531923501516885</v>
      </c>
      <c r="C63" s="302">
        <v>8.0046411499830911E-2</v>
      </c>
      <c r="D63" s="302">
        <v>4.7635016360955884E-3</v>
      </c>
      <c r="E63" s="302">
        <f t="shared" si="35"/>
        <v>0.29012914815109531</v>
      </c>
      <c r="F63" s="303"/>
      <c r="G63" s="302">
        <v>0.21948762454212661</v>
      </c>
      <c r="H63" s="302">
        <v>7.7249195973146917E-2</v>
      </c>
      <c r="I63" s="302">
        <v>1.2577584357693392E-2</v>
      </c>
      <c r="J63" s="302">
        <f t="shared" si="36"/>
        <v>0.30931440487296691</v>
      </c>
      <c r="K63" s="303"/>
      <c r="L63" s="302">
        <v>0.15363181423398753</v>
      </c>
      <c r="M63" s="302">
        <v>3.4695046515538182E-2</v>
      </c>
      <c r="N63" s="302">
        <v>5.3860230555341495E-3</v>
      </c>
      <c r="O63" s="302">
        <f t="shared" si="37"/>
        <v>0.19371288380505985</v>
      </c>
    </row>
    <row r="64" spans="1:15" s="236" customFormat="1" x14ac:dyDescent="0.2">
      <c r="A64" s="237" t="str">
        <f>name!E$8</f>
        <v>Skilled trades occupations</v>
      </c>
      <c r="B64" s="302">
        <v>0.30867999612521174</v>
      </c>
      <c r="C64" s="302">
        <v>1.979809782568832E-2</v>
      </c>
      <c r="D64" s="302">
        <v>6.8832465120246197E-2</v>
      </c>
      <c r="E64" s="302">
        <f t="shared" si="35"/>
        <v>0.39731055907114626</v>
      </c>
      <c r="F64" s="303"/>
      <c r="G64" s="302">
        <v>0.24829428158785255</v>
      </c>
      <c r="H64" s="302">
        <v>1.3149849885440979E-2</v>
      </c>
      <c r="I64" s="302">
        <v>0.11236000511885937</v>
      </c>
      <c r="J64" s="302">
        <f>SUM(G64:I64)</f>
        <v>0.37380413659215289</v>
      </c>
      <c r="K64" s="303"/>
      <c r="L64" s="302">
        <v>0.14473122421991796</v>
      </c>
      <c r="M64" s="302">
        <v>6.3983856446422939E-3</v>
      </c>
      <c r="N64" s="302">
        <v>5.8930366577704819E-2</v>
      </c>
      <c r="O64" s="302">
        <f t="shared" si="37"/>
        <v>0.21005997644226507</v>
      </c>
    </row>
    <row r="65" spans="1:15" s="236" customFormat="1" x14ac:dyDescent="0.2">
      <c r="A65" s="237" t="str">
        <f>name!E$9</f>
        <v>Caring, leisure and other service occupations</v>
      </c>
      <c r="B65" s="302">
        <v>2.6686292833925217E-2</v>
      </c>
      <c r="C65" s="302">
        <v>6.7635924207021724E-3</v>
      </c>
      <c r="D65" s="302">
        <v>2.2082870732987362E-3</v>
      </c>
      <c r="E65" s="302">
        <f t="shared" si="35"/>
        <v>3.5658172327926126E-2</v>
      </c>
      <c r="F65" s="303"/>
      <c r="G65" s="302">
        <v>2.8900740182862705E-2</v>
      </c>
      <c r="H65" s="302">
        <v>8.1779809507355541E-3</v>
      </c>
      <c r="I65" s="302">
        <v>9.8124207362901197E-3</v>
      </c>
      <c r="J65" s="302">
        <f t="shared" ref="J65:J68" si="38">SUM(G65:I65)</f>
        <v>4.6891141869888381E-2</v>
      </c>
      <c r="K65" s="303"/>
      <c r="L65" s="302">
        <v>1.9413568470438333E-2</v>
      </c>
      <c r="M65" s="302">
        <v>3.3791281105671686E-3</v>
      </c>
      <c r="N65" s="302">
        <v>6.8597308716842444E-3</v>
      </c>
      <c r="O65" s="302">
        <f t="shared" si="37"/>
        <v>2.9652427452689745E-2</v>
      </c>
    </row>
    <row r="66" spans="1:15" s="236" customFormat="1" x14ac:dyDescent="0.2">
      <c r="A66" s="237" t="str">
        <f>name!E$10</f>
        <v>Sales and customer service occupations</v>
      </c>
      <c r="B66" s="302">
        <v>0.15536002366203641</v>
      </c>
      <c r="C66" s="302">
        <v>0.10434955547994915</v>
      </c>
      <c r="D66" s="302">
        <v>9.5591576487299764E-3</v>
      </c>
      <c r="E66" s="302">
        <f t="shared" si="35"/>
        <v>0.26926873679071556</v>
      </c>
      <c r="F66" s="303"/>
      <c r="G66" s="302">
        <v>0.15277449941393953</v>
      </c>
      <c r="H66" s="302">
        <v>8.7800164115870744E-2</v>
      </c>
      <c r="I66" s="302">
        <v>1.11807479080767E-2</v>
      </c>
      <c r="J66" s="302">
        <f t="shared" si="38"/>
        <v>0.25175541143788699</v>
      </c>
      <c r="K66" s="303"/>
      <c r="L66" s="302">
        <v>0.12044799148849153</v>
      </c>
      <c r="M66" s="302">
        <v>5.24753009351977E-2</v>
      </c>
      <c r="N66" s="302">
        <v>5.8929621229552726E-3</v>
      </c>
      <c r="O66" s="302">
        <f t="shared" si="37"/>
        <v>0.17881625454664452</v>
      </c>
    </row>
    <row r="67" spans="1:15" s="236" customFormat="1" x14ac:dyDescent="0.2">
      <c r="A67" s="237" t="str">
        <f>name!E$11</f>
        <v>Process, plant and machine operatives</v>
      </c>
      <c r="B67" s="302">
        <v>0.90399441958328086</v>
      </c>
      <c r="C67" s="302">
        <v>7.0674401903140532E-2</v>
      </c>
      <c r="D67" s="302">
        <v>1.6396213635475727E-2</v>
      </c>
      <c r="E67" s="302">
        <f t="shared" si="35"/>
        <v>0.99106503512189714</v>
      </c>
      <c r="F67" s="303"/>
      <c r="G67" s="302">
        <v>0.728081046853162</v>
      </c>
      <c r="H67" s="302">
        <v>5.7528555808860175E-2</v>
      </c>
      <c r="I67" s="302">
        <v>3.5944949411409528E-2</v>
      </c>
      <c r="J67" s="302">
        <f t="shared" si="38"/>
        <v>0.82155455207343175</v>
      </c>
      <c r="K67" s="303"/>
      <c r="L67" s="302">
        <v>0.42567125511942272</v>
      </c>
      <c r="M67" s="302">
        <v>4.6649813012111449E-2</v>
      </c>
      <c r="N67" s="302">
        <v>4.6252888510567032E-2</v>
      </c>
      <c r="O67" s="302">
        <f t="shared" si="37"/>
        <v>0.51857395664210126</v>
      </c>
    </row>
    <row r="68" spans="1:15" s="236" customFormat="1" x14ac:dyDescent="0.2">
      <c r="A68" s="237" t="str">
        <f>name!E$12</f>
        <v>Elementary occupations</v>
      </c>
      <c r="B68" s="302">
        <v>0.39313592101911904</v>
      </c>
      <c r="C68" s="302">
        <v>8.0831325513035804E-2</v>
      </c>
      <c r="D68" s="302">
        <v>4.9167175071739636E-3</v>
      </c>
      <c r="E68" s="302">
        <f t="shared" si="35"/>
        <v>0.47888396403932881</v>
      </c>
      <c r="F68" s="303"/>
      <c r="G68" s="302">
        <v>0.31491078763679076</v>
      </c>
      <c r="H68" s="302">
        <v>6.0445351794839883E-2</v>
      </c>
      <c r="I68" s="302">
        <v>9.3559981769988348E-3</v>
      </c>
      <c r="J68" s="302">
        <f t="shared" si="38"/>
        <v>0.38471213760862949</v>
      </c>
      <c r="K68" s="303"/>
      <c r="L68" s="302">
        <v>0.23272535472149433</v>
      </c>
      <c r="M68" s="302">
        <v>6.9734144255922129E-2</v>
      </c>
      <c r="N68" s="302">
        <v>2.3561410508221421E-2</v>
      </c>
      <c r="O68" s="302">
        <f t="shared" si="37"/>
        <v>0.32602090948563789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2.6257961272681931</v>
      </c>
      <c r="C70" s="311">
        <f t="shared" ref="C70:E70" si="39">SUM(C60:C68)</f>
        <v>0.43524626802278915</v>
      </c>
      <c r="D70" s="311">
        <f t="shared" si="39"/>
        <v>0.16695760470901524</v>
      </c>
      <c r="E70" s="311">
        <f t="shared" si="39"/>
        <v>3.2279999999999975</v>
      </c>
      <c r="F70" s="311"/>
      <c r="G70" s="311">
        <f t="shared" ref="G70:J70" si="40">SUM(G60:G68)</f>
        <v>2.4856759152131485</v>
      </c>
      <c r="H70" s="311">
        <f t="shared" si="40"/>
        <v>0.40938649129525895</v>
      </c>
      <c r="I70" s="311">
        <f t="shared" si="40"/>
        <v>0.27593759349159241</v>
      </c>
      <c r="J70" s="311">
        <f t="shared" si="40"/>
        <v>3.1709999999999994</v>
      </c>
      <c r="K70" s="311"/>
      <c r="L70" s="311">
        <f t="shared" ref="L70:O70" si="41">SUM(L60:L68)</f>
        <v>1.7087443179787134</v>
      </c>
      <c r="M70" s="311">
        <f t="shared" si="41"/>
        <v>0.27614705989362337</v>
      </c>
      <c r="N70" s="311">
        <f t="shared" si="41"/>
        <v>0.19910862212766436</v>
      </c>
      <c r="O70" s="311">
        <f t="shared" si="41"/>
        <v>2.1840000000000011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0.59268455659544983</v>
      </c>
      <c r="C77" s="302">
        <v>3.1146762562106082E-2</v>
      </c>
      <c r="D77" s="302">
        <v>5.5130961086616012E-2</v>
      </c>
      <c r="E77" s="302">
        <f>SUM(B77:D77)</f>
        <v>0.67896228024417193</v>
      </c>
      <c r="F77" s="303"/>
      <c r="G77" s="302">
        <v>0.59543283609014108</v>
      </c>
      <c r="H77" s="302">
        <v>3.8154645605405366E-2</v>
      </c>
      <c r="I77" s="302">
        <v>9.9845831770108015E-2</v>
      </c>
      <c r="J77" s="302">
        <f>SUM(G77:I77)</f>
        <v>0.73343331346565444</v>
      </c>
      <c r="K77" s="303"/>
      <c r="L77" s="302">
        <v>0.44788984724787306</v>
      </c>
      <c r="M77" s="302">
        <v>3.8500830793294701E-2</v>
      </c>
      <c r="N77" s="302">
        <v>7.9551812274230832E-2</v>
      </c>
      <c r="O77" s="302">
        <f>SUM(L77:N77)</f>
        <v>0.56594249031539856</v>
      </c>
    </row>
    <row r="78" spans="1:15" s="236" customFormat="1" x14ac:dyDescent="0.2">
      <c r="A78" s="237" t="str">
        <f>name!E$5</f>
        <v>Professional occupations</v>
      </c>
      <c r="B78" s="302">
        <v>0.70777745000767578</v>
      </c>
      <c r="C78" s="302">
        <v>2.3131169141247691E-2</v>
      </c>
      <c r="D78" s="302">
        <v>6.2150179746038918E-2</v>
      </c>
      <c r="E78" s="302">
        <f t="shared" ref="E78:E85" si="42">SUM(B78:D78)</f>
        <v>0.79305879889496234</v>
      </c>
      <c r="F78" s="303"/>
      <c r="G78" s="302">
        <v>0.8055570402388339</v>
      </c>
      <c r="H78" s="302">
        <v>3.0383083850323973E-2</v>
      </c>
      <c r="I78" s="302">
        <v>6.9798702932237347E-2</v>
      </c>
      <c r="J78" s="302">
        <f t="shared" ref="J78:J80" si="43">SUM(G78:I78)</f>
        <v>0.90573882702139519</v>
      </c>
      <c r="K78" s="303"/>
      <c r="L78" s="302">
        <v>0.79716706937979009</v>
      </c>
      <c r="M78" s="302">
        <v>3.4371129887137683E-2</v>
      </c>
      <c r="N78" s="302">
        <v>5.5104152201535084E-2</v>
      </c>
      <c r="O78" s="302">
        <f t="shared" ref="O78:O85" si="44">SUM(L78:N78)</f>
        <v>0.88664235146846282</v>
      </c>
    </row>
    <row r="79" spans="1:15" s="236" customFormat="1" x14ac:dyDescent="0.2">
      <c r="A79" s="237" t="str">
        <f>name!E$6</f>
        <v>Associate professional occupations</v>
      </c>
      <c r="B79" s="302">
        <v>0.4551506553640019</v>
      </c>
      <c r="C79" s="302">
        <v>3.5329695507790422E-2</v>
      </c>
      <c r="D79" s="302">
        <v>2.4317724278445189E-2</v>
      </c>
      <c r="E79" s="302">
        <f t="shared" si="42"/>
        <v>0.51479807515023746</v>
      </c>
      <c r="F79" s="303"/>
      <c r="G79" s="302">
        <v>0.47807249033446919</v>
      </c>
      <c r="H79" s="302">
        <v>4.0647673252798486E-2</v>
      </c>
      <c r="I79" s="302">
        <v>3.6395560906522614E-2</v>
      </c>
      <c r="J79" s="302">
        <f t="shared" si="43"/>
        <v>0.55511572449379032</v>
      </c>
      <c r="K79" s="303"/>
      <c r="L79" s="302">
        <v>0.37593370718235419</v>
      </c>
      <c r="M79" s="302">
        <v>3.8219740949902319E-2</v>
      </c>
      <c r="N79" s="302">
        <v>1.9461422038376655E-2</v>
      </c>
      <c r="O79" s="302">
        <f t="shared" si="44"/>
        <v>0.43361487017063316</v>
      </c>
    </row>
    <row r="80" spans="1:15" s="236" customFormat="1" x14ac:dyDescent="0.2">
      <c r="A80" s="237" t="str">
        <f>name!E$7</f>
        <v>Administrative and secretarial occupations</v>
      </c>
      <c r="B80" s="302">
        <v>0.26004853735303057</v>
      </c>
      <c r="C80" s="302">
        <v>7.3421718911249254E-2</v>
      </c>
      <c r="D80" s="302">
        <v>8.5515778960497772E-3</v>
      </c>
      <c r="E80" s="302">
        <f t="shared" si="42"/>
        <v>0.34202183416032961</v>
      </c>
      <c r="F80" s="303"/>
      <c r="G80" s="302">
        <v>0.25014395037260334</v>
      </c>
      <c r="H80" s="302">
        <v>6.6060573057387814E-2</v>
      </c>
      <c r="I80" s="302">
        <v>3.2637288039767169E-2</v>
      </c>
      <c r="J80" s="302">
        <f t="shared" si="43"/>
        <v>0.34884181146975834</v>
      </c>
      <c r="K80" s="303"/>
      <c r="L80" s="302">
        <v>0.20899657601892202</v>
      </c>
      <c r="M80" s="302">
        <v>4.1803574605231354E-2</v>
      </c>
      <c r="N80" s="302">
        <v>1.9345716937598047E-2</v>
      </c>
      <c r="O80" s="302">
        <f t="shared" si="44"/>
        <v>0.27014586756175146</v>
      </c>
    </row>
    <row r="81" spans="1:15" s="236" customFormat="1" x14ac:dyDescent="0.2">
      <c r="A81" s="237" t="str">
        <f>name!E$8</f>
        <v>Skilled trades occupations</v>
      </c>
      <c r="B81" s="302">
        <v>0.92286807657719727</v>
      </c>
      <c r="C81" s="302">
        <v>3.3509771347491397E-2</v>
      </c>
      <c r="D81" s="302">
        <v>8.3841590361827062E-2</v>
      </c>
      <c r="E81" s="302">
        <f t="shared" si="42"/>
        <v>1.0402194382865158</v>
      </c>
      <c r="F81" s="303"/>
      <c r="G81" s="302">
        <v>0.66041473404575191</v>
      </c>
      <c r="H81" s="302">
        <v>1.9291892851272762E-2</v>
      </c>
      <c r="I81" s="302">
        <v>5.7283174015349929E-2</v>
      </c>
      <c r="J81" s="302">
        <f>SUM(G81:I81)</f>
        <v>0.73698980091237454</v>
      </c>
      <c r="K81" s="303"/>
      <c r="L81" s="302">
        <v>0.4528524628885916</v>
      </c>
      <c r="M81" s="302">
        <v>1.5870627307113687E-2</v>
      </c>
      <c r="N81" s="302">
        <v>5.966966644156424E-2</v>
      </c>
      <c r="O81" s="302">
        <f t="shared" si="44"/>
        <v>0.52839275663726948</v>
      </c>
    </row>
    <row r="82" spans="1:15" s="236" customFormat="1" x14ac:dyDescent="0.2">
      <c r="A82" s="237" t="str">
        <f>name!E$9</f>
        <v>Caring, leisure and other service occupations</v>
      </c>
      <c r="B82" s="302">
        <v>3.1919786973851415E-2</v>
      </c>
      <c r="C82" s="302">
        <v>7.8318519387589481E-3</v>
      </c>
      <c r="D82" s="302">
        <v>4.7217029087859887E-3</v>
      </c>
      <c r="E82" s="302">
        <f t="shared" si="42"/>
        <v>4.4473341821396353E-2</v>
      </c>
      <c r="F82" s="303"/>
      <c r="G82" s="302">
        <v>2.6306314242206714E-2</v>
      </c>
      <c r="H82" s="302">
        <v>6.4934928267081629E-3</v>
      </c>
      <c r="I82" s="302">
        <v>1.6351176850704894E-2</v>
      </c>
      <c r="J82" s="302">
        <f t="shared" ref="J82:J85" si="45">SUM(G82:I82)</f>
        <v>4.9150983919619765E-2</v>
      </c>
      <c r="K82" s="303"/>
      <c r="L82" s="302">
        <v>1.8000165418484003E-2</v>
      </c>
      <c r="M82" s="302">
        <v>3.439204719092607E-3</v>
      </c>
      <c r="N82" s="302">
        <v>2.1923269143900252E-2</v>
      </c>
      <c r="O82" s="302">
        <f t="shared" si="44"/>
        <v>4.3362639281476864E-2</v>
      </c>
    </row>
    <row r="83" spans="1:15" s="236" customFormat="1" x14ac:dyDescent="0.2">
      <c r="A83" s="237" t="str">
        <f>name!E$10</f>
        <v>Sales and customer service occupations</v>
      </c>
      <c r="B83" s="302">
        <v>0.12356331132092337</v>
      </c>
      <c r="C83" s="302">
        <v>2.4359481389387472E-2</v>
      </c>
      <c r="D83" s="302">
        <v>6.3499203250508094E-3</v>
      </c>
      <c r="E83" s="302">
        <f t="shared" si="42"/>
        <v>0.15427271303536164</v>
      </c>
      <c r="F83" s="303"/>
      <c r="G83" s="302">
        <v>0.11006325505618779</v>
      </c>
      <c r="H83" s="302">
        <v>2.0553117897884804E-2</v>
      </c>
      <c r="I83" s="302">
        <v>1.235570704061594E-2</v>
      </c>
      <c r="J83" s="302">
        <f t="shared" si="45"/>
        <v>0.14297207999468853</v>
      </c>
      <c r="K83" s="303"/>
      <c r="L83" s="302">
        <v>9.430758924234045E-2</v>
      </c>
      <c r="M83" s="302">
        <v>1.9922768490684837E-2</v>
      </c>
      <c r="N83" s="302">
        <v>7.9519535086124467E-3</v>
      </c>
      <c r="O83" s="302">
        <f t="shared" si="44"/>
        <v>0.12218231124163773</v>
      </c>
    </row>
    <row r="84" spans="1:15" s="236" customFormat="1" x14ac:dyDescent="0.2">
      <c r="A84" s="237" t="str">
        <f>name!E$11</f>
        <v>Process, plant and machine operatives</v>
      </c>
      <c r="B84" s="302">
        <v>0.63235698426359221</v>
      </c>
      <c r="C84" s="302">
        <v>4.8472587540758012E-2</v>
      </c>
      <c r="D84" s="302">
        <v>1.5872272100736069E-2</v>
      </c>
      <c r="E84" s="302">
        <f t="shared" si="42"/>
        <v>0.69670184390508627</v>
      </c>
      <c r="F84" s="303"/>
      <c r="G84" s="302">
        <v>0.42076470914808473</v>
      </c>
      <c r="H84" s="302">
        <v>3.2356129567752828E-2</v>
      </c>
      <c r="I84" s="302">
        <v>2.2945783305296202E-2</v>
      </c>
      <c r="J84" s="302">
        <f t="shared" si="45"/>
        <v>0.4760666220211337</v>
      </c>
      <c r="K84" s="303"/>
      <c r="L84" s="302">
        <v>0.30997770020447812</v>
      </c>
      <c r="M84" s="302">
        <v>3.0319798798751258E-2</v>
      </c>
      <c r="N84" s="302">
        <v>2.7852086316515163E-2</v>
      </c>
      <c r="O84" s="302">
        <f t="shared" si="44"/>
        <v>0.36814958531974451</v>
      </c>
    </row>
    <row r="85" spans="1:15" s="236" customFormat="1" x14ac:dyDescent="0.2">
      <c r="A85" s="237" t="str">
        <f>name!E$12</f>
        <v>Elementary occupations</v>
      </c>
      <c r="B85" s="302">
        <v>0.1794635019531878</v>
      </c>
      <c r="C85" s="302">
        <v>1.8067121843840402E-2</v>
      </c>
      <c r="D85" s="302">
        <v>8.9610507049182331E-3</v>
      </c>
      <c r="E85" s="302">
        <f t="shared" si="42"/>
        <v>0.20649167450194644</v>
      </c>
      <c r="F85" s="303"/>
      <c r="G85" s="302">
        <v>0.11709097595913721</v>
      </c>
      <c r="H85" s="302">
        <v>1.3789719097732288E-2</v>
      </c>
      <c r="I85" s="302">
        <v>1.9810141644712023E-2</v>
      </c>
      <c r="J85" s="302">
        <f t="shared" si="45"/>
        <v>0.15069083670158151</v>
      </c>
      <c r="K85" s="303"/>
      <c r="L85" s="302">
        <v>0.10112549725198861</v>
      </c>
      <c r="M85" s="302">
        <v>2.5410690620591012E-2</v>
      </c>
      <c r="N85" s="302">
        <v>4.3030940131042868E-2</v>
      </c>
      <c r="O85" s="302">
        <f t="shared" si="44"/>
        <v>0.16956712800362247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3.9058328604089101</v>
      </c>
      <c r="C87" s="311">
        <f t="shared" ref="C87:E87" si="46">SUM(C77:C85)</f>
        <v>0.29527016018262969</v>
      </c>
      <c r="D87" s="311">
        <f t="shared" si="46"/>
        <v>0.26989697940846802</v>
      </c>
      <c r="E87" s="311">
        <f t="shared" si="46"/>
        <v>4.4710000000000081</v>
      </c>
      <c r="F87" s="311"/>
      <c r="G87" s="311">
        <f t="shared" ref="G87:J87" si="47">SUM(G77:G85)</f>
        <v>3.4638463054874165</v>
      </c>
      <c r="H87" s="311">
        <f t="shared" si="47"/>
        <v>0.26773032800726648</v>
      </c>
      <c r="I87" s="311">
        <f t="shared" si="47"/>
        <v>0.36742336650531421</v>
      </c>
      <c r="J87" s="311">
        <f t="shared" si="47"/>
        <v>4.0989999999999958</v>
      </c>
      <c r="K87" s="311"/>
      <c r="L87" s="311">
        <f t="shared" ref="L87:O87" si="48">SUM(L77:L85)</f>
        <v>2.8062506148348225</v>
      </c>
      <c r="M87" s="311">
        <f t="shared" si="48"/>
        <v>0.24785836617179949</v>
      </c>
      <c r="N87" s="311">
        <f t="shared" si="48"/>
        <v>0.33389101899337559</v>
      </c>
      <c r="O87" s="311">
        <f t="shared" si="48"/>
        <v>3.3879999999999972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2.2803546412660527</v>
      </c>
      <c r="C94" s="302">
        <v>0.13909616744261585</v>
      </c>
      <c r="D94" s="302">
        <v>0.38855862036852362</v>
      </c>
      <c r="E94" s="302">
        <f>SUM(B94:D94)</f>
        <v>2.8080094290771918</v>
      </c>
      <c r="F94" s="303"/>
      <c r="G94" s="302">
        <v>2.880724148944608</v>
      </c>
      <c r="H94" s="302">
        <v>0.23415971245882017</v>
      </c>
      <c r="I94" s="302">
        <v>0.44431764514948702</v>
      </c>
      <c r="J94" s="302">
        <f>SUM(G94:I94)</f>
        <v>3.5592015065529155</v>
      </c>
      <c r="K94" s="303"/>
      <c r="L94" s="302">
        <v>2.3923989569113111</v>
      </c>
      <c r="M94" s="302">
        <v>0.22822991048768382</v>
      </c>
      <c r="N94" s="302">
        <v>0.39351666510795408</v>
      </c>
      <c r="O94" s="302">
        <f>SUM(L94:N94)</f>
        <v>3.0141455325069488</v>
      </c>
    </row>
    <row r="95" spans="1:15" s="236" customFormat="1" x14ac:dyDescent="0.2">
      <c r="A95" s="237" t="str">
        <f>name!E$5</f>
        <v>Professional occupations</v>
      </c>
      <c r="B95" s="302">
        <v>3.0896980074987561</v>
      </c>
      <c r="C95" s="302">
        <v>0.10903403900893299</v>
      </c>
      <c r="D95" s="302">
        <v>0.21548862004017472</v>
      </c>
      <c r="E95" s="302">
        <f t="shared" ref="E95:E102" si="49">SUM(B95:D95)</f>
        <v>3.4142206665478638</v>
      </c>
      <c r="F95" s="303"/>
      <c r="G95" s="302">
        <v>4.3589614794563296</v>
      </c>
      <c r="H95" s="302">
        <v>0.22014151813574429</v>
      </c>
      <c r="I95" s="302">
        <v>0.26656368780945838</v>
      </c>
      <c r="J95" s="302">
        <f t="shared" ref="J95:J97" si="50">SUM(G95:I95)</f>
        <v>4.8456666854015324</v>
      </c>
      <c r="K95" s="303"/>
      <c r="L95" s="302">
        <v>5.0834275971366436</v>
      </c>
      <c r="M95" s="302">
        <v>0.22485374172125216</v>
      </c>
      <c r="N95" s="302">
        <v>0.20453468932363844</v>
      </c>
      <c r="O95" s="302">
        <f t="shared" ref="O95:O102" si="51">SUM(L95:N95)</f>
        <v>5.5128160281815344</v>
      </c>
    </row>
    <row r="96" spans="1:15" s="236" customFormat="1" x14ac:dyDescent="0.2">
      <c r="A96" s="237" t="str">
        <f>name!E$6</f>
        <v>Associate professional occupations</v>
      </c>
      <c r="B96" s="302">
        <v>2.0761348421111068</v>
      </c>
      <c r="C96" s="302">
        <v>0.16321954176158779</v>
      </c>
      <c r="D96" s="302">
        <v>0.18064057730226002</v>
      </c>
      <c r="E96" s="302">
        <f t="shared" si="49"/>
        <v>2.4199949611749547</v>
      </c>
      <c r="F96" s="303"/>
      <c r="G96" s="302">
        <v>2.7557607707536316</v>
      </c>
      <c r="H96" s="302">
        <v>0.22552722332999575</v>
      </c>
      <c r="I96" s="302">
        <v>0.26540968910118418</v>
      </c>
      <c r="J96" s="302">
        <f t="shared" si="50"/>
        <v>3.2466976831848116</v>
      </c>
      <c r="K96" s="303"/>
      <c r="L96" s="302">
        <v>2.5080503271535703</v>
      </c>
      <c r="M96" s="302">
        <v>0.17448026372658312</v>
      </c>
      <c r="N96" s="302">
        <v>0.22536377621299275</v>
      </c>
      <c r="O96" s="302">
        <f t="shared" si="51"/>
        <v>2.9078943670931463</v>
      </c>
    </row>
    <row r="97" spans="1:15" s="236" customFormat="1" x14ac:dyDescent="0.2">
      <c r="A97" s="237" t="str">
        <f>name!E$7</f>
        <v>Administrative and secretarial occupations</v>
      </c>
      <c r="B97" s="302">
        <v>1.5413819679017622</v>
      </c>
      <c r="C97" s="302">
        <v>0.42582226551868618</v>
      </c>
      <c r="D97" s="302">
        <v>4.9716807594623061E-2</v>
      </c>
      <c r="E97" s="302">
        <f t="shared" si="49"/>
        <v>2.0169210410150717</v>
      </c>
      <c r="F97" s="303"/>
      <c r="G97" s="302">
        <v>1.8548215935280354</v>
      </c>
      <c r="H97" s="302">
        <v>0.41354271549019606</v>
      </c>
      <c r="I97" s="302">
        <v>0.10246435433994731</v>
      </c>
      <c r="J97" s="302">
        <f t="shared" si="50"/>
        <v>2.370828663358179</v>
      </c>
      <c r="K97" s="303"/>
      <c r="L97" s="302">
        <v>1.8635072268227619</v>
      </c>
      <c r="M97" s="302">
        <v>0.27535639891807967</v>
      </c>
      <c r="N97" s="302">
        <v>6.0345876262108362E-2</v>
      </c>
      <c r="O97" s="302">
        <f t="shared" si="51"/>
        <v>2.1992095020029501</v>
      </c>
    </row>
    <row r="98" spans="1:15" s="236" customFormat="1" x14ac:dyDescent="0.2">
      <c r="A98" s="237" t="str">
        <f>name!E$8</f>
        <v>Skilled trades occupations</v>
      </c>
      <c r="B98" s="302">
        <v>6.3983920769125255</v>
      </c>
      <c r="C98" s="302">
        <v>0.24577746347812096</v>
      </c>
      <c r="D98" s="302">
        <v>0.89980211652452569</v>
      </c>
      <c r="E98" s="302">
        <f t="shared" si="49"/>
        <v>7.543971656915172</v>
      </c>
      <c r="F98" s="303"/>
      <c r="G98" s="302">
        <v>5.680868855460905</v>
      </c>
      <c r="H98" s="302">
        <v>0.17548316440522407</v>
      </c>
      <c r="I98" s="302">
        <v>0.87500763145642091</v>
      </c>
      <c r="J98" s="302">
        <f>SUM(G98:I98)</f>
        <v>6.73135965132255</v>
      </c>
      <c r="K98" s="303"/>
      <c r="L98" s="302">
        <v>4.3049101737563484</v>
      </c>
      <c r="M98" s="302">
        <v>0.17140127237207151</v>
      </c>
      <c r="N98" s="302">
        <v>0.79122633306112489</v>
      </c>
      <c r="O98" s="302">
        <f t="shared" si="51"/>
        <v>5.2675377791895457</v>
      </c>
    </row>
    <row r="99" spans="1:15" s="236" customFormat="1" x14ac:dyDescent="0.2">
      <c r="A99" s="237" t="str">
        <f>name!E$9</f>
        <v>Caring, leisure and other service occupations</v>
      </c>
      <c r="B99" s="302">
        <v>0.16252305144151716</v>
      </c>
      <c r="C99" s="302">
        <v>3.2131246907891771E-2</v>
      </c>
      <c r="D99" s="302">
        <v>2.7491664403909426E-2</v>
      </c>
      <c r="E99" s="302">
        <f t="shared" si="49"/>
        <v>0.22214596275331835</v>
      </c>
      <c r="F99" s="303"/>
      <c r="G99" s="302">
        <v>0.20100616627113785</v>
      </c>
      <c r="H99" s="302">
        <v>4.7676143556500308E-2</v>
      </c>
      <c r="I99" s="302">
        <v>0.10724959272359164</v>
      </c>
      <c r="J99" s="302">
        <f t="shared" ref="J99:J102" si="52">SUM(G99:I99)</f>
        <v>0.35593190255122981</v>
      </c>
      <c r="K99" s="303"/>
      <c r="L99" s="302">
        <v>0.20959332285589233</v>
      </c>
      <c r="M99" s="302">
        <v>3.7107091660800132E-2</v>
      </c>
      <c r="N99" s="302">
        <v>0.10202612479493177</v>
      </c>
      <c r="O99" s="302">
        <f t="shared" si="51"/>
        <v>0.34872653931162423</v>
      </c>
    </row>
    <row r="100" spans="1:15" s="236" customFormat="1" x14ac:dyDescent="0.2">
      <c r="A100" s="237" t="str">
        <f>name!E$10</f>
        <v>Sales and customer service occupations</v>
      </c>
      <c r="B100" s="302">
        <v>0.51396603230205573</v>
      </c>
      <c r="C100" s="302">
        <v>0.15478295073142825</v>
      </c>
      <c r="D100" s="302">
        <v>7.4999604746090742E-2</v>
      </c>
      <c r="E100" s="302">
        <f t="shared" si="49"/>
        <v>0.74374858777957464</v>
      </c>
      <c r="F100" s="303"/>
      <c r="G100" s="302">
        <v>0.56168713586363017</v>
      </c>
      <c r="H100" s="302">
        <v>0.15781767455886386</v>
      </c>
      <c r="I100" s="302">
        <v>7.5052567315359558E-2</v>
      </c>
      <c r="J100" s="302">
        <f t="shared" si="52"/>
        <v>0.79455737773785362</v>
      </c>
      <c r="K100" s="303"/>
      <c r="L100" s="302">
        <v>0.53971334694286155</v>
      </c>
      <c r="M100" s="302">
        <v>0.14911673629351765</v>
      </c>
      <c r="N100" s="302">
        <v>5.4095913184540816E-2</v>
      </c>
      <c r="O100" s="302">
        <f t="shared" si="51"/>
        <v>0.74292599642091994</v>
      </c>
    </row>
    <row r="101" spans="1:15" s="236" customFormat="1" x14ac:dyDescent="0.2">
      <c r="A101" s="237" t="str">
        <f>name!E$11</f>
        <v>Process, plant and machine operatives</v>
      </c>
      <c r="B101" s="302">
        <v>3.2126352518168129</v>
      </c>
      <c r="C101" s="302">
        <v>0.25376416715826111</v>
      </c>
      <c r="D101" s="302">
        <v>0.16564557054733245</v>
      </c>
      <c r="E101" s="302">
        <f t="shared" si="49"/>
        <v>3.6320449895224067</v>
      </c>
      <c r="F101" s="303"/>
      <c r="G101" s="302">
        <v>2.6992938763030465</v>
      </c>
      <c r="H101" s="302">
        <v>0.22546815793044006</v>
      </c>
      <c r="I101" s="302">
        <v>0.41277396964208291</v>
      </c>
      <c r="J101" s="302">
        <f t="shared" si="52"/>
        <v>3.3375360038755693</v>
      </c>
      <c r="K101" s="303"/>
      <c r="L101" s="302">
        <v>1.9892134562302755</v>
      </c>
      <c r="M101" s="302">
        <v>0.20619802326601375</v>
      </c>
      <c r="N101" s="302">
        <v>0.36764359605015995</v>
      </c>
      <c r="O101" s="302">
        <f t="shared" si="51"/>
        <v>2.5630550755464494</v>
      </c>
    </row>
    <row r="102" spans="1:15" s="236" customFormat="1" x14ac:dyDescent="0.2">
      <c r="A102" s="237" t="str">
        <f>name!E$12</f>
        <v>Elementary occupations</v>
      </c>
      <c r="B102" s="302">
        <v>1.1537329280738204</v>
      </c>
      <c r="C102" s="302">
        <v>0.1845289332206935</v>
      </c>
      <c r="D102" s="302">
        <v>0.12768084391991882</v>
      </c>
      <c r="E102" s="302">
        <f t="shared" si="49"/>
        <v>1.4659427052144327</v>
      </c>
      <c r="F102" s="303"/>
      <c r="G102" s="302">
        <v>0.96485215630229204</v>
      </c>
      <c r="H102" s="302">
        <v>0.16455583725790995</v>
      </c>
      <c r="I102" s="302">
        <v>0.21481253245513188</v>
      </c>
      <c r="J102" s="302">
        <f t="shared" si="52"/>
        <v>1.3442205260153339</v>
      </c>
      <c r="K102" s="303"/>
      <c r="L102" s="302">
        <v>0.82667575615901934</v>
      </c>
      <c r="M102" s="302">
        <v>0.23120687373707866</v>
      </c>
      <c r="N102" s="302">
        <v>0.28480654985076082</v>
      </c>
      <c r="O102" s="302">
        <f t="shared" si="51"/>
        <v>1.3426891797468588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20.428818799324411</v>
      </c>
      <c r="C104" s="311">
        <f t="shared" ref="C104:E104" si="53">SUM(C94:C102)</f>
        <v>1.7081567752282183</v>
      </c>
      <c r="D104" s="311">
        <f t="shared" si="53"/>
        <v>2.1300244254473584</v>
      </c>
      <c r="E104" s="311">
        <f t="shared" si="53"/>
        <v>24.266999999999989</v>
      </c>
      <c r="F104" s="311"/>
      <c r="G104" s="311">
        <f t="shared" ref="G104:J104" si="54">SUM(G94:G102)</f>
        <v>21.957976182883616</v>
      </c>
      <c r="H104" s="311">
        <f t="shared" si="54"/>
        <v>1.8643721471236947</v>
      </c>
      <c r="I104" s="311">
        <f t="shared" si="54"/>
        <v>2.7636516699926634</v>
      </c>
      <c r="J104" s="311">
        <f t="shared" si="54"/>
        <v>26.585999999999974</v>
      </c>
      <c r="K104" s="311"/>
      <c r="L104" s="311">
        <f t="shared" ref="L104:O104" si="55">SUM(L94:L102)</f>
        <v>19.71749016396868</v>
      </c>
      <c r="M104" s="311">
        <f t="shared" si="55"/>
        <v>1.6979503121830803</v>
      </c>
      <c r="N104" s="311">
        <f t="shared" si="55"/>
        <v>2.4835595238482115</v>
      </c>
      <c r="O104" s="311">
        <f t="shared" si="55"/>
        <v>23.898999999999976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8.8556259881552649E-2</v>
      </c>
      <c r="C111" s="302">
        <v>3.325731720157243E-3</v>
      </c>
      <c r="D111" s="302">
        <v>8.5452168951434503E-3</v>
      </c>
      <c r="E111" s="302">
        <f>SUM(B111:D111)</f>
        <v>0.10042720849685334</v>
      </c>
      <c r="F111" s="303"/>
      <c r="G111" s="302">
        <v>0.14708432601459906</v>
      </c>
      <c r="H111" s="302">
        <v>1.269461610521167E-2</v>
      </c>
      <c r="I111" s="302">
        <v>0</v>
      </c>
      <c r="J111" s="302">
        <f>SUM(G111:I111)</f>
        <v>0.15977894211981072</v>
      </c>
      <c r="K111" s="303"/>
      <c r="L111" s="302">
        <v>0.11889076791437229</v>
      </c>
      <c r="M111" s="302">
        <v>1.3355256623019104E-2</v>
      </c>
      <c r="N111" s="302">
        <v>0</v>
      </c>
      <c r="O111" s="302">
        <f>SUM(L111:N111)</f>
        <v>0.1322460245373914</v>
      </c>
    </row>
    <row r="112" spans="1:15" s="236" customFormat="1" x14ac:dyDescent="0.2">
      <c r="A112" s="237" t="str">
        <f>name!E$5</f>
        <v>Professional occupations</v>
      </c>
      <c r="B112" s="302">
        <v>0.248355680805183</v>
      </c>
      <c r="C112" s="302">
        <v>4.2666739610428906E-3</v>
      </c>
      <c r="D112" s="302">
        <v>1.0878366683760269E-2</v>
      </c>
      <c r="E112" s="302">
        <f t="shared" ref="E112:E119" si="56">SUM(B112:D112)</f>
        <v>0.26350072144998615</v>
      </c>
      <c r="F112" s="303"/>
      <c r="G112" s="302">
        <v>0.46116788984481516</v>
      </c>
      <c r="H112" s="302">
        <v>1.686749698535437E-2</v>
      </c>
      <c r="I112" s="302">
        <v>0</v>
      </c>
      <c r="J112" s="302">
        <f t="shared" ref="J112:J114" si="57">SUM(G112:I112)</f>
        <v>0.47803538683016955</v>
      </c>
      <c r="K112" s="303"/>
      <c r="L112" s="302">
        <v>0.49101415915924396</v>
      </c>
      <c r="M112" s="302">
        <v>1.7490304259906986E-2</v>
      </c>
      <c r="N112" s="302">
        <v>0</v>
      </c>
      <c r="O112" s="302">
        <f t="shared" ref="O112:O119" si="58">SUM(L112:N112)</f>
        <v>0.5085044634191509</v>
      </c>
    </row>
    <row r="113" spans="1:15" s="236" customFormat="1" x14ac:dyDescent="0.2">
      <c r="A113" s="237" t="str">
        <f>name!E$6</f>
        <v>Associate professional occupations</v>
      </c>
      <c r="B113" s="302">
        <v>0.16675961941315934</v>
      </c>
      <c r="C113" s="302">
        <v>6.4028733191047712E-3</v>
      </c>
      <c r="D113" s="302">
        <v>5.1716464330368141E-3</v>
      </c>
      <c r="E113" s="302">
        <f t="shared" si="56"/>
        <v>0.17833413916530091</v>
      </c>
      <c r="F113" s="303"/>
      <c r="G113" s="302">
        <v>0.29580796681538402</v>
      </c>
      <c r="H113" s="302">
        <v>1.9198408713362859E-2</v>
      </c>
      <c r="I113" s="302">
        <v>0</v>
      </c>
      <c r="J113" s="302">
        <f t="shared" si="57"/>
        <v>0.31500637552874688</v>
      </c>
      <c r="K113" s="303"/>
      <c r="L113" s="302">
        <v>0.24175250665110712</v>
      </c>
      <c r="M113" s="302">
        <v>1.7378510331797038E-2</v>
      </c>
      <c r="N113" s="302">
        <v>0</v>
      </c>
      <c r="O113" s="302">
        <f t="shared" si="58"/>
        <v>0.25913101698290414</v>
      </c>
    </row>
    <row r="114" spans="1:15" s="236" customFormat="1" x14ac:dyDescent="0.2">
      <c r="A114" s="237" t="str">
        <f>name!E$7</f>
        <v>Administrative and secretarial occupations</v>
      </c>
      <c r="B114" s="302">
        <v>0.26751721604849843</v>
      </c>
      <c r="C114" s="302">
        <v>1.9016873869571911E-2</v>
      </c>
      <c r="D114" s="302">
        <v>3.4961162648101938E-3</v>
      </c>
      <c r="E114" s="302">
        <f t="shared" si="56"/>
        <v>0.2900302061828805</v>
      </c>
      <c r="F114" s="303"/>
      <c r="G114" s="302">
        <v>0.38571840720779738</v>
      </c>
      <c r="H114" s="302">
        <v>5.0001249991736503E-2</v>
      </c>
      <c r="I114" s="302">
        <v>0</v>
      </c>
      <c r="J114" s="302">
        <f t="shared" si="57"/>
        <v>0.43571965719953387</v>
      </c>
      <c r="K114" s="303"/>
      <c r="L114" s="302">
        <v>0.34704041777551292</v>
      </c>
      <c r="M114" s="302">
        <v>3.8725063017489542E-2</v>
      </c>
      <c r="N114" s="302">
        <v>0</v>
      </c>
      <c r="O114" s="302">
        <f t="shared" si="58"/>
        <v>0.38576548079300244</v>
      </c>
    </row>
    <row r="115" spans="1:15" s="236" customFormat="1" x14ac:dyDescent="0.2">
      <c r="A115" s="237" t="str">
        <f>name!E$8</f>
        <v>Skilled trades occupations</v>
      </c>
      <c r="B115" s="302">
        <v>0.17670698202922633</v>
      </c>
      <c r="C115" s="302">
        <v>2.7011513742717526E-3</v>
      </c>
      <c r="D115" s="302">
        <v>9.8846379805053366E-3</v>
      </c>
      <c r="E115" s="302">
        <f t="shared" si="56"/>
        <v>0.18929277138400344</v>
      </c>
      <c r="F115" s="303"/>
      <c r="G115" s="302">
        <v>0.215309158054761</v>
      </c>
      <c r="H115" s="302">
        <v>8.3221250204894986E-3</v>
      </c>
      <c r="I115" s="302">
        <v>0</v>
      </c>
      <c r="J115" s="302">
        <f>SUM(G115:I115)</f>
        <v>0.22363128307525049</v>
      </c>
      <c r="K115" s="303"/>
      <c r="L115" s="302">
        <v>0.14607783442539157</v>
      </c>
      <c r="M115" s="302">
        <v>6.7998036083372852E-3</v>
      </c>
      <c r="N115" s="302">
        <v>0</v>
      </c>
      <c r="O115" s="302">
        <f t="shared" si="58"/>
        <v>0.15287763803372886</v>
      </c>
    </row>
    <row r="116" spans="1:15" s="236" customFormat="1" x14ac:dyDescent="0.2">
      <c r="A116" s="237" t="str">
        <f>name!E$9</f>
        <v>Caring, leisure and other service occupations</v>
      </c>
      <c r="B116" s="302">
        <v>3.2473109816141092E-2</v>
      </c>
      <c r="C116" s="302">
        <v>3.5742183262522818E-3</v>
      </c>
      <c r="D116" s="302">
        <v>9.2694098752469105E-4</v>
      </c>
      <c r="E116" s="302">
        <f t="shared" si="56"/>
        <v>3.697426912991806E-2</v>
      </c>
      <c r="F116" s="303"/>
      <c r="G116" s="302">
        <v>4.8976128504657927E-2</v>
      </c>
      <c r="H116" s="302">
        <v>1.0923379889093778E-2</v>
      </c>
      <c r="I116" s="302">
        <v>0</v>
      </c>
      <c r="J116" s="302">
        <f t="shared" ref="J116:J119" si="59">SUM(G116:I116)</f>
        <v>5.9899508393751702E-2</v>
      </c>
      <c r="K116" s="303"/>
      <c r="L116" s="302">
        <v>4.5715927412623182E-2</v>
      </c>
      <c r="M116" s="302">
        <v>8.5756056491951439E-3</v>
      </c>
      <c r="N116" s="302">
        <v>0</v>
      </c>
      <c r="O116" s="302">
        <f t="shared" si="58"/>
        <v>5.4291533061818324E-2</v>
      </c>
    </row>
    <row r="117" spans="1:15" s="236" customFormat="1" x14ac:dyDescent="0.2">
      <c r="A117" s="237" t="str">
        <f>name!E$10</f>
        <v>Sales and customer service occupations</v>
      </c>
      <c r="B117" s="302">
        <v>0.22389160956760279</v>
      </c>
      <c r="C117" s="302">
        <v>3.0347933318123726E-2</v>
      </c>
      <c r="D117" s="302">
        <v>1.5822954228587684E-2</v>
      </c>
      <c r="E117" s="302">
        <f t="shared" si="56"/>
        <v>0.27006249711431424</v>
      </c>
      <c r="F117" s="303"/>
      <c r="G117" s="302">
        <v>0.32770943872463953</v>
      </c>
      <c r="H117" s="302">
        <v>0.11141820863667834</v>
      </c>
      <c r="I117" s="302">
        <v>0</v>
      </c>
      <c r="J117" s="302">
        <f t="shared" si="59"/>
        <v>0.43912764736131787</v>
      </c>
      <c r="K117" s="303"/>
      <c r="L117" s="302">
        <v>0.33812649689642615</v>
      </c>
      <c r="M117" s="302">
        <v>0.11522522739534198</v>
      </c>
      <c r="N117" s="302">
        <v>0</v>
      </c>
      <c r="O117" s="302">
        <f t="shared" si="58"/>
        <v>0.45335172429176812</v>
      </c>
    </row>
    <row r="118" spans="1:15" s="236" customFormat="1" x14ac:dyDescent="0.2">
      <c r="A118" s="237" t="str">
        <f>name!E$11</f>
        <v>Process, plant and machine operatives</v>
      </c>
      <c r="B118" s="302">
        <v>8.4988590540012371E-2</v>
      </c>
      <c r="C118" s="302">
        <v>1.232693571684746E-3</v>
      </c>
      <c r="D118" s="302">
        <v>5.3642854633132644E-3</v>
      </c>
      <c r="E118" s="302">
        <f t="shared" si="56"/>
        <v>9.1585569575010378E-2</v>
      </c>
      <c r="F118" s="303"/>
      <c r="G118" s="302">
        <v>0.10366598842704512</v>
      </c>
      <c r="H118" s="302">
        <v>6.2254253735821016E-3</v>
      </c>
      <c r="I118" s="302">
        <v>0</v>
      </c>
      <c r="J118" s="302">
        <f t="shared" si="59"/>
        <v>0.10989141380062722</v>
      </c>
      <c r="K118" s="303"/>
      <c r="L118" s="302">
        <v>9.6761771394176008E-2</v>
      </c>
      <c r="M118" s="302">
        <v>6.7578796483746132E-3</v>
      </c>
      <c r="N118" s="302">
        <v>0</v>
      </c>
      <c r="O118" s="302">
        <f t="shared" si="58"/>
        <v>0.10351965104255062</v>
      </c>
    </row>
    <row r="119" spans="1:15" s="236" customFormat="1" x14ac:dyDescent="0.2">
      <c r="A119" s="237" t="str">
        <f>name!E$12</f>
        <v>Elementary occupations</v>
      </c>
      <c r="B119" s="302">
        <v>2.9176436589135456E-2</v>
      </c>
      <c r="C119" s="302">
        <v>6.3938636196027767E-3</v>
      </c>
      <c r="D119" s="302">
        <v>1.2223172929951302E-3</v>
      </c>
      <c r="E119" s="302">
        <f t="shared" si="56"/>
        <v>3.6792617501733363E-2</v>
      </c>
      <c r="F119" s="303"/>
      <c r="G119" s="302">
        <v>3.7037246688909217E-2</v>
      </c>
      <c r="H119" s="302">
        <v>1.187253900188715E-2</v>
      </c>
      <c r="I119" s="302">
        <v>0</v>
      </c>
      <c r="J119" s="302">
        <f t="shared" si="59"/>
        <v>4.8909785690796369E-2</v>
      </c>
      <c r="K119" s="303"/>
      <c r="L119" s="302">
        <v>3.0191343846007572E-2</v>
      </c>
      <c r="M119" s="302">
        <v>8.1211239916763756E-3</v>
      </c>
      <c r="N119" s="302">
        <v>0</v>
      </c>
      <c r="O119" s="302">
        <f t="shared" si="58"/>
        <v>3.8312467837683946E-2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1.3184255046905111</v>
      </c>
      <c r="C121" s="311">
        <f t="shared" ref="C121:E121" si="60">SUM(C111:C119)</f>
        <v>7.7262013079812092E-2</v>
      </c>
      <c r="D121" s="311">
        <f t="shared" si="60"/>
        <v>6.1312482229676828E-2</v>
      </c>
      <c r="E121" s="311">
        <f t="shared" si="60"/>
        <v>1.4570000000000001</v>
      </c>
      <c r="F121" s="311"/>
      <c r="G121" s="311">
        <f t="shared" ref="G121:J121" si="61">SUM(G111:G119)</f>
        <v>2.0224765502826085</v>
      </c>
      <c r="H121" s="311">
        <f t="shared" si="61"/>
        <v>0.24752344971739626</v>
      </c>
      <c r="I121" s="311">
        <f t="shared" si="61"/>
        <v>0</v>
      </c>
      <c r="J121" s="311">
        <f t="shared" si="61"/>
        <v>2.2700000000000049</v>
      </c>
      <c r="K121" s="311"/>
      <c r="L121" s="311">
        <f t="shared" ref="L121:O121" si="62">SUM(L111:L119)</f>
        <v>1.8555712254748604</v>
      </c>
      <c r="M121" s="311">
        <f t="shared" si="62"/>
        <v>0.2324287745251381</v>
      </c>
      <c r="N121" s="311">
        <f t="shared" si="62"/>
        <v>0</v>
      </c>
      <c r="O121" s="311">
        <f t="shared" si="62"/>
        <v>2.0879999999999987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0.30503569783666867</v>
      </c>
      <c r="C128" s="302">
        <v>2.2266962881340065E-2</v>
      </c>
      <c r="D128" s="302">
        <v>0.13447197834923735</v>
      </c>
      <c r="E128" s="302">
        <f>SUM(B128:D128)</f>
        <v>0.46177463906724608</v>
      </c>
      <c r="F128" s="303"/>
      <c r="G128" s="302">
        <v>0.52818128038055412</v>
      </c>
      <c r="H128" s="302">
        <v>3.6861123450734931E-2</v>
      </c>
      <c r="I128" s="302">
        <v>2.0379757680982031E-3</v>
      </c>
      <c r="J128" s="302">
        <f>SUM(G128:I128)</f>
        <v>0.56708037959938717</v>
      </c>
      <c r="K128" s="303"/>
      <c r="L128" s="302">
        <v>0.60318429418276831</v>
      </c>
      <c r="M128" s="302">
        <v>4.4559765148040248E-2</v>
      </c>
      <c r="N128" s="302">
        <v>1.8097847885871654E-3</v>
      </c>
      <c r="O128" s="302">
        <f>SUM(L128:N128)</f>
        <v>0.64955384411939576</v>
      </c>
    </row>
    <row r="129" spans="1:15" s="236" customFormat="1" x14ac:dyDescent="0.2">
      <c r="A129" s="237" t="str">
        <f>name!E$5</f>
        <v>Professional occupations</v>
      </c>
      <c r="B129" s="302">
        <v>0.28402704125682354</v>
      </c>
      <c r="C129" s="302">
        <v>4.0330335107134074E-2</v>
      </c>
      <c r="D129" s="302">
        <v>6.3910877499162369E-2</v>
      </c>
      <c r="E129" s="302">
        <f t="shared" ref="E129:E136" si="63">SUM(B129:D129)</f>
        <v>0.38826825386311997</v>
      </c>
      <c r="F129" s="303"/>
      <c r="G129" s="302">
        <v>0.56059205858556427</v>
      </c>
      <c r="H129" s="302">
        <v>5.710311333830536E-2</v>
      </c>
      <c r="I129" s="302">
        <v>2.701063683306879E-3</v>
      </c>
      <c r="J129" s="302">
        <f t="shared" ref="J129:J131" si="64">SUM(G129:I129)</f>
        <v>0.62039623560717649</v>
      </c>
      <c r="K129" s="303"/>
      <c r="L129" s="302">
        <v>0.80519782844666343</v>
      </c>
      <c r="M129" s="302">
        <v>6.9714185095900674E-2</v>
      </c>
      <c r="N129" s="302">
        <v>2.3290226190912262E-3</v>
      </c>
      <c r="O129" s="302">
        <f t="shared" ref="O129:O136" si="65">SUM(L129:N129)</f>
        <v>0.87724103616165527</v>
      </c>
    </row>
    <row r="130" spans="1:15" s="236" customFormat="1" x14ac:dyDescent="0.2">
      <c r="A130" s="237" t="str">
        <f>name!E$6</f>
        <v>Associate professional occupations</v>
      </c>
      <c r="B130" s="302">
        <v>0.28003297391519438</v>
      </c>
      <c r="C130" s="302">
        <v>4.249509992970666E-2</v>
      </c>
      <c r="D130" s="302">
        <v>4.8857218119126709E-2</v>
      </c>
      <c r="E130" s="302">
        <f t="shared" si="63"/>
        <v>0.37138529196402775</v>
      </c>
      <c r="F130" s="303"/>
      <c r="G130" s="302">
        <v>0.47718391007124222</v>
      </c>
      <c r="H130" s="302">
        <v>6.3152102508615707E-2</v>
      </c>
      <c r="I130" s="302">
        <v>2.919570846492932E-3</v>
      </c>
      <c r="J130" s="302">
        <f t="shared" si="64"/>
        <v>0.54325558342635094</v>
      </c>
      <c r="K130" s="303"/>
      <c r="L130" s="302">
        <v>0.52244077613058248</v>
      </c>
      <c r="M130" s="302">
        <v>6.6410096382432532E-2</v>
      </c>
      <c r="N130" s="302">
        <v>3.1935245950417547E-3</v>
      </c>
      <c r="O130" s="302">
        <f t="shared" si="65"/>
        <v>0.59204439710805679</v>
      </c>
    </row>
    <row r="131" spans="1:15" s="236" customFormat="1" x14ac:dyDescent="0.2">
      <c r="A131" s="237" t="str">
        <f>name!E$7</f>
        <v>Administrative and secretarial occupations</v>
      </c>
      <c r="B131" s="302">
        <v>0.19614960461569111</v>
      </c>
      <c r="C131" s="302">
        <v>0.11165898052989888</v>
      </c>
      <c r="D131" s="302">
        <v>1.2793946346775843E-2</v>
      </c>
      <c r="E131" s="302">
        <f t="shared" si="63"/>
        <v>0.32060253149236584</v>
      </c>
      <c r="F131" s="303"/>
      <c r="G131" s="302">
        <v>0.27174390630803008</v>
      </c>
      <c r="H131" s="302">
        <v>0.11968980195545714</v>
      </c>
      <c r="I131" s="302">
        <v>9.0971352389803957E-4</v>
      </c>
      <c r="J131" s="302">
        <f t="shared" si="64"/>
        <v>0.39234342178738524</v>
      </c>
      <c r="K131" s="303"/>
      <c r="L131" s="302">
        <v>0.32541472823476547</v>
      </c>
      <c r="M131" s="302">
        <v>0.13471015309023607</v>
      </c>
      <c r="N131" s="302">
        <v>1.7267312097713559E-3</v>
      </c>
      <c r="O131" s="302">
        <f t="shared" si="65"/>
        <v>0.46185161253477286</v>
      </c>
    </row>
    <row r="132" spans="1:15" s="236" customFormat="1" x14ac:dyDescent="0.2">
      <c r="A132" s="237" t="str">
        <f>name!E$8</f>
        <v>Skilled trades occupations</v>
      </c>
      <c r="B132" s="302">
        <v>0.30687227298908115</v>
      </c>
      <c r="C132" s="302">
        <v>3.2843446205552511E-2</v>
      </c>
      <c r="D132" s="302">
        <v>0.26297922128949341</v>
      </c>
      <c r="E132" s="302">
        <f t="shared" si="63"/>
        <v>0.60269494048412708</v>
      </c>
      <c r="F132" s="303"/>
      <c r="G132" s="302">
        <v>0.41611667588777312</v>
      </c>
      <c r="H132" s="302">
        <v>2.994052479037786E-2</v>
      </c>
      <c r="I132" s="302">
        <v>4.5229292061685043E-3</v>
      </c>
      <c r="J132" s="302">
        <f>SUM(G132:I132)</f>
        <v>0.45058012988431945</v>
      </c>
      <c r="K132" s="303"/>
      <c r="L132" s="302">
        <v>0.46555960053848466</v>
      </c>
      <c r="M132" s="302">
        <v>4.5449560830749462E-2</v>
      </c>
      <c r="N132" s="302">
        <v>4.526070092229148E-3</v>
      </c>
      <c r="O132" s="302">
        <f t="shared" si="65"/>
        <v>0.51553523146146329</v>
      </c>
    </row>
    <row r="133" spans="1:15" s="236" customFormat="1" x14ac:dyDescent="0.2">
      <c r="A133" s="237" t="str">
        <f>name!E$9</f>
        <v>Caring, leisure and other service occupations</v>
      </c>
      <c r="B133" s="302">
        <v>5.1570607936151647E-2</v>
      </c>
      <c r="C133" s="302">
        <v>1.6351624416159782E-2</v>
      </c>
      <c r="D133" s="302">
        <v>1.5380673730645356E-2</v>
      </c>
      <c r="E133" s="302">
        <f t="shared" si="63"/>
        <v>8.330290608295679E-2</v>
      </c>
      <c r="F133" s="303"/>
      <c r="G133" s="302">
        <v>7.0014337846982064E-2</v>
      </c>
      <c r="H133" s="302">
        <v>1.3534094546077582E-2</v>
      </c>
      <c r="I133" s="302">
        <v>1.6422954884177932E-3</v>
      </c>
      <c r="J133" s="302">
        <f t="shared" ref="J133:J136" si="66">SUM(G133:I133)</f>
        <v>8.519072788147744E-2</v>
      </c>
      <c r="K133" s="303"/>
      <c r="L133" s="302">
        <v>7.4596123187848959E-2</v>
      </c>
      <c r="M133" s="302">
        <v>1.197839790726918E-2</v>
      </c>
      <c r="N133" s="302">
        <v>1.8216638347402687E-3</v>
      </c>
      <c r="O133" s="302">
        <f t="shared" si="65"/>
        <v>8.8396184929858401E-2</v>
      </c>
    </row>
    <row r="134" spans="1:15" s="236" customFormat="1" x14ac:dyDescent="0.2">
      <c r="A134" s="237" t="str">
        <f>name!E$10</f>
        <v>Sales and customer service occupations</v>
      </c>
      <c r="B134" s="302">
        <v>0.10364272943244097</v>
      </c>
      <c r="C134" s="302">
        <v>4.9005926002203673E-2</v>
      </c>
      <c r="D134" s="302">
        <v>3.1082511696044639E-2</v>
      </c>
      <c r="E134" s="302">
        <f t="shared" si="63"/>
        <v>0.18373116713068929</v>
      </c>
      <c r="F134" s="303"/>
      <c r="G134" s="302">
        <v>0.16115945364985598</v>
      </c>
      <c r="H134" s="302">
        <v>7.3779393717423314E-2</v>
      </c>
      <c r="I134" s="302">
        <v>4.7923479529661859E-4</v>
      </c>
      <c r="J134" s="302">
        <f t="shared" si="66"/>
        <v>0.23541808216257593</v>
      </c>
      <c r="K134" s="303"/>
      <c r="L134" s="302">
        <v>0.22407424812029364</v>
      </c>
      <c r="M134" s="302">
        <v>8.7261698674870658E-2</v>
      </c>
      <c r="N134" s="302">
        <v>2.8843298172642593E-4</v>
      </c>
      <c r="O134" s="302">
        <f t="shared" si="65"/>
        <v>0.31162437977689073</v>
      </c>
    </row>
    <row r="135" spans="1:15" s="236" customFormat="1" x14ac:dyDescent="0.2">
      <c r="A135" s="237" t="str">
        <f>name!E$11</f>
        <v>Process, plant and machine operatives</v>
      </c>
      <c r="B135" s="302">
        <v>0.82353342880639535</v>
      </c>
      <c r="C135" s="302">
        <v>2.9335148789717842E-2</v>
      </c>
      <c r="D135" s="302">
        <v>4.4492742226331344E-2</v>
      </c>
      <c r="E135" s="302">
        <f t="shared" si="63"/>
        <v>0.8973613198224446</v>
      </c>
      <c r="F135" s="303"/>
      <c r="G135" s="302">
        <v>1.1081915410875527</v>
      </c>
      <c r="H135" s="302">
        <v>4.4299781335714543E-2</v>
      </c>
      <c r="I135" s="302">
        <v>8.5680853636839526E-4</v>
      </c>
      <c r="J135" s="302">
        <f t="shared" si="66"/>
        <v>1.1533481309596356</v>
      </c>
      <c r="K135" s="303"/>
      <c r="L135" s="302">
        <v>1.3204562839198046</v>
      </c>
      <c r="M135" s="302">
        <v>5.0267435449357849E-2</v>
      </c>
      <c r="N135" s="302">
        <v>4.6451391789381321E-4</v>
      </c>
      <c r="O135" s="302">
        <f t="shared" si="65"/>
        <v>1.3711882332870562</v>
      </c>
    </row>
    <row r="136" spans="1:15" s="236" customFormat="1" x14ac:dyDescent="0.2">
      <c r="A136" s="237" t="str">
        <f>name!E$12</f>
        <v>Elementary occupations</v>
      </c>
      <c r="B136" s="302">
        <v>0.48968563326518638</v>
      </c>
      <c r="C136" s="302">
        <v>4.5128661973597231E-2</v>
      </c>
      <c r="D136" s="302">
        <v>4.9064654854243259E-2</v>
      </c>
      <c r="E136" s="302">
        <f t="shared" si="63"/>
        <v>0.58387895009302693</v>
      </c>
      <c r="F136" s="303"/>
      <c r="G136" s="302">
        <v>0.68655252311472159</v>
      </c>
      <c r="H136" s="302">
        <v>3.60767879977908E-2</v>
      </c>
      <c r="I136" s="302">
        <v>1.7579975791759675E-3</v>
      </c>
      <c r="J136" s="302">
        <f t="shared" si="66"/>
        <v>0.72438730869168833</v>
      </c>
      <c r="K136" s="303"/>
      <c r="L136" s="302">
        <v>0.77608234751773708</v>
      </c>
      <c r="M136" s="302">
        <v>7.0054160935578411E-2</v>
      </c>
      <c r="N136" s="302">
        <v>4.4285721675387012E-3</v>
      </c>
      <c r="O136" s="302">
        <f t="shared" si="65"/>
        <v>0.85056508062085412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2.8405499900536326</v>
      </c>
      <c r="C138" s="311">
        <f t="shared" ref="C138:E138" si="67">SUM(C128:C136)</f>
        <v>0.38941618583531068</v>
      </c>
      <c r="D138" s="311">
        <f t="shared" si="67"/>
        <v>0.66303382411106027</v>
      </c>
      <c r="E138" s="311">
        <f t="shared" si="67"/>
        <v>3.8930000000000042</v>
      </c>
      <c r="F138" s="311"/>
      <c r="G138" s="311">
        <f t="shared" ref="G138:J138" si="68">SUM(G128:G136)</f>
        <v>4.279735686932276</v>
      </c>
      <c r="H138" s="311">
        <f t="shared" si="68"/>
        <v>0.47443672364049722</v>
      </c>
      <c r="I138" s="311">
        <f t="shared" si="68"/>
        <v>1.7827589427223334E-2</v>
      </c>
      <c r="J138" s="311">
        <f t="shared" si="68"/>
        <v>4.7719999999999967</v>
      </c>
      <c r="K138" s="311"/>
      <c r="L138" s="311">
        <f t="shared" ref="L138:O138" si="69">SUM(L128:L136)</f>
        <v>5.1170062302789487</v>
      </c>
      <c r="M138" s="311">
        <f t="shared" si="69"/>
        <v>0.58040545351443507</v>
      </c>
      <c r="N138" s="311">
        <f t="shared" si="69"/>
        <v>2.0588316206619859E-2</v>
      </c>
      <c r="O138" s="311">
        <f t="shared" si="69"/>
        <v>5.7180000000000035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2.0827901867973102</v>
      </c>
      <c r="C145" s="302">
        <v>0.19818784190433941</v>
      </c>
      <c r="D145" s="302">
        <v>0.55297991538458802</v>
      </c>
      <c r="E145" s="302">
        <f>SUM(B145:D145)</f>
        <v>2.8339579440862375</v>
      </c>
      <c r="F145" s="303"/>
      <c r="G145" s="302">
        <v>3.13895432052374</v>
      </c>
      <c r="H145" s="302">
        <v>0.45340898617760272</v>
      </c>
      <c r="I145" s="302">
        <v>1.2164646540290114</v>
      </c>
      <c r="J145" s="302">
        <f>SUM(G145:I145)</f>
        <v>4.8088279607303539</v>
      </c>
      <c r="K145" s="303"/>
      <c r="L145" s="302">
        <v>3.4618314329589501</v>
      </c>
      <c r="M145" s="302">
        <v>0.56110151254756235</v>
      </c>
      <c r="N145" s="302">
        <v>1.5696495928319261</v>
      </c>
      <c r="O145" s="302">
        <f>SUM(L145:N145)</f>
        <v>5.592582538338438</v>
      </c>
    </row>
    <row r="146" spans="1:15" s="236" customFormat="1" x14ac:dyDescent="0.2">
      <c r="A146" s="237" t="str">
        <f>name!E$5</f>
        <v>Professional occupations</v>
      </c>
      <c r="B146" s="302">
        <v>2.9927975639753166</v>
      </c>
      <c r="C146" s="302">
        <v>0.14026904377186378</v>
      </c>
      <c r="D146" s="302">
        <v>0.2823998327666758</v>
      </c>
      <c r="E146" s="302">
        <f t="shared" ref="E146:E153" si="70">SUM(B146:D146)</f>
        <v>3.4154664405138564</v>
      </c>
      <c r="F146" s="303"/>
      <c r="G146" s="302">
        <v>5.0354733723976626</v>
      </c>
      <c r="H146" s="302">
        <v>0.28593758107067174</v>
      </c>
      <c r="I146" s="302">
        <v>0.48437627817223755</v>
      </c>
      <c r="J146" s="302">
        <f t="shared" ref="J146:J148" si="71">SUM(G146:I146)</f>
        <v>5.8057872316405721</v>
      </c>
      <c r="K146" s="303"/>
      <c r="L146" s="302">
        <v>8.1238894949533034</v>
      </c>
      <c r="M146" s="302">
        <v>0.35883534889586338</v>
      </c>
      <c r="N146" s="302">
        <v>0.44125503146175482</v>
      </c>
      <c r="O146" s="302">
        <f t="shared" ref="O146:O153" si="72">SUM(L146:N146)</f>
        <v>8.9239798753109216</v>
      </c>
    </row>
    <row r="147" spans="1:15" s="236" customFormat="1" x14ac:dyDescent="0.2">
      <c r="A147" s="237" t="str">
        <f>name!E$6</f>
        <v>Associate professional occupations</v>
      </c>
      <c r="B147" s="302">
        <v>1.6022709042207148</v>
      </c>
      <c r="C147" s="302">
        <v>0.16996831057111331</v>
      </c>
      <c r="D147" s="302">
        <v>0.12370059602885777</v>
      </c>
      <c r="E147" s="302">
        <f t="shared" si="70"/>
        <v>1.895939810820686</v>
      </c>
      <c r="F147" s="303"/>
      <c r="G147" s="302">
        <v>2.5397120190181659</v>
      </c>
      <c r="H147" s="302">
        <v>0.29139925990426258</v>
      </c>
      <c r="I147" s="302">
        <v>0.21298011886714277</v>
      </c>
      <c r="J147" s="302">
        <f t="shared" si="71"/>
        <v>3.0440913977895714</v>
      </c>
      <c r="K147" s="303"/>
      <c r="L147" s="302">
        <v>3.2475427219127231</v>
      </c>
      <c r="M147" s="302">
        <v>0.32484334802201226</v>
      </c>
      <c r="N147" s="302">
        <v>0.26230024070617658</v>
      </c>
      <c r="O147" s="302">
        <f t="shared" si="72"/>
        <v>3.8346863106409117</v>
      </c>
    </row>
    <row r="148" spans="1:15" s="236" customFormat="1" x14ac:dyDescent="0.2">
      <c r="A148" s="237" t="str">
        <f>name!E$7</f>
        <v>Administrative and secretarial occupations</v>
      </c>
      <c r="B148" s="302">
        <v>1.0600258132983709</v>
      </c>
      <c r="C148" s="302">
        <v>1.0221127659782185</v>
      </c>
      <c r="D148" s="302">
        <v>0.23297750662520225</v>
      </c>
      <c r="E148" s="302">
        <f t="shared" si="70"/>
        <v>2.3151160859017916</v>
      </c>
      <c r="F148" s="303"/>
      <c r="G148" s="302">
        <v>1.2624390544891713</v>
      </c>
      <c r="H148" s="302">
        <v>1.1701975677598659</v>
      </c>
      <c r="I148" s="302">
        <v>0.60602383548313032</v>
      </c>
      <c r="J148" s="302">
        <f t="shared" si="71"/>
        <v>3.0386604577321674</v>
      </c>
      <c r="K148" s="303"/>
      <c r="L148" s="302">
        <v>1.1560090033306916</v>
      </c>
      <c r="M148" s="302">
        <v>1.3703662308072766</v>
      </c>
      <c r="N148" s="302">
        <v>0.52799005208934868</v>
      </c>
      <c r="O148" s="302">
        <f t="shared" si="72"/>
        <v>3.0543652862273172</v>
      </c>
    </row>
    <row r="149" spans="1:15" s="236" customFormat="1" x14ac:dyDescent="0.2">
      <c r="A149" s="237" t="str">
        <f>name!E$8</f>
        <v>Skilled trades occupations</v>
      </c>
      <c r="B149" s="302">
        <v>5.743428328940932</v>
      </c>
      <c r="C149" s="302">
        <v>0.30707876723228816</v>
      </c>
      <c r="D149" s="302">
        <v>11.317732188646213</v>
      </c>
      <c r="E149" s="302">
        <f t="shared" si="70"/>
        <v>17.368239284819431</v>
      </c>
      <c r="F149" s="303"/>
      <c r="G149" s="302">
        <v>6.201232421527922</v>
      </c>
      <c r="H149" s="302">
        <v>0.43605447227255101</v>
      </c>
      <c r="I149" s="302">
        <v>11.016576023118427</v>
      </c>
      <c r="J149" s="302">
        <f>SUM(G149:I149)</f>
        <v>17.6538629169189</v>
      </c>
      <c r="K149" s="303"/>
      <c r="L149" s="302">
        <v>5.606365144631126</v>
      </c>
      <c r="M149" s="302">
        <v>0.78068232513359914</v>
      </c>
      <c r="N149" s="302">
        <v>13.827062256053477</v>
      </c>
      <c r="O149" s="302">
        <f t="shared" si="72"/>
        <v>20.214109725818201</v>
      </c>
    </row>
    <row r="150" spans="1:15" s="236" customFormat="1" x14ac:dyDescent="0.2">
      <c r="A150" s="237" t="str">
        <f>name!E$9</f>
        <v>Caring, leisure and other service occupations</v>
      </c>
      <c r="B150" s="302">
        <v>5.0164426291792977E-2</v>
      </c>
      <c r="C150" s="302">
        <v>1.1058907371452095E-2</v>
      </c>
      <c r="D150" s="302">
        <v>7.0696663732550142E-3</v>
      </c>
      <c r="E150" s="302">
        <f t="shared" si="70"/>
        <v>6.8293000036500087E-2</v>
      </c>
      <c r="F150" s="303"/>
      <c r="G150" s="302">
        <v>7.1045317739841032E-2</v>
      </c>
      <c r="H150" s="302">
        <v>1.9236025457910793E-2</v>
      </c>
      <c r="I150" s="302">
        <v>2.0076683826073683E-2</v>
      </c>
      <c r="J150" s="302">
        <f t="shared" ref="J150:J153" si="73">SUM(G150:I150)</f>
        <v>0.11035802702382551</v>
      </c>
      <c r="K150" s="303"/>
      <c r="L150" s="302">
        <v>7.5545628786825497E-2</v>
      </c>
      <c r="M150" s="302">
        <v>1.604343135612504E-2</v>
      </c>
      <c r="N150" s="302">
        <v>4.082775546546883E-2</v>
      </c>
      <c r="O150" s="302">
        <f t="shared" si="72"/>
        <v>0.13241681560841936</v>
      </c>
    </row>
    <row r="151" spans="1:15" s="236" customFormat="1" x14ac:dyDescent="0.2">
      <c r="A151" s="237" t="str">
        <f>name!E$10</f>
        <v>Sales and customer service occupations</v>
      </c>
      <c r="B151" s="302">
        <v>0.33168042681977555</v>
      </c>
      <c r="C151" s="302">
        <v>0.20220767379989321</v>
      </c>
      <c r="D151" s="302">
        <v>6.1752424906251137E-2</v>
      </c>
      <c r="E151" s="302">
        <f t="shared" si="70"/>
        <v>0.59564052552591984</v>
      </c>
      <c r="F151" s="303"/>
      <c r="G151" s="302">
        <v>0.41454205156897966</v>
      </c>
      <c r="H151" s="302">
        <v>0.28480061497588088</v>
      </c>
      <c r="I151" s="302">
        <v>9.3440747291601067E-2</v>
      </c>
      <c r="J151" s="302">
        <f t="shared" si="73"/>
        <v>0.79278341383646156</v>
      </c>
      <c r="K151" s="303"/>
      <c r="L151" s="302">
        <v>0.52399825839282765</v>
      </c>
      <c r="M151" s="302">
        <v>0.35628146316372861</v>
      </c>
      <c r="N151" s="302">
        <v>0.11198130428798411</v>
      </c>
      <c r="O151" s="302">
        <f t="shared" si="72"/>
        <v>0.99226102584454046</v>
      </c>
    </row>
    <row r="152" spans="1:15" s="236" customFormat="1" x14ac:dyDescent="0.2">
      <c r="A152" s="237" t="str">
        <f>name!E$11</f>
        <v>Process, plant and machine operatives</v>
      </c>
      <c r="B152" s="302">
        <v>2.133554868658103</v>
      </c>
      <c r="C152" s="302">
        <v>5.2097711999324288E-2</v>
      </c>
      <c r="D152" s="302">
        <v>0.55752969416544462</v>
      </c>
      <c r="E152" s="302">
        <f t="shared" si="70"/>
        <v>2.743182274822872</v>
      </c>
      <c r="F152" s="303"/>
      <c r="G152" s="302">
        <v>2.3076215131085749</v>
      </c>
      <c r="H152" s="302">
        <v>0.12443164332584954</v>
      </c>
      <c r="I152" s="302">
        <v>0.75294757415599001</v>
      </c>
      <c r="J152" s="302">
        <f t="shared" si="73"/>
        <v>3.1850007305904144</v>
      </c>
      <c r="K152" s="303"/>
      <c r="L152" s="302">
        <v>2.3782463925596304</v>
      </c>
      <c r="M152" s="302">
        <v>0.1242142009669364</v>
      </c>
      <c r="N152" s="302">
        <v>1.1610146801529393</v>
      </c>
      <c r="O152" s="302">
        <f t="shared" si="72"/>
        <v>3.6634752736795058</v>
      </c>
    </row>
    <row r="153" spans="1:15" s="236" customFormat="1" x14ac:dyDescent="0.2">
      <c r="A153" s="237" t="str">
        <f>name!E$12</f>
        <v>Elementary occupations</v>
      </c>
      <c r="B153" s="302">
        <v>1.0163527952374696</v>
      </c>
      <c r="C153" s="302">
        <v>0.18106230634400838</v>
      </c>
      <c r="D153" s="302">
        <v>0.58474953189123191</v>
      </c>
      <c r="E153" s="302">
        <f t="shared" si="70"/>
        <v>1.7821646334727099</v>
      </c>
      <c r="F153" s="303"/>
      <c r="G153" s="302">
        <v>1.0597427840832547</v>
      </c>
      <c r="H153" s="302">
        <v>0.26782670507165118</v>
      </c>
      <c r="I153" s="302">
        <v>0.69405837458279451</v>
      </c>
      <c r="J153" s="302">
        <f t="shared" si="73"/>
        <v>2.0216278637377005</v>
      </c>
      <c r="K153" s="303"/>
      <c r="L153" s="302">
        <v>1.3195673592539143</v>
      </c>
      <c r="M153" s="302">
        <v>0.34599999769073719</v>
      </c>
      <c r="N153" s="302">
        <v>1.0865557915871209</v>
      </c>
      <c r="O153" s="302">
        <f t="shared" si="72"/>
        <v>2.7521231485317723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17.013065314239785</v>
      </c>
      <c r="C155" s="311">
        <f t="shared" ref="C155:E155" si="74">SUM(C145:C153)</f>
        <v>2.2840433289725008</v>
      </c>
      <c r="D155" s="311">
        <f t="shared" si="74"/>
        <v>13.720891356787718</v>
      </c>
      <c r="E155" s="311">
        <f t="shared" si="74"/>
        <v>33.018000000000001</v>
      </c>
      <c r="F155" s="311"/>
      <c r="G155" s="311">
        <f t="shared" ref="G155:J155" si="75">SUM(G145:G153)</f>
        <v>22.030762854457311</v>
      </c>
      <c r="H155" s="311">
        <f t="shared" si="75"/>
        <v>3.3332928560162465</v>
      </c>
      <c r="I155" s="311">
        <f t="shared" si="75"/>
        <v>15.096944289526409</v>
      </c>
      <c r="J155" s="311">
        <f t="shared" si="75"/>
        <v>40.46099999999997</v>
      </c>
      <c r="K155" s="311"/>
      <c r="L155" s="311">
        <f t="shared" ref="L155:O155" si="76">SUM(L145:L153)</f>
        <v>25.892995436779991</v>
      </c>
      <c r="M155" s="311">
        <f t="shared" si="76"/>
        <v>4.2383678585838407</v>
      </c>
      <c r="N155" s="311">
        <f t="shared" si="76"/>
        <v>19.028636704636192</v>
      </c>
      <c r="O155" s="311">
        <f t="shared" si="76"/>
        <v>49.160000000000032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5.8164547787026066</v>
      </c>
      <c r="C162" s="302">
        <v>0.71228142814901918</v>
      </c>
      <c r="D162" s="302">
        <v>2.4093774584566474</v>
      </c>
      <c r="E162" s="302">
        <f>SUM(B162:D162)</f>
        <v>8.9381136653082738</v>
      </c>
      <c r="F162" s="303"/>
      <c r="G162" s="302">
        <v>7.0240250813501977</v>
      </c>
      <c r="H162" s="302">
        <v>1.013721548136608</v>
      </c>
      <c r="I162" s="302">
        <v>3.257243837258132</v>
      </c>
      <c r="J162" s="302">
        <f>SUM(G162:I162)</f>
        <v>11.294990466744938</v>
      </c>
      <c r="K162" s="303"/>
      <c r="L162" s="302">
        <v>7.2368965852393501</v>
      </c>
      <c r="M162" s="302">
        <v>0.99417491121251178</v>
      </c>
      <c r="N162" s="302">
        <v>3.1050389500420987</v>
      </c>
      <c r="O162" s="302">
        <f>SUM(L162:N162)</f>
        <v>11.33611044649396</v>
      </c>
    </row>
    <row r="163" spans="1:15" s="236" customFormat="1" x14ac:dyDescent="0.2">
      <c r="A163" s="237" t="str">
        <f>name!E$5</f>
        <v>Professional occupations</v>
      </c>
      <c r="B163" s="302">
        <v>3.7456740921686542</v>
      </c>
      <c r="C163" s="302">
        <v>1.1035146967185321</v>
      </c>
      <c r="D163" s="302">
        <v>0.35060384803749833</v>
      </c>
      <c r="E163" s="302">
        <f t="shared" ref="E163:E170" si="77">SUM(B163:D163)</f>
        <v>5.199792636924685</v>
      </c>
      <c r="F163" s="303"/>
      <c r="G163" s="302">
        <v>5.248074724018398</v>
      </c>
      <c r="H163" s="302">
        <v>1.4705908025750503</v>
      </c>
      <c r="I163" s="302">
        <v>0.45105571146288581</v>
      </c>
      <c r="J163" s="302">
        <f t="shared" ref="J163:J165" si="78">SUM(G163:I163)</f>
        <v>7.1697212380563347</v>
      </c>
      <c r="K163" s="303"/>
      <c r="L163" s="302">
        <v>7.0934012940629785</v>
      </c>
      <c r="M163" s="302">
        <v>1.5698735830680226</v>
      </c>
      <c r="N163" s="302">
        <v>0.33026796854017582</v>
      </c>
      <c r="O163" s="302">
        <f t="shared" ref="O163:O170" si="79">SUM(L163:N163)</f>
        <v>8.9935428456711772</v>
      </c>
    </row>
    <row r="164" spans="1:15" s="236" customFormat="1" x14ac:dyDescent="0.2">
      <c r="A164" s="237" t="str">
        <f>name!E$6</f>
        <v>Associate professional occupations</v>
      </c>
      <c r="B164" s="302">
        <v>4.1695318439822406</v>
      </c>
      <c r="C164" s="302">
        <v>1.1488897390305124</v>
      </c>
      <c r="D164" s="302">
        <v>0.3325388786194437</v>
      </c>
      <c r="E164" s="302">
        <f t="shared" si="77"/>
        <v>5.6509604616321969</v>
      </c>
      <c r="F164" s="303"/>
      <c r="G164" s="302">
        <v>5.1463225805574062</v>
      </c>
      <c r="H164" s="302">
        <v>1.2631866778642675</v>
      </c>
      <c r="I164" s="302">
        <v>0.36648968556989836</v>
      </c>
      <c r="J164" s="302">
        <f t="shared" si="78"/>
        <v>6.7759989439915715</v>
      </c>
      <c r="K164" s="303"/>
      <c r="L164" s="302">
        <v>5.9236544267792501</v>
      </c>
      <c r="M164" s="302">
        <v>1.1399701556429653</v>
      </c>
      <c r="N164" s="302">
        <v>0.32507305338586989</v>
      </c>
      <c r="O164" s="302">
        <f t="shared" si="79"/>
        <v>7.3886976358080849</v>
      </c>
    </row>
    <row r="165" spans="1:15" s="236" customFormat="1" x14ac:dyDescent="0.2">
      <c r="A165" s="237" t="str">
        <f>name!E$7</f>
        <v>Administrative and secretarial occupations</v>
      </c>
      <c r="B165" s="302">
        <v>4.2247973277226736</v>
      </c>
      <c r="C165" s="302">
        <v>2.2608494531163092</v>
      </c>
      <c r="D165" s="302">
        <v>0.13555649650292034</v>
      </c>
      <c r="E165" s="302">
        <f t="shared" si="77"/>
        <v>6.6212032773419036</v>
      </c>
      <c r="F165" s="303"/>
      <c r="G165" s="302">
        <v>4.5998969875171278</v>
      </c>
      <c r="H165" s="302">
        <v>2.069150477692109</v>
      </c>
      <c r="I165" s="302">
        <v>0.1570079133561024</v>
      </c>
      <c r="J165" s="302">
        <f t="shared" si="78"/>
        <v>6.8260553785653393</v>
      </c>
      <c r="K165" s="303"/>
      <c r="L165" s="302">
        <v>5.4632502595489205</v>
      </c>
      <c r="M165" s="302">
        <v>1.8301579008620321</v>
      </c>
      <c r="N165" s="302">
        <v>0.92540536943618379</v>
      </c>
      <c r="O165" s="302">
        <f t="shared" si="79"/>
        <v>8.2188135298471359</v>
      </c>
    </row>
    <row r="166" spans="1:15" s="236" customFormat="1" x14ac:dyDescent="0.2">
      <c r="A166" s="237" t="str">
        <f>name!E$8</f>
        <v>Skilled trades occupations</v>
      </c>
      <c r="B166" s="302">
        <v>6.2582472246224317</v>
      </c>
      <c r="C166" s="302">
        <v>0.85197964934623827</v>
      </c>
      <c r="D166" s="302">
        <v>1.4692070764236331</v>
      </c>
      <c r="E166" s="302">
        <f t="shared" si="77"/>
        <v>8.5794339503923034</v>
      </c>
      <c r="F166" s="303"/>
      <c r="G166" s="302">
        <v>4.8878797559692178</v>
      </c>
      <c r="H166" s="302">
        <v>0.57962268952315599</v>
      </c>
      <c r="I166" s="302">
        <v>1.5905305312616389</v>
      </c>
      <c r="J166" s="302">
        <f>SUM(G166:I166)</f>
        <v>7.0580329767540118</v>
      </c>
      <c r="K166" s="303"/>
      <c r="L166" s="302">
        <v>4.5213993221546334</v>
      </c>
      <c r="M166" s="302">
        <v>0.59999219823840155</v>
      </c>
      <c r="N166" s="302">
        <v>1.6684867927479761</v>
      </c>
      <c r="O166" s="302">
        <f t="shared" si="79"/>
        <v>6.7898783131410108</v>
      </c>
    </row>
    <row r="167" spans="1:15" s="236" customFormat="1" x14ac:dyDescent="0.2">
      <c r="A167" s="237" t="str">
        <f>name!E$9</f>
        <v>Caring, leisure and other service occupations</v>
      </c>
      <c r="B167" s="302">
        <v>0.35527320105160765</v>
      </c>
      <c r="C167" s="302">
        <v>0.14317327956263626</v>
      </c>
      <c r="D167" s="302">
        <v>0.10780736430406467</v>
      </c>
      <c r="E167" s="302">
        <f t="shared" si="77"/>
        <v>0.60625384491830858</v>
      </c>
      <c r="F167" s="303"/>
      <c r="G167" s="302">
        <v>0.35920647878233675</v>
      </c>
      <c r="H167" s="302">
        <v>0.11772131401001416</v>
      </c>
      <c r="I167" s="302">
        <v>0.15314843284528887</v>
      </c>
      <c r="J167" s="302">
        <f t="shared" ref="J167:J170" si="80">SUM(G167:I167)</f>
        <v>0.63007622563763976</v>
      </c>
      <c r="K167" s="303"/>
      <c r="L167" s="302">
        <v>0.45953313663743056</v>
      </c>
      <c r="M167" s="302">
        <v>8.6384380189472962E-2</v>
      </c>
      <c r="N167" s="302">
        <v>0.21350620320003644</v>
      </c>
      <c r="O167" s="302">
        <f t="shared" si="79"/>
        <v>0.75942372002693992</v>
      </c>
    </row>
    <row r="168" spans="1:15" s="236" customFormat="1" x14ac:dyDescent="0.2">
      <c r="A168" s="237" t="str">
        <f>name!E$10</f>
        <v>Sales and customer service occupations</v>
      </c>
      <c r="B168" s="302">
        <v>7.9112221145889272</v>
      </c>
      <c r="C168" s="302">
        <v>20.232920365439654</v>
      </c>
      <c r="D168" s="302">
        <v>1.0126108607501056</v>
      </c>
      <c r="E168" s="302">
        <f t="shared" si="77"/>
        <v>29.156753340778685</v>
      </c>
      <c r="F168" s="303"/>
      <c r="G168" s="302">
        <v>7.8406394443511154</v>
      </c>
      <c r="H168" s="302">
        <v>18.641407404709057</v>
      </c>
      <c r="I168" s="302">
        <v>0.94043575745920693</v>
      </c>
      <c r="J168" s="302">
        <f t="shared" si="80"/>
        <v>27.422482606519377</v>
      </c>
      <c r="K168" s="303"/>
      <c r="L168" s="302">
        <v>6.7197972500243539</v>
      </c>
      <c r="M168" s="302">
        <v>17.029883434284294</v>
      </c>
      <c r="N168" s="302">
        <v>0.6405633049891416</v>
      </c>
      <c r="O168" s="302">
        <f t="shared" si="79"/>
        <v>24.390243989297787</v>
      </c>
    </row>
    <row r="169" spans="1:15" s="236" customFormat="1" x14ac:dyDescent="0.2">
      <c r="A169" s="237" t="str">
        <f>name!E$11</f>
        <v>Process, plant and machine operatives</v>
      </c>
      <c r="B169" s="302">
        <v>3.467473521009758</v>
      </c>
      <c r="C169" s="302">
        <v>0.68787908980790324</v>
      </c>
      <c r="D169" s="302">
        <v>0.11087541082146052</v>
      </c>
      <c r="E169" s="302">
        <f t="shared" si="77"/>
        <v>4.2662280216391215</v>
      </c>
      <c r="F169" s="303"/>
      <c r="G169" s="302">
        <v>2.8229752182482808</v>
      </c>
      <c r="H169" s="302">
        <v>0.61970934354913543</v>
      </c>
      <c r="I169" s="302">
        <v>0.13500827028387397</v>
      </c>
      <c r="J169" s="302">
        <f t="shared" si="80"/>
        <v>3.5776928320812904</v>
      </c>
      <c r="K169" s="303"/>
      <c r="L169" s="302">
        <v>2.5252320429398423</v>
      </c>
      <c r="M169" s="302">
        <v>0.70122549251610511</v>
      </c>
      <c r="N169" s="302">
        <v>0.17582819245840201</v>
      </c>
      <c r="O169" s="302">
        <f t="shared" si="79"/>
        <v>3.4022857279143497</v>
      </c>
    </row>
    <row r="170" spans="1:15" s="236" customFormat="1" x14ac:dyDescent="0.2">
      <c r="A170" s="237" t="str">
        <f>name!E$12</f>
        <v>Elementary occupations</v>
      </c>
      <c r="B170" s="302">
        <v>3.8299436426741553</v>
      </c>
      <c r="C170" s="302">
        <v>3.2408542374317926</v>
      </c>
      <c r="D170" s="302">
        <v>0.32546292095847762</v>
      </c>
      <c r="E170" s="302">
        <f t="shared" si="77"/>
        <v>7.3962608010644253</v>
      </c>
      <c r="F170" s="303"/>
      <c r="G170" s="302">
        <v>3.3073550222871266</v>
      </c>
      <c r="H170" s="302">
        <v>2.4451327233627445</v>
      </c>
      <c r="I170" s="302">
        <v>0.25246158599944157</v>
      </c>
      <c r="J170" s="302">
        <f t="shared" si="80"/>
        <v>6.0049493316493123</v>
      </c>
      <c r="K170" s="303"/>
      <c r="L170" s="302">
        <v>3.5618528311468349</v>
      </c>
      <c r="M170" s="302">
        <v>2.4043147636449249</v>
      </c>
      <c r="N170" s="302">
        <v>0.3508361970077275</v>
      </c>
      <c r="O170" s="302">
        <f t="shared" si="79"/>
        <v>6.317003791799487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39.778617746523047</v>
      </c>
      <c r="C172" s="311">
        <f t="shared" ref="C172:E172" si="81">SUM(C162:C170)</f>
        <v>30.3823419386026</v>
      </c>
      <c r="D172" s="311">
        <f t="shared" si="81"/>
        <v>6.2540403148742509</v>
      </c>
      <c r="E172" s="311">
        <f t="shared" si="81"/>
        <v>76.414999999999907</v>
      </c>
      <c r="F172" s="311"/>
      <c r="G172" s="311">
        <f t="shared" ref="G172:J172" si="82">SUM(G162:G170)</f>
        <v>41.236375293081203</v>
      </c>
      <c r="H172" s="311">
        <f t="shared" si="82"/>
        <v>28.220242981422139</v>
      </c>
      <c r="I172" s="311">
        <f t="shared" si="82"/>
        <v>7.3033817254964681</v>
      </c>
      <c r="J172" s="311">
        <f t="shared" si="82"/>
        <v>76.75999999999982</v>
      </c>
      <c r="K172" s="311"/>
      <c r="L172" s="311">
        <f t="shared" ref="L172:O172" si="83">SUM(L162:L170)</f>
        <v>43.505017148533597</v>
      </c>
      <c r="M172" s="311">
        <f t="shared" si="83"/>
        <v>26.355976819658732</v>
      </c>
      <c r="N172" s="311">
        <f t="shared" si="83"/>
        <v>7.7350060318076119</v>
      </c>
      <c r="O172" s="311">
        <f t="shared" si="83"/>
        <v>77.595999999999933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1.6927519749727724</v>
      </c>
      <c r="C179" s="302">
        <v>0.10346289897900672</v>
      </c>
      <c r="D179" s="302">
        <v>0.37944409863370587</v>
      </c>
      <c r="E179" s="302">
        <f>SUM(B179:D179)</f>
        <v>2.1756589725854849</v>
      </c>
      <c r="F179" s="303"/>
      <c r="G179" s="302">
        <v>1.9531952672018043</v>
      </c>
      <c r="H179" s="302">
        <v>0.21509240076230468</v>
      </c>
      <c r="I179" s="302">
        <v>0.4235372789754821</v>
      </c>
      <c r="J179" s="302">
        <f>SUM(G179:I179)</f>
        <v>2.5918249469395906</v>
      </c>
      <c r="K179" s="303"/>
      <c r="L179" s="302">
        <v>2.0108447979345452</v>
      </c>
      <c r="M179" s="302">
        <v>0.24976917582240724</v>
      </c>
      <c r="N179" s="302">
        <v>0.43624662591805052</v>
      </c>
      <c r="O179" s="302">
        <f>SUM(L179:N179)</f>
        <v>2.696860599675003</v>
      </c>
    </row>
    <row r="180" spans="1:15" s="236" customFormat="1" x14ac:dyDescent="0.2">
      <c r="A180" s="237" t="str">
        <f>name!E$5</f>
        <v>Professional occupations</v>
      </c>
      <c r="B180" s="302">
        <v>1.3495450650099081</v>
      </c>
      <c r="C180" s="302">
        <v>8.326340452203683E-2</v>
      </c>
      <c r="D180" s="302">
        <v>0.1221048397729094</v>
      </c>
      <c r="E180" s="302">
        <f t="shared" ref="E180:E187" si="84">SUM(B180:D180)</f>
        <v>1.5549133093048544</v>
      </c>
      <c r="F180" s="303"/>
      <c r="G180" s="302">
        <v>1.7723116332135314</v>
      </c>
      <c r="H180" s="302">
        <v>0.1707225733410094</v>
      </c>
      <c r="I180" s="302">
        <v>0.13449224778389168</v>
      </c>
      <c r="J180" s="302">
        <f t="shared" ref="J180:J182" si="85">SUM(G180:I180)</f>
        <v>2.0775264543384324</v>
      </c>
      <c r="K180" s="303"/>
      <c r="L180" s="302">
        <v>2.4172011817725165</v>
      </c>
      <c r="M180" s="302">
        <v>0.25662986782616704</v>
      </c>
      <c r="N180" s="302">
        <v>0.11921535097178879</v>
      </c>
      <c r="O180" s="302">
        <f t="shared" ref="O180:O187" si="86">SUM(L180:N180)</f>
        <v>2.7930464005704723</v>
      </c>
    </row>
    <row r="181" spans="1:15" s="236" customFormat="1" x14ac:dyDescent="0.2">
      <c r="A181" s="237" t="str">
        <f>name!E$6</f>
        <v>Associate professional occupations</v>
      </c>
      <c r="B181" s="302">
        <v>1.4891767342359061</v>
      </c>
      <c r="C181" s="302">
        <v>0.13035716378303761</v>
      </c>
      <c r="D181" s="302">
        <v>0.10034908773170861</v>
      </c>
      <c r="E181" s="302">
        <f t="shared" si="84"/>
        <v>1.7198829857506523</v>
      </c>
      <c r="F181" s="303"/>
      <c r="G181" s="302">
        <v>1.7427990056732385</v>
      </c>
      <c r="H181" s="302">
        <v>0.22922087981133127</v>
      </c>
      <c r="I181" s="302">
        <v>0.10526650037884908</v>
      </c>
      <c r="J181" s="302">
        <f t="shared" si="85"/>
        <v>2.077286385863419</v>
      </c>
      <c r="K181" s="303"/>
      <c r="L181" s="302">
        <v>1.8528737424074113</v>
      </c>
      <c r="M181" s="302">
        <v>0.28323571822369864</v>
      </c>
      <c r="N181" s="302">
        <v>0.11325767127635891</v>
      </c>
      <c r="O181" s="302">
        <f t="shared" si="86"/>
        <v>2.2493671319074688</v>
      </c>
    </row>
    <row r="182" spans="1:15" s="236" customFormat="1" x14ac:dyDescent="0.2">
      <c r="A182" s="237" t="str">
        <f>name!E$7</f>
        <v>Administrative and secretarial occupations</v>
      </c>
      <c r="B182" s="302">
        <v>2.0216490031133119</v>
      </c>
      <c r="C182" s="302">
        <v>0.79589111549894809</v>
      </c>
      <c r="D182" s="302">
        <v>0.10655035893713873</v>
      </c>
      <c r="E182" s="302">
        <f t="shared" si="84"/>
        <v>2.9240904775493983</v>
      </c>
      <c r="F182" s="303"/>
      <c r="G182" s="302">
        <v>2.2432908145218993</v>
      </c>
      <c r="H182" s="302">
        <v>1.118687280139407</v>
      </c>
      <c r="I182" s="302">
        <v>8.4650258465165579E-2</v>
      </c>
      <c r="J182" s="302">
        <f t="shared" si="85"/>
        <v>3.4466283531264716</v>
      </c>
      <c r="K182" s="303"/>
      <c r="L182" s="302">
        <v>2.719912977615953</v>
      </c>
      <c r="M182" s="302">
        <v>1.2238462205121194</v>
      </c>
      <c r="N182" s="302">
        <v>6.5592516292260844E-2</v>
      </c>
      <c r="O182" s="302">
        <f t="shared" si="86"/>
        <v>4.0093517144203332</v>
      </c>
    </row>
    <row r="183" spans="1:15" s="236" customFormat="1" x14ac:dyDescent="0.2">
      <c r="A183" s="237" t="str">
        <f>name!E$8</f>
        <v>Skilled trades occupations</v>
      </c>
      <c r="B183" s="302">
        <v>1.1385196790621472</v>
      </c>
      <c r="C183" s="302">
        <v>0.27510077064711613</v>
      </c>
      <c r="D183" s="302">
        <v>0.43065299216627706</v>
      </c>
      <c r="E183" s="302">
        <f t="shared" si="84"/>
        <v>1.8442734418755404</v>
      </c>
      <c r="F183" s="303"/>
      <c r="G183" s="302">
        <v>0.95336184458984485</v>
      </c>
      <c r="H183" s="302">
        <v>0.25526220243810255</v>
      </c>
      <c r="I183" s="302">
        <v>0.32235440906554397</v>
      </c>
      <c r="J183" s="302">
        <f>SUM(G183:I183)</f>
        <v>1.5309784560934914</v>
      </c>
      <c r="K183" s="303"/>
      <c r="L183" s="302">
        <v>0.78483903007606615</v>
      </c>
      <c r="M183" s="302">
        <v>0.41009317185878708</v>
      </c>
      <c r="N183" s="302">
        <v>0.3344517343153961</v>
      </c>
      <c r="O183" s="302">
        <f t="shared" si="86"/>
        <v>1.5293839362502493</v>
      </c>
    </row>
    <row r="184" spans="1:15" s="236" customFormat="1" x14ac:dyDescent="0.2">
      <c r="A184" s="237" t="str">
        <f>name!E$9</f>
        <v>Caring, leisure and other service occupations</v>
      </c>
      <c r="B184" s="302">
        <v>0.6621366075972589</v>
      </c>
      <c r="C184" s="302">
        <v>0.40775942905073098</v>
      </c>
      <c r="D184" s="302">
        <v>0.15854200664472751</v>
      </c>
      <c r="E184" s="302">
        <f t="shared" si="84"/>
        <v>1.2284380432927176</v>
      </c>
      <c r="F184" s="303"/>
      <c r="G184" s="302">
        <v>0.68974935029662143</v>
      </c>
      <c r="H184" s="302">
        <v>0.55680156542280801</v>
      </c>
      <c r="I184" s="302">
        <v>0.12011857134858599</v>
      </c>
      <c r="J184" s="302">
        <f t="shared" ref="J184:J187" si="87">SUM(G184:I184)</f>
        <v>1.3666694870680154</v>
      </c>
      <c r="K184" s="303"/>
      <c r="L184" s="302">
        <v>0.59484097897812671</v>
      </c>
      <c r="M184" s="302">
        <v>0.54825309141289436</v>
      </c>
      <c r="N184" s="302">
        <v>0.1388391050836443</v>
      </c>
      <c r="O184" s="302">
        <f t="shared" si="86"/>
        <v>1.2819331754746655</v>
      </c>
    </row>
    <row r="185" spans="1:15" s="236" customFormat="1" x14ac:dyDescent="0.2">
      <c r="A185" s="237" t="str">
        <f>name!E$10</f>
        <v>Sales and customer service occupations</v>
      </c>
      <c r="B185" s="302">
        <v>0.63600344882291393</v>
      </c>
      <c r="C185" s="302">
        <v>0.20271278471053444</v>
      </c>
      <c r="D185" s="302">
        <v>7.5641918076540179E-2</v>
      </c>
      <c r="E185" s="302">
        <f t="shared" si="84"/>
        <v>0.91435815160998857</v>
      </c>
      <c r="F185" s="303"/>
      <c r="G185" s="302">
        <v>0.64706853347370752</v>
      </c>
      <c r="H185" s="302">
        <v>0.29685508394078014</v>
      </c>
      <c r="I185" s="302">
        <v>5.8382288403933148E-2</v>
      </c>
      <c r="J185" s="302">
        <f t="shared" si="87"/>
        <v>1.0023059058184207</v>
      </c>
      <c r="K185" s="303"/>
      <c r="L185" s="302">
        <v>0.70877693463478597</v>
      </c>
      <c r="M185" s="302">
        <v>0.40292679594773811</v>
      </c>
      <c r="N185" s="302">
        <v>5.3106598581680681E-2</v>
      </c>
      <c r="O185" s="302">
        <f t="shared" si="86"/>
        <v>1.1648103291642049</v>
      </c>
    </row>
    <row r="186" spans="1:15" s="236" customFormat="1" x14ac:dyDescent="0.2">
      <c r="A186" s="237" t="str">
        <f>name!E$11</f>
        <v>Process, plant and machine operatives</v>
      </c>
      <c r="B186" s="302">
        <v>5.0083238156668433</v>
      </c>
      <c r="C186" s="302">
        <v>0.80247901344012618</v>
      </c>
      <c r="D186" s="302">
        <v>1.4603455561394882</v>
      </c>
      <c r="E186" s="302">
        <f t="shared" si="84"/>
        <v>7.271148385246458</v>
      </c>
      <c r="F186" s="303"/>
      <c r="G186" s="302">
        <v>4.4586307370842366</v>
      </c>
      <c r="H186" s="302">
        <v>0.85593115489036209</v>
      </c>
      <c r="I186" s="302">
        <v>1.6136467190406703</v>
      </c>
      <c r="J186" s="302">
        <f t="shared" si="87"/>
        <v>6.9282086110152683</v>
      </c>
      <c r="K186" s="303"/>
      <c r="L186" s="302">
        <v>3.9835665068837982</v>
      </c>
      <c r="M186" s="302">
        <v>1.0462693218414767</v>
      </c>
      <c r="N186" s="302">
        <v>1.7535108887299131</v>
      </c>
      <c r="O186" s="302">
        <f t="shared" si="86"/>
        <v>6.7833467174551885</v>
      </c>
    </row>
    <row r="187" spans="1:15" s="236" customFormat="1" x14ac:dyDescent="0.2">
      <c r="A187" s="237" t="str">
        <f>name!E$12</f>
        <v>Elementary occupations</v>
      </c>
      <c r="B187" s="302">
        <v>3.0422875081145193</v>
      </c>
      <c r="C187" s="302">
        <v>0.92793971559228927</v>
      </c>
      <c r="D187" s="302">
        <v>0.1460090090781076</v>
      </c>
      <c r="E187" s="302">
        <f t="shared" si="84"/>
        <v>4.1162362327849165</v>
      </c>
      <c r="F187" s="303"/>
      <c r="G187" s="302">
        <v>2.2657243007234014</v>
      </c>
      <c r="H187" s="302">
        <v>0.9781215716331586</v>
      </c>
      <c r="I187" s="302">
        <v>0.11572552738037653</v>
      </c>
      <c r="J187" s="302">
        <f t="shared" si="87"/>
        <v>3.3595713997369363</v>
      </c>
      <c r="K187" s="303"/>
      <c r="L187" s="302">
        <v>2.130654999022465</v>
      </c>
      <c r="M187" s="302">
        <v>0.90862267167027</v>
      </c>
      <c r="N187" s="302">
        <v>0.13462232438963828</v>
      </c>
      <c r="O187" s="302">
        <f t="shared" si="86"/>
        <v>3.1738999950823734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17.04039383659558</v>
      </c>
      <c r="C189" s="311">
        <f t="shared" ref="C189:E189" si="88">SUM(C179:C187)</f>
        <v>3.7289662962238261</v>
      </c>
      <c r="D189" s="311">
        <f t="shared" si="88"/>
        <v>2.9796398671806035</v>
      </c>
      <c r="E189" s="311">
        <f t="shared" si="88"/>
        <v>23.749000000000013</v>
      </c>
      <c r="F189" s="311"/>
      <c r="G189" s="311">
        <f t="shared" ref="G189:J189" si="89">SUM(G179:G187)</f>
        <v>16.726131486778282</v>
      </c>
      <c r="H189" s="311">
        <f t="shared" si="89"/>
        <v>4.6766947123792635</v>
      </c>
      <c r="I189" s="311">
        <f t="shared" si="89"/>
        <v>2.9781738008424985</v>
      </c>
      <c r="J189" s="311">
        <f t="shared" si="89"/>
        <v>24.381000000000043</v>
      </c>
      <c r="K189" s="311"/>
      <c r="L189" s="311">
        <f t="shared" ref="L189:O189" si="90">SUM(L179:L187)</f>
        <v>17.203511149325667</v>
      </c>
      <c r="M189" s="311">
        <f t="shared" si="90"/>
        <v>5.3296460351155588</v>
      </c>
      <c r="N189" s="311">
        <f t="shared" si="90"/>
        <v>3.1488428155587318</v>
      </c>
      <c r="O189" s="311">
        <f t="shared" si="90"/>
        <v>25.68199999999996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3.3331510098517403</v>
      </c>
      <c r="C196" s="302">
        <v>0.21891026773337166</v>
      </c>
      <c r="D196" s="302">
        <v>2.0472827777858287</v>
      </c>
      <c r="E196" s="302">
        <f>SUM(B196:D196)</f>
        <v>5.5993440553709402</v>
      </c>
      <c r="F196" s="303"/>
      <c r="G196" s="302">
        <v>3.8868042682260433</v>
      </c>
      <c r="H196" s="302">
        <v>0.53563347835440367</v>
      </c>
      <c r="I196" s="302">
        <v>2.2623580667329648</v>
      </c>
      <c r="J196" s="302">
        <f>SUM(G196:I196)</f>
        <v>6.6847958133134115</v>
      </c>
      <c r="K196" s="303"/>
      <c r="L196" s="302">
        <v>4.7231736756921112</v>
      </c>
      <c r="M196" s="302">
        <v>0.86104182010129127</v>
      </c>
      <c r="N196" s="302">
        <v>2.8517696907862962</v>
      </c>
      <c r="O196" s="302">
        <f>SUM(L196:N196)</f>
        <v>8.435985186579698</v>
      </c>
    </row>
    <row r="197" spans="1:15" s="236" customFormat="1" x14ac:dyDescent="0.2">
      <c r="A197" s="237" t="str">
        <f>name!E$5</f>
        <v>Professional occupations</v>
      </c>
      <c r="B197" s="302">
        <v>0.95932094346505392</v>
      </c>
      <c r="C197" s="302">
        <v>8.9306168749951786E-2</v>
      </c>
      <c r="D197" s="302">
        <v>0.14502063985177863</v>
      </c>
      <c r="E197" s="302">
        <f t="shared" ref="E197:E204" si="91">SUM(B197:D197)</f>
        <v>1.1936477520667843</v>
      </c>
      <c r="F197" s="303"/>
      <c r="G197" s="302">
        <v>1.314591975872589</v>
      </c>
      <c r="H197" s="302">
        <v>0.22173653935876672</v>
      </c>
      <c r="I197" s="302">
        <v>0.15772288755402025</v>
      </c>
      <c r="J197" s="302">
        <f t="shared" ref="J197:J199" si="92">SUM(G197:I197)</f>
        <v>1.6940514027853759</v>
      </c>
      <c r="K197" s="303"/>
      <c r="L197" s="302">
        <v>1.7473763253874779</v>
      </c>
      <c r="M197" s="302">
        <v>0.39821461925078017</v>
      </c>
      <c r="N197" s="302">
        <v>0.13172317145569365</v>
      </c>
      <c r="O197" s="302">
        <f t="shared" ref="O197:O204" si="93">SUM(L197:N197)</f>
        <v>2.2773141160939518</v>
      </c>
    </row>
    <row r="198" spans="1:15" s="236" customFormat="1" x14ac:dyDescent="0.2">
      <c r="A198" s="237" t="str">
        <f>name!E$6</f>
        <v>Associate professional occupations</v>
      </c>
      <c r="B198" s="302">
        <v>0.78967831839208114</v>
      </c>
      <c r="C198" s="302">
        <v>0.24201938782508081</v>
      </c>
      <c r="D198" s="302">
        <v>9.7845576338004378E-2</v>
      </c>
      <c r="E198" s="302">
        <f t="shared" si="91"/>
        <v>1.1295432825551663</v>
      </c>
      <c r="F198" s="303"/>
      <c r="G198" s="302">
        <v>0.97317420193981341</v>
      </c>
      <c r="H198" s="302">
        <v>0.44904333064623186</v>
      </c>
      <c r="I198" s="302">
        <v>8.8199637921669169E-2</v>
      </c>
      <c r="J198" s="302">
        <f t="shared" si="92"/>
        <v>1.5104171705077145</v>
      </c>
      <c r="K198" s="303"/>
      <c r="L198" s="302">
        <v>1.2404269793765861</v>
      </c>
      <c r="M198" s="302">
        <v>0.78642090548844767</v>
      </c>
      <c r="N198" s="302">
        <v>0.1026217817273848</v>
      </c>
      <c r="O198" s="302">
        <f t="shared" si="93"/>
        <v>2.1294696665924184</v>
      </c>
    </row>
    <row r="199" spans="1:15" s="236" customFormat="1" x14ac:dyDescent="0.2">
      <c r="A199" s="237" t="str">
        <f>name!E$7</f>
        <v>Administrative and secretarial occupations</v>
      </c>
      <c r="B199" s="302">
        <v>1.4499381572226817</v>
      </c>
      <c r="C199" s="302">
        <v>0.4964206150624127</v>
      </c>
      <c r="D199" s="302">
        <v>5.5101614474206681E-2</v>
      </c>
      <c r="E199" s="302">
        <f t="shared" si="91"/>
        <v>2.0014603867593008</v>
      </c>
      <c r="F199" s="303"/>
      <c r="G199" s="302">
        <v>1.4724607666811766</v>
      </c>
      <c r="H199" s="302">
        <v>0.78505558827547928</v>
      </c>
      <c r="I199" s="302">
        <v>5.0601451529645181E-2</v>
      </c>
      <c r="J199" s="302">
        <f t="shared" si="92"/>
        <v>2.308117806486301</v>
      </c>
      <c r="K199" s="303"/>
      <c r="L199" s="302">
        <v>2.1175756058725734</v>
      </c>
      <c r="M199" s="302">
        <v>1.508238210654129</v>
      </c>
      <c r="N199" s="302">
        <v>5.5126359826590893E-2</v>
      </c>
      <c r="O199" s="302">
        <f t="shared" si="93"/>
        <v>3.680940176353293</v>
      </c>
    </row>
    <row r="200" spans="1:15" s="236" customFormat="1" x14ac:dyDescent="0.2">
      <c r="A200" s="237" t="str">
        <f>name!E$8</f>
        <v>Skilled trades occupations</v>
      </c>
      <c r="B200" s="302">
        <v>2.3831048101498928</v>
      </c>
      <c r="C200" s="302">
        <v>1.190671493096888</v>
      </c>
      <c r="D200" s="302">
        <v>0.57794112253058716</v>
      </c>
      <c r="E200" s="302">
        <f t="shared" si="91"/>
        <v>4.1517174257773686</v>
      </c>
      <c r="F200" s="303"/>
      <c r="G200" s="302">
        <v>1.922595490401849</v>
      </c>
      <c r="H200" s="302">
        <v>1.5368159395298908</v>
      </c>
      <c r="I200" s="302">
        <v>0.64468226569808562</v>
      </c>
      <c r="J200" s="302">
        <f>SUM(G200:I200)</f>
        <v>4.1040936956298255</v>
      </c>
      <c r="K200" s="303"/>
      <c r="L200" s="302">
        <v>1.7459138475714859</v>
      </c>
      <c r="M200" s="302">
        <v>1.8709422351970748</v>
      </c>
      <c r="N200" s="302">
        <v>0.945785852768948</v>
      </c>
      <c r="O200" s="302">
        <f t="shared" si="93"/>
        <v>4.562641935537509</v>
      </c>
    </row>
    <row r="201" spans="1:15" s="236" customFormat="1" x14ac:dyDescent="0.2">
      <c r="A201" s="237" t="str">
        <f>name!E$9</f>
        <v>Caring, leisure and other service occupations</v>
      </c>
      <c r="B201" s="302">
        <v>0.7703302545600238</v>
      </c>
      <c r="C201" s="302">
        <v>0.58066607233234957</v>
      </c>
      <c r="D201" s="302">
        <v>0.16426507706782087</v>
      </c>
      <c r="E201" s="302">
        <f t="shared" si="91"/>
        <v>1.5152614039601944</v>
      </c>
      <c r="F201" s="303"/>
      <c r="G201" s="302">
        <v>0.72202946860195971</v>
      </c>
      <c r="H201" s="302">
        <v>0.81536745240682917</v>
      </c>
      <c r="I201" s="302">
        <v>0.21880583954472316</v>
      </c>
      <c r="J201" s="302">
        <f t="shared" ref="J201:J204" si="94">SUM(G201:I201)</f>
        <v>1.7562027605535122</v>
      </c>
      <c r="K201" s="303"/>
      <c r="L201" s="302">
        <v>0.77787255578890235</v>
      </c>
      <c r="M201" s="302">
        <v>1.1529244707948973</v>
      </c>
      <c r="N201" s="302">
        <v>0.42629908906857983</v>
      </c>
      <c r="O201" s="302">
        <f t="shared" si="93"/>
        <v>2.3570961156523795</v>
      </c>
    </row>
    <row r="202" spans="1:15" s="236" customFormat="1" x14ac:dyDescent="0.2">
      <c r="A202" s="237" t="str">
        <f>name!E$10</f>
        <v>Sales and customer service occupations</v>
      </c>
      <c r="B202" s="302">
        <v>0.99338045547779319</v>
      </c>
      <c r="C202" s="302">
        <v>1.5588857279333297</v>
      </c>
      <c r="D202" s="302">
        <v>0.7582082279511112</v>
      </c>
      <c r="E202" s="302">
        <f t="shared" si="91"/>
        <v>3.3104744113622342</v>
      </c>
      <c r="F202" s="303"/>
      <c r="G202" s="302">
        <v>1.0066540571621119</v>
      </c>
      <c r="H202" s="302">
        <v>2.4440537322257048</v>
      </c>
      <c r="I202" s="302">
        <v>0.57408359884192828</v>
      </c>
      <c r="J202" s="302">
        <f t="shared" si="94"/>
        <v>4.0247913882297448</v>
      </c>
      <c r="K202" s="303"/>
      <c r="L202" s="302">
        <v>1.4813820820754964</v>
      </c>
      <c r="M202" s="302">
        <v>4.5050026732403481</v>
      </c>
      <c r="N202" s="302">
        <v>0.49276183195156747</v>
      </c>
      <c r="O202" s="302">
        <f t="shared" si="93"/>
        <v>6.4791465872674125</v>
      </c>
    </row>
    <row r="203" spans="1:15" s="236" customFormat="1" x14ac:dyDescent="0.2">
      <c r="A203" s="237" t="str">
        <f>name!E$11</f>
        <v>Process, plant and machine operatives</v>
      </c>
      <c r="B203" s="302">
        <v>0.40868170502697432</v>
      </c>
      <c r="C203" s="302">
        <v>0.43578206758119964</v>
      </c>
      <c r="D203" s="302">
        <v>3.4334926539572118E-2</v>
      </c>
      <c r="E203" s="302">
        <f t="shared" si="91"/>
        <v>0.87879869914774611</v>
      </c>
      <c r="F203" s="303"/>
      <c r="G203" s="302">
        <v>0.32632227622136373</v>
      </c>
      <c r="H203" s="302">
        <v>0.78838433193209467</v>
      </c>
      <c r="I203" s="302">
        <v>3.3197823030224644E-2</v>
      </c>
      <c r="J203" s="302">
        <f t="shared" si="94"/>
        <v>1.147904431183683</v>
      </c>
      <c r="K203" s="303"/>
      <c r="L203" s="302">
        <v>0.34444811186190544</v>
      </c>
      <c r="M203" s="302">
        <v>1.761521446435022</v>
      </c>
      <c r="N203" s="302">
        <v>5.2385386345529514E-2</v>
      </c>
      <c r="O203" s="302">
        <f t="shared" si="93"/>
        <v>2.1583549446424568</v>
      </c>
    </row>
    <row r="204" spans="1:15" s="236" customFormat="1" x14ac:dyDescent="0.2">
      <c r="A204" s="237" t="str">
        <f>name!E$12</f>
        <v>Elementary occupations</v>
      </c>
      <c r="B204" s="302">
        <v>2.9256975271719319</v>
      </c>
      <c r="C204" s="302">
        <v>9.9523988528508287</v>
      </c>
      <c r="D204" s="302">
        <v>7.8656202977456818E-2</v>
      </c>
      <c r="E204" s="302">
        <f t="shared" si="91"/>
        <v>12.956752583000219</v>
      </c>
      <c r="F204" s="303"/>
      <c r="G204" s="302">
        <v>2.6163031681775193</v>
      </c>
      <c r="H204" s="302">
        <v>13.244006485272113</v>
      </c>
      <c r="I204" s="302">
        <v>5.3315877860766844E-2</v>
      </c>
      <c r="J204" s="302">
        <f t="shared" si="94"/>
        <v>15.9136255313104</v>
      </c>
      <c r="K204" s="303"/>
      <c r="L204" s="302">
        <v>3.4373924004991387</v>
      </c>
      <c r="M204" s="302">
        <v>12.52844277793533</v>
      </c>
      <c r="N204" s="302">
        <v>8.8216092846411173E-2</v>
      </c>
      <c r="O204" s="302">
        <f t="shared" si="93"/>
        <v>16.05405127128088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14.013283181318174</v>
      </c>
      <c r="C206" s="311">
        <f t="shared" ref="C206:E206" si="95">SUM(C196:C204)</f>
        <v>14.765060653165413</v>
      </c>
      <c r="D206" s="311">
        <f t="shared" si="95"/>
        <v>3.9586561655163663</v>
      </c>
      <c r="E206" s="311">
        <f t="shared" si="95"/>
        <v>32.736999999999959</v>
      </c>
      <c r="F206" s="311"/>
      <c r="G206" s="311">
        <f t="shared" ref="G206:J206" si="96">SUM(G196:G204)</f>
        <v>14.240935673284426</v>
      </c>
      <c r="H206" s="311">
        <f t="shared" si="96"/>
        <v>20.820096878001515</v>
      </c>
      <c r="I206" s="311">
        <f t="shared" si="96"/>
        <v>4.0829674487140277</v>
      </c>
      <c r="J206" s="311">
        <f t="shared" si="96"/>
        <v>39.14399999999997</v>
      </c>
      <c r="K206" s="311"/>
      <c r="L206" s="311">
        <f t="shared" ref="L206:O206" si="97">SUM(L196:L204)</f>
        <v>17.615561584125679</v>
      </c>
      <c r="M206" s="311">
        <f t="shared" si="97"/>
        <v>25.372749159097321</v>
      </c>
      <c r="N206" s="311">
        <f t="shared" si="97"/>
        <v>5.1466892567770026</v>
      </c>
      <c r="O206" s="311">
        <f t="shared" si="97"/>
        <v>48.135000000000005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0.36318440480278963</v>
      </c>
      <c r="C213" s="302">
        <v>5.4649214009214818E-2</v>
      </c>
      <c r="D213" s="302">
        <v>0.23188383480614022</v>
      </c>
      <c r="E213" s="302">
        <f>SUM(B213:D213)</f>
        <v>0.6497174536181447</v>
      </c>
      <c r="F213" s="303"/>
      <c r="G213" s="302">
        <v>0.62160526895505175</v>
      </c>
      <c r="H213" s="302">
        <v>0.17237875331035979</v>
      </c>
      <c r="I213" s="302">
        <v>0.25679063497514437</v>
      </c>
      <c r="J213" s="302">
        <f>SUM(G213:I213)</f>
        <v>1.0507746572405559</v>
      </c>
      <c r="K213" s="303"/>
      <c r="L213" s="302">
        <v>0.51656308959355235</v>
      </c>
      <c r="M213" s="302">
        <v>0.19757995211681112</v>
      </c>
      <c r="N213" s="302">
        <v>0.2449604996778964</v>
      </c>
      <c r="O213" s="302">
        <f>SUM(L213:N213)</f>
        <v>0.95910354138825982</v>
      </c>
    </row>
    <row r="214" spans="1:15" s="236" customFormat="1" x14ac:dyDescent="0.2">
      <c r="A214" s="237" t="str">
        <f>name!E$5</f>
        <v>Professional occupations</v>
      </c>
      <c r="B214" s="302">
        <v>0.57194390875994017</v>
      </c>
      <c r="C214" s="302">
        <v>8.4541956796131218E-2</v>
      </c>
      <c r="D214" s="302">
        <v>0.28530457910158996</v>
      </c>
      <c r="E214" s="302">
        <f t="shared" ref="E214:E221" si="98">SUM(B214:D214)</f>
        <v>0.94179044465766126</v>
      </c>
      <c r="F214" s="303"/>
      <c r="G214" s="302">
        <v>1.1099465087360032</v>
      </c>
      <c r="H214" s="302">
        <v>0.23265496388668316</v>
      </c>
      <c r="I214" s="302">
        <v>0.28827438507294889</v>
      </c>
      <c r="J214" s="302">
        <f t="shared" ref="J214:J216" si="99">SUM(G214:I214)</f>
        <v>1.6308758576956355</v>
      </c>
      <c r="K214" s="303"/>
      <c r="L214" s="302">
        <v>1.2653610229392096</v>
      </c>
      <c r="M214" s="302">
        <v>0.36151782224774714</v>
      </c>
      <c r="N214" s="302">
        <v>0.22066538834054883</v>
      </c>
      <c r="O214" s="302">
        <f t="shared" ref="O214:O221" si="100">SUM(L214:N214)</f>
        <v>1.8475442335275054</v>
      </c>
    </row>
    <row r="215" spans="1:15" s="236" customFormat="1" x14ac:dyDescent="0.2">
      <c r="A215" s="237" t="str">
        <f>name!E$6</f>
        <v>Associate professional occupations</v>
      </c>
      <c r="B215" s="302">
        <v>0.41839605376963351</v>
      </c>
      <c r="C215" s="302">
        <v>0.13997721309628922</v>
      </c>
      <c r="D215" s="302">
        <v>0.66851237962422716</v>
      </c>
      <c r="E215" s="302">
        <f t="shared" si="98"/>
        <v>1.2268856464901499</v>
      </c>
      <c r="F215" s="303"/>
      <c r="G215" s="302">
        <v>0.7583115128091904</v>
      </c>
      <c r="H215" s="302">
        <v>0.27954458699603701</v>
      </c>
      <c r="I215" s="302">
        <v>0.85988285513766871</v>
      </c>
      <c r="J215" s="302">
        <f t="shared" si="99"/>
        <v>1.897738954942896</v>
      </c>
      <c r="K215" s="303"/>
      <c r="L215" s="302">
        <v>0.72713199327296363</v>
      </c>
      <c r="M215" s="302">
        <v>0.26348283058453398</v>
      </c>
      <c r="N215" s="302">
        <v>0.74466661882929419</v>
      </c>
      <c r="O215" s="302">
        <f t="shared" si="100"/>
        <v>1.7352814426867917</v>
      </c>
    </row>
    <row r="216" spans="1:15" s="236" customFormat="1" x14ac:dyDescent="0.2">
      <c r="A216" s="237" t="str">
        <f>name!E$7</f>
        <v>Administrative and secretarial occupations</v>
      </c>
      <c r="B216" s="302">
        <v>0.25121846993758301</v>
      </c>
      <c r="C216" s="302">
        <v>0.15065085238424034</v>
      </c>
      <c r="D216" s="302">
        <v>4.4296194309542597E-2</v>
      </c>
      <c r="E216" s="302">
        <f t="shared" si="98"/>
        <v>0.44616551663136594</v>
      </c>
      <c r="F216" s="303"/>
      <c r="G216" s="302">
        <v>0.35084895151266332</v>
      </c>
      <c r="H216" s="302">
        <v>0.24220242439431733</v>
      </c>
      <c r="I216" s="302">
        <v>5.1002473151654126E-2</v>
      </c>
      <c r="J216" s="302">
        <f t="shared" si="99"/>
        <v>0.64405384905863472</v>
      </c>
      <c r="K216" s="303"/>
      <c r="L216" s="302">
        <v>0.2618558683141895</v>
      </c>
      <c r="M216" s="302">
        <v>0.1694015105352363</v>
      </c>
      <c r="N216" s="302">
        <v>3.564136367943984E-2</v>
      </c>
      <c r="O216" s="302">
        <f t="shared" si="100"/>
        <v>0.46689874252886565</v>
      </c>
    </row>
    <row r="217" spans="1:15" s="236" customFormat="1" x14ac:dyDescent="0.2">
      <c r="A217" s="237" t="str">
        <f>name!E$8</f>
        <v>Skilled trades occupations</v>
      </c>
      <c r="B217" s="302">
        <v>0.30382862692707846</v>
      </c>
      <c r="C217" s="302">
        <v>5.0667151670654872E-2</v>
      </c>
      <c r="D217" s="302">
        <v>0.21966747219494648</v>
      </c>
      <c r="E217" s="302">
        <f t="shared" si="98"/>
        <v>0.57416325079267982</v>
      </c>
      <c r="F217" s="303"/>
      <c r="G217" s="302">
        <v>0.37024191454867278</v>
      </c>
      <c r="H217" s="302">
        <v>7.1079681399652178E-2</v>
      </c>
      <c r="I217" s="302">
        <v>0.19931874762695437</v>
      </c>
      <c r="J217" s="302">
        <f>SUM(G217:I217)</f>
        <v>0.64064034357527933</v>
      </c>
      <c r="K217" s="303"/>
      <c r="L217" s="302">
        <v>0.25415860496009196</v>
      </c>
      <c r="M217" s="302">
        <v>8.5065452260433091E-2</v>
      </c>
      <c r="N217" s="302">
        <v>0.26401859190387178</v>
      </c>
      <c r="O217" s="302">
        <f t="shared" si="100"/>
        <v>0.60324264912439685</v>
      </c>
    </row>
    <row r="218" spans="1:15" s="236" customFormat="1" x14ac:dyDescent="0.2">
      <c r="A218" s="237" t="str">
        <f>name!E$9</f>
        <v>Caring, leisure and other service occupations</v>
      </c>
      <c r="B218" s="302">
        <v>0.12242124265249997</v>
      </c>
      <c r="C218" s="302">
        <v>0.10398593981642157</v>
      </c>
      <c r="D218" s="302">
        <v>2.6781965840473085E-2</v>
      </c>
      <c r="E218" s="302">
        <f t="shared" si="98"/>
        <v>0.25318914830939465</v>
      </c>
      <c r="F218" s="303"/>
      <c r="G218" s="302">
        <v>0.17920278373801016</v>
      </c>
      <c r="H218" s="302">
        <v>0.12865864009076936</v>
      </c>
      <c r="I218" s="302">
        <v>3.6830311057028574E-2</v>
      </c>
      <c r="J218" s="302">
        <f t="shared" ref="J218:J221" si="101">SUM(G218:I218)</f>
        <v>0.34469173488580807</v>
      </c>
      <c r="K218" s="303"/>
      <c r="L218" s="302">
        <v>0.15735475579471114</v>
      </c>
      <c r="M218" s="302">
        <v>0.11288382241540403</v>
      </c>
      <c r="N218" s="302">
        <v>3.4706998801424589E-2</v>
      </c>
      <c r="O218" s="302">
        <f t="shared" si="100"/>
        <v>0.30494557701153974</v>
      </c>
    </row>
    <row r="219" spans="1:15" s="236" customFormat="1" x14ac:dyDescent="0.2">
      <c r="A219" s="237" t="str">
        <f>name!E$10</f>
        <v>Sales and customer service occupations</v>
      </c>
      <c r="B219" s="302">
        <v>0.11924727620345198</v>
      </c>
      <c r="C219" s="302">
        <v>6.9280154114054027E-2</v>
      </c>
      <c r="D219" s="302">
        <v>5.0119690662123149E-2</v>
      </c>
      <c r="E219" s="302">
        <f t="shared" si="98"/>
        <v>0.23864712097962917</v>
      </c>
      <c r="F219" s="303"/>
      <c r="G219" s="302">
        <v>0.16813508560016746</v>
      </c>
      <c r="H219" s="302">
        <v>0.11597688862901807</v>
      </c>
      <c r="I219" s="302">
        <v>4.2011555947676034E-2</v>
      </c>
      <c r="J219" s="302">
        <f t="shared" si="101"/>
        <v>0.32612353017686158</v>
      </c>
      <c r="K219" s="303"/>
      <c r="L219" s="302">
        <v>0.15232581301703524</v>
      </c>
      <c r="M219" s="302">
        <v>0.11999595656526543</v>
      </c>
      <c r="N219" s="302">
        <v>3.1714225371067786E-2</v>
      </c>
      <c r="O219" s="302">
        <f t="shared" si="100"/>
        <v>0.30403599495336847</v>
      </c>
    </row>
    <row r="220" spans="1:15" s="236" customFormat="1" x14ac:dyDescent="0.2">
      <c r="A220" s="237" t="str">
        <f>name!E$11</f>
        <v>Process, plant and machine operatives</v>
      </c>
      <c r="B220" s="302">
        <v>6.3495275276852239E-2</v>
      </c>
      <c r="C220" s="302">
        <v>3.5009364236034485E-2</v>
      </c>
      <c r="D220" s="302">
        <v>2.2475024102164353E-2</v>
      </c>
      <c r="E220" s="302">
        <f t="shared" si="98"/>
        <v>0.12097966361505108</v>
      </c>
      <c r="F220" s="303"/>
      <c r="G220" s="302">
        <v>7.9916185068479972E-2</v>
      </c>
      <c r="H220" s="302">
        <v>8.0215992878330727E-2</v>
      </c>
      <c r="I220" s="302">
        <v>2.1366060205906128E-2</v>
      </c>
      <c r="J220" s="302">
        <f t="shared" si="101"/>
        <v>0.18149823815271682</v>
      </c>
      <c r="K220" s="303"/>
      <c r="L220" s="302">
        <v>5.6340954264390369E-2</v>
      </c>
      <c r="M220" s="302">
        <v>7.4471969813430863E-2</v>
      </c>
      <c r="N220" s="302">
        <v>1.4521517625875231E-2</v>
      </c>
      <c r="O220" s="302">
        <f t="shared" si="100"/>
        <v>0.14533444170369647</v>
      </c>
    </row>
    <row r="221" spans="1:15" s="236" customFormat="1" x14ac:dyDescent="0.2">
      <c r="A221" s="237" t="str">
        <f>name!E$12</f>
        <v>Elementary occupations</v>
      </c>
      <c r="B221" s="302">
        <v>0.21675231870689537</v>
      </c>
      <c r="C221" s="302">
        <v>0.28312158372412599</v>
      </c>
      <c r="D221" s="302">
        <v>5.2587852474901449E-2</v>
      </c>
      <c r="E221" s="302">
        <f t="shared" si="98"/>
        <v>0.55246175490592286</v>
      </c>
      <c r="F221" s="303"/>
      <c r="G221" s="302">
        <v>0.29000547695927548</v>
      </c>
      <c r="H221" s="302">
        <v>0.31809641881425205</v>
      </c>
      <c r="I221" s="302">
        <v>4.1500938498095226E-2</v>
      </c>
      <c r="J221" s="302">
        <f t="shared" si="101"/>
        <v>0.6496028342716228</v>
      </c>
      <c r="K221" s="303"/>
      <c r="L221" s="302">
        <v>0.24929802286489378</v>
      </c>
      <c r="M221" s="302">
        <v>0.26152718733809277</v>
      </c>
      <c r="N221" s="302">
        <v>4.3788166872598039E-2</v>
      </c>
      <c r="O221" s="302">
        <f t="shared" si="100"/>
        <v>0.55461337707558456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2.4304875770367236</v>
      </c>
      <c r="C223" s="311">
        <f t="shared" ref="C223:E223" si="102">SUM(C213:C221)</f>
        <v>0.97188342984716647</v>
      </c>
      <c r="D223" s="311">
        <f t="shared" si="102"/>
        <v>1.6016289931161083</v>
      </c>
      <c r="E223" s="311">
        <f t="shared" si="102"/>
        <v>5.0039999999999996</v>
      </c>
      <c r="F223" s="311"/>
      <c r="G223" s="311">
        <f t="shared" ref="G223:J223" si="103">SUM(G213:G221)</f>
        <v>3.9282136879275145</v>
      </c>
      <c r="H223" s="311">
        <f t="shared" si="103"/>
        <v>1.6408083503994197</v>
      </c>
      <c r="I223" s="311">
        <f t="shared" si="103"/>
        <v>1.7969779616730766</v>
      </c>
      <c r="J223" s="311">
        <f t="shared" si="103"/>
        <v>7.3660000000000112</v>
      </c>
      <c r="K223" s="311"/>
      <c r="L223" s="311">
        <f t="shared" ref="L223:O223" si="104">SUM(L213:L221)</f>
        <v>3.6403901250210371</v>
      </c>
      <c r="M223" s="311">
        <f t="shared" si="104"/>
        <v>1.645926503876955</v>
      </c>
      <c r="N223" s="311">
        <f t="shared" si="104"/>
        <v>1.634683371102017</v>
      </c>
      <c r="O223" s="311">
        <f t="shared" si="104"/>
        <v>6.9210000000000091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2.2196404819127435</v>
      </c>
      <c r="C230" s="302">
        <v>0.25331012879498621</v>
      </c>
      <c r="D230" s="302">
        <v>0.56939366788218138</v>
      </c>
      <c r="E230" s="302">
        <f>SUM(B230:D230)</f>
        <v>3.0423442785899111</v>
      </c>
      <c r="F230" s="303"/>
      <c r="G230" s="302">
        <v>2.3656347497731822</v>
      </c>
      <c r="H230" s="302">
        <v>0.50186689761071013</v>
      </c>
      <c r="I230" s="302">
        <v>0.389355604712737</v>
      </c>
      <c r="J230" s="302">
        <f>SUM(G230:I230)</f>
        <v>3.256857252096629</v>
      </c>
      <c r="K230" s="303"/>
      <c r="L230" s="302">
        <v>2.0937042353871202</v>
      </c>
      <c r="M230" s="302">
        <v>0.53399380729228729</v>
      </c>
      <c r="N230" s="302">
        <v>0.44437975472903296</v>
      </c>
      <c r="O230" s="302">
        <f>SUM(L230:N230)</f>
        <v>3.0720777974084408</v>
      </c>
    </row>
    <row r="231" spans="1:15" s="236" customFormat="1" x14ac:dyDescent="0.2">
      <c r="A231" s="237" t="str">
        <f>name!E$5</f>
        <v>Professional occupations</v>
      </c>
      <c r="B231" s="302">
        <v>6.2436492273415336</v>
      </c>
      <c r="C231" s="302">
        <v>0.32074722341869977</v>
      </c>
      <c r="D231" s="302">
        <v>1.3841577850938223</v>
      </c>
      <c r="E231" s="302">
        <f t="shared" ref="E231:E238" si="105">SUM(B231:D231)</f>
        <v>7.9485542358540551</v>
      </c>
      <c r="F231" s="303"/>
      <c r="G231" s="302">
        <v>7.5451442663097827</v>
      </c>
      <c r="H231" s="302">
        <v>0.55381685352281618</v>
      </c>
      <c r="I231" s="302">
        <v>0.86049848555840358</v>
      </c>
      <c r="J231" s="302">
        <f t="shared" ref="J231:J233" si="106">SUM(G231:I231)</f>
        <v>8.9594596053910021</v>
      </c>
      <c r="K231" s="303"/>
      <c r="L231" s="302">
        <v>9.3488039873063897</v>
      </c>
      <c r="M231" s="302">
        <v>0.73685553508210566</v>
      </c>
      <c r="N231" s="302">
        <v>0.83565928652771726</v>
      </c>
      <c r="O231" s="302">
        <f t="shared" ref="O231:O238" si="107">SUM(L231:N231)</f>
        <v>10.921318808916212</v>
      </c>
    </row>
    <row r="232" spans="1:15" s="236" customFormat="1" x14ac:dyDescent="0.2">
      <c r="A232" s="237" t="str">
        <f>name!E$6</f>
        <v>Associate professional occupations</v>
      </c>
      <c r="B232" s="302">
        <v>2.350157372360878</v>
      </c>
      <c r="C232" s="302">
        <v>0.23603434098073842</v>
      </c>
      <c r="D232" s="302">
        <v>0.6643396010849304</v>
      </c>
      <c r="E232" s="302">
        <f t="shared" si="105"/>
        <v>3.2505313144265466</v>
      </c>
      <c r="F232" s="303"/>
      <c r="G232" s="302">
        <v>2.597874315514384</v>
      </c>
      <c r="H232" s="302">
        <v>0.36562126680015744</v>
      </c>
      <c r="I232" s="302">
        <v>0.49793151193748802</v>
      </c>
      <c r="J232" s="302">
        <f t="shared" si="106"/>
        <v>3.4614270942520293</v>
      </c>
      <c r="K232" s="303"/>
      <c r="L232" s="302">
        <v>2.4899989299337713</v>
      </c>
      <c r="M232" s="302">
        <v>0.32397186651380372</v>
      </c>
      <c r="N232" s="302">
        <v>0.50857053226830873</v>
      </c>
      <c r="O232" s="302">
        <f t="shared" si="107"/>
        <v>3.3225413287158836</v>
      </c>
    </row>
    <row r="233" spans="1:15" s="236" customFormat="1" x14ac:dyDescent="0.2">
      <c r="A233" s="237" t="str">
        <f>name!E$7</f>
        <v>Administrative and secretarial occupations</v>
      </c>
      <c r="B233" s="302">
        <v>0.85176389360271632</v>
      </c>
      <c r="C233" s="302">
        <v>0.37982093581801396</v>
      </c>
      <c r="D233" s="302">
        <v>0.14135645044414941</v>
      </c>
      <c r="E233" s="302">
        <f t="shared" si="105"/>
        <v>1.3729412798648797</v>
      </c>
      <c r="F233" s="303"/>
      <c r="G233" s="302">
        <v>0.75145853958451347</v>
      </c>
      <c r="H233" s="302">
        <v>0.37264202476481889</v>
      </c>
      <c r="I233" s="302">
        <v>8.1189714687940132E-2</v>
      </c>
      <c r="J233" s="302">
        <f t="shared" si="106"/>
        <v>1.2052902790372726</v>
      </c>
      <c r="K233" s="303"/>
      <c r="L233" s="302">
        <v>0.71192924473172059</v>
      </c>
      <c r="M233" s="302">
        <v>0.30192703012713196</v>
      </c>
      <c r="N233" s="302">
        <v>5.1819678290232346E-2</v>
      </c>
      <c r="O233" s="302">
        <f t="shared" si="107"/>
        <v>1.0656759531490849</v>
      </c>
    </row>
    <row r="234" spans="1:15" s="236" customFormat="1" x14ac:dyDescent="0.2">
      <c r="A234" s="237" t="str">
        <f>name!E$8</f>
        <v>Skilled trades occupations</v>
      </c>
      <c r="B234" s="302">
        <v>1.059948533703527</v>
      </c>
      <c r="C234" s="302">
        <v>9.0380174233175667E-2</v>
      </c>
      <c r="D234" s="302">
        <v>0.47846562343296556</v>
      </c>
      <c r="E234" s="302">
        <f t="shared" si="105"/>
        <v>1.6287943313696682</v>
      </c>
      <c r="F234" s="303"/>
      <c r="G234" s="302">
        <v>0.82248604002525916</v>
      </c>
      <c r="H234" s="302">
        <v>9.5621375780056472E-2</v>
      </c>
      <c r="I234" s="302">
        <v>0.21798995413565705</v>
      </c>
      <c r="J234" s="302">
        <f>SUM(G234:I234)</f>
        <v>1.1360973699409727</v>
      </c>
      <c r="K234" s="303"/>
      <c r="L234" s="302">
        <v>0.58242453692963325</v>
      </c>
      <c r="M234" s="302">
        <v>0.13284195808603591</v>
      </c>
      <c r="N234" s="302">
        <v>0.34833783356057141</v>
      </c>
      <c r="O234" s="302">
        <f t="shared" si="107"/>
        <v>1.0636043285762407</v>
      </c>
    </row>
    <row r="235" spans="1:15" s="236" customFormat="1" x14ac:dyDescent="0.2">
      <c r="A235" s="237" t="str">
        <f>name!E$9</f>
        <v>Caring, leisure and other service occupations</v>
      </c>
      <c r="B235" s="302">
        <v>0.43063652193223101</v>
      </c>
      <c r="C235" s="302">
        <v>9.053689917526031E-2</v>
      </c>
      <c r="D235" s="302">
        <v>0.10379415661458639</v>
      </c>
      <c r="E235" s="302">
        <f t="shared" si="105"/>
        <v>0.62496757772207767</v>
      </c>
      <c r="F235" s="303"/>
      <c r="G235" s="302">
        <v>0.36567480406762337</v>
      </c>
      <c r="H235" s="302">
        <v>0.10609637975696987</v>
      </c>
      <c r="I235" s="302">
        <v>8.2467967545017409E-2</v>
      </c>
      <c r="J235" s="302">
        <f t="shared" ref="J235:J238" si="108">SUM(G235:I235)</f>
        <v>0.55423915136961066</v>
      </c>
      <c r="K235" s="303"/>
      <c r="L235" s="302">
        <v>0.45946374287411085</v>
      </c>
      <c r="M235" s="302">
        <v>0.10830174715687625</v>
      </c>
      <c r="N235" s="302">
        <v>0.12452107457269775</v>
      </c>
      <c r="O235" s="302">
        <f t="shared" si="107"/>
        <v>0.69228656460368487</v>
      </c>
    </row>
    <row r="236" spans="1:15" s="236" customFormat="1" x14ac:dyDescent="0.2">
      <c r="A236" s="237" t="str">
        <f>name!E$10</f>
        <v>Sales and customer service occupations</v>
      </c>
      <c r="B236" s="302">
        <v>0.52485184217368408</v>
      </c>
      <c r="C236" s="302">
        <v>0.24814680108404563</v>
      </c>
      <c r="D236" s="302">
        <v>9.019858095609154E-2</v>
      </c>
      <c r="E236" s="302">
        <f t="shared" si="105"/>
        <v>0.86319722421382128</v>
      </c>
      <c r="F236" s="303"/>
      <c r="G236" s="302">
        <v>0.43533482391510631</v>
      </c>
      <c r="H236" s="302">
        <v>0.22955569039562931</v>
      </c>
      <c r="I236" s="302">
        <v>3.7270153071440139E-2</v>
      </c>
      <c r="J236" s="302">
        <f t="shared" si="108"/>
        <v>0.70216066738217575</v>
      </c>
      <c r="K236" s="303"/>
      <c r="L236" s="302">
        <v>0.47538850763257401</v>
      </c>
      <c r="M236" s="302">
        <v>0.30164039016175076</v>
      </c>
      <c r="N236" s="302">
        <v>3.8383714623168572E-2</v>
      </c>
      <c r="O236" s="302">
        <f t="shared" si="107"/>
        <v>0.8154126124174933</v>
      </c>
    </row>
    <row r="237" spans="1:15" s="236" customFormat="1" x14ac:dyDescent="0.2">
      <c r="A237" s="237" t="str">
        <f>name!E$11</f>
        <v>Process, plant and machine operatives</v>
      </c>
      <c r="B237" s="302">
        <v>0.12534543058229611</v>
      </c>
      <c r="C237" s="302">
        <v>7.0381126978192973E-2</v>
      </c>
      <c r="D237" s="302">
        <v>0.11924833021476142</v>
      </c>
      <c r="E237" s="302">
        <f t="shared" si="105"/>
        <v>0.31497488777525051</v>
      </c>
      <c r="F237" s="303"/>
      <c r="G237" s="302">
        <v>7.4111294972994901E-2</v>
      </c>
      <c r="H237" s="302">
        <v>0.11755192090537904</v>
      </c>
      <c r="I237" s="302">
        <v>7.4997569680127107E-2</v>
      </c>
      <c r="J237" s="302">
        <f t="shared" si="108"/>
        <v>0.26666078555850103</v>
      </c>
      <c r="K237" s="303"/>
      <c r="L237" s="302">
        <v>6.8626118435469827E-2</v>
      </c>
      <c r="M237" s="302">
        <v>0.12574793297242692</v>
      </c>
      <c r="N237" s="302">
        <v>0.11061381755029083</v>
      </c>
      <c r="O237" s="302">
        <f t="shared" si="107"/>
        <v>0.30498786895818758</v>
      </c>
    </row>
    <row r="238" spans="1:15" s="236" customFormat="1" x14ac:dyDescent="0.2">
      <c r="A238" s="237" t="str">
        <f>name!E$12</f>
        <v>Elementary occupations</v>
      </c>
      <c r="B238" s="302">
        <v>0.38770081770231546</v>
      </c>
      <c r="C238" s="302">
        <v>0.1833558746012971</v>
      </c>
      <c r="D238" s="302">
        <v>0.20863817788012476</v>
      </c>
      <c r="E238" s="302">
        <f t="shared" si="105"/>
        <v>0.77969487018373729</v>
      </c>
      <c r="F238" s="303"/>
      <c r="G238" s="302">
        <v>0.19375480057174269</v>
      </c>
      <c r="H238" s="302">
        <v>0.15581012995930191</v>
      </c>
      <c r="I238" s="302">
        <v>9.1242864440728141E-2</v>
      </c>
      <c r="J238" s="302">
        <f t="shared" si="108"/>
        <v>0.44080779497177275</v>
      </c>
      <c r="K238" s="303"/>
      <c r="L238" s="302">
        <v>0.21260633177413443</v>
      </c>
      <c r="M238" s="302">
        <v>0.11153229767989091</v>
      </c>
      <c r="N238" s="302">
        <v>0.15795610780071892</v>
      </c>
      <c r="O238" s="302">
        <f t="shared" si="107"/>
        <v>0.48209473725474428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14.193694121311923</v>
      </c>
      <c r="C240" s="311">
        <f t="shared" ref="C240:E240" si="109">SUM(C230:C238)</f>
        <v>1.8727135050844099</v>
      </c>
      <c r="D240" s="311">
        <f t="shared" si="109"/>
        <v>3.7595923736036139</v>
      </c>
      <c r="E240" s="311">
        <f t="shared" si="109"/>
        <v>19.825999999999944</v>
      </c>
      <c r="F240" s="311"/>
      <c r="G240" s="311">
        <f t="shared" ref="G240:J240" si="110">SUM(G230:G238)</f>
        <v>15.15147363473459</v>
      </c>
      <c r="H240" s="311">
        <f t="shared" si="110"/>
        <v>2.4985825394958394</v>
      </c>
      <c r="I240" s="311">
        <f t="shared" si="110"/>
        <v>2.3329438257695387</v>
      </c>
      <c r="J240" s="311">
        <f t="shared" si="110"/>
        <v>19.982999999999965</v>
      </c>
      <c r="K240" s="311"/>
      <c r="L240" s="311">
        <f t="shared" ref="L240:O240" si="111">SUM(L230:L238)</f>
        <v>16.442945635004921</v>
      </c>
      <c r="M240" s="311">
        <f t="shared" si="111"/>
        <v>2.6768125650723094</v>
      </c>
      <c r="N240" s="311">
        <f t="shared" si="111"/>
        <v>2.6202417999227392</v>
      </c>
      <c r="O240" s="311">
        <f t="shared" si="111"/>
        <v>21.739999999999966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4.0250760423312828</v>
      </c>
      <c r="C247" s="302">
        <v>0.34301920033391009</v>
      </c>
      <c r="D247" s="302">
        <v>0.33886945877888897</v>
      </c>
      <c r="E247" s="302">
        <f>SUM(B247:D247)</f>
        <v>4.7069647014440825</v>
      </c>
      <c r="F247" s="303"/>
      <c r="G247" s="302">
        <v>4.0460166240560156</v>
      </c>
      <c r="H247" s="302">
        <v>0.41423695223980594</v>
      </c>
      <c r="I247" s="302">
        <v>0.16175844711292955</v>
      </c>
      <c r="J247" s="302">
        <f>SUM(G247:I247)</f>
        <v>4.6220120234087512</v>
      </c>
      <c r="K247" s="303"/>
      <c r="L247" s="302">
        <v>3.5037322433600702</v>
      </c>
      <c r="M247" s="302">
        <v>0.51323175900936602</v>
      </c>
      <c r="N247" s="302">
        <v>0.1802517791528237</v>
      </c>
      <c r="O247" s="302">
        <f>SUM(L247:N247)</f>
        <v>4.1972157815222593</v>
      </c>
    </row>
    <row r="248" spans="1:15" s="236" customFormat="1" x14ac:dyDescent="0.2">
      <c r="A248" s="237" t="str">
        <f>name!E$5</f>
        <v>Professional occupations</v>
      </c>
      <c r="B248" s="302">
        <v>4.7345762051408657</v>
      </c>
      <c r="C248" s="302">
        <v>0.2634810852273799</v>
      </c>
      <c r="D248" s="302">
        <v>0.41618311140217806</v>
      </c>
      <c r="E248" s="302">
        <f t="shared" ref="E248:E255" si="112">SUM(B248:D248)</f>
        <v>5.4142404017704244</v>
      </c>
      <c r="F248" s="303"/>
      <c r="G248" s="302">
        <v>5.5793380504284737</v>
      </c>
      <c r="H248" s="302">
        <v>0.31185308439220555</v>
      </c>
      <c r="I248" s="302">
        <v>0.179271741247817</v>
      </c>
      <c r="J248" s="302">
        <f t="shared" ref="J248:J250" si="113">SUM(G248:I248)</f>
        <v>6.070462876068496</v>
      </c>
      <c r="K248" s="303"/>
      <c r="L248" s="302">
        <v>6.7260818534348994</v>
      </c>
      <c r="M248" s="302">
        <v>0.34282010496943816</v>
      </c>
      <c r="N248" s="302">
        <v>0.167346653069854</v>
      </c>
      <c r="O248" s="302">
        <f t="shared" ref="O248:O255" si="114">SUM(L248:N248)</f>
        <v>7.236248611474192</v>
      </c>
    </row>
    <row r="249" spans="1:15" s="236" customFormat="1" x14ac:dyDescent="0.2">
      <c r="A249" s="237" t="str">
        <f>name!E$6</f>
        <v>Associate professional occupations</v>
      </c>
      <c r="B249" s="302">
        <v>5.0599599183800974</v>
      </c>
      <c r="C249" s="302">
        <v>0.57246449418052936</v>
      </c>
      <c r="D249" s="302">
        <v>0.48804542981475307</v>
      </c>
      <c r="E249" s="302">
        <f t="shared" si="112"/>
        <v>6.1204698423753801</v>
      </c>
      <c r="F249" s="303"/>
      <c r="G249" s="302">
        <v>5.1253503994911398</v>
      </c>
      <c r="H249" s="302">
        <v>0.54851590191455757</v>
      </c>
      <c r="I249" s="302">
        <v>0.23076037891645576</v>
      </c>
      <c r="J249" s="302">
        <f t="shared" si="113"/>
        <v>5.9046266803221528</v>
      </c>
      <c r="K249" s="303"/>
      <c r="L249" s="302">
        <v>4.7452323642466157</v>
      </c>
      <c r="M249" s="302">
        <v>0.5750096267647492</v>
      </c>
      <c r="N249" s="302">
        <v>0.26086375255858163</v>
      </c>
      <c r="O249" s="302">
        <f t="shared" si="114"/>
        <v>5.581105743569946</v>
      </c>
    </row>
    <row r="250" spans="1:15" s="236" customFormat="1" x14ac:dyDescent="0.2">
      <c r="A250" s="237" t="str">
        <f>name!E$7</f>
        <v>Administrative and secretarial occupations</v>
      </c>
      <c r="B250" s="302">
        <v>5.3995165597439732</v>
      </c>
      <c r="C250" s="302">
        <v>2.3722006729687295</v>
      </c>
      <c r="D250" s="302">
        <v>7.0651730783261049E-2</v>
      </c>
      <c r="E250" s="302">
        <f t="shared" si="112"/>
        <v>7.8423689634959644</v>
      </c>
      <c r="F250" s="303"/>
      <c r="G250" s="302">
        <v>4.6863350282248382</v>
      </c>
      <c r="H250" s="302">
        <v>1.9342441677566327</v>
      </c>
      <c r="I250" s="302">
        <v>5.0976696832788347E-2</v>
      </c>
      <c r="J250" s="302">
        <f t="shared" si="113"/>
        <v>6.6715558928142586</v>
      </c>
      <c r="K250" s="303"/>
      <c r="L250" s="302">
        <v>3.9177544546701739</v>
      </c>
      <c r="M250" s="302">
        <v>1.5890257011828723</v>
      </c>
      <c r="N250" s="302">
        <v>4.3553534567471054E-2</v>
      </c>
      <c r="O250" s="302">
        <f t="shared" si="114"/>
        <v>5.5503336904205174</v>
      </c>
    </row>
    <row r="251" spans="1:15" s="236" customFormat="1" x14ac:dyDescent="0.2">
      <c r="A251" s="237" t="str">
        <f>name!E$8</f>
        <v>Skilled trades occupations</v>
      </c>
      <c r="B251" s="302">
        <v>0.31024813868923923</v>
      </c>
      <c r="C251" s="302">
        <v>6.8795651653268786E-2</v>
      </c>
      <c r="D251" s="302">
        <v>0.17404703145429268</v>
      </c>
      <c r="E251" s="302">
        <f t="shared" si="112"/>
        <v>0.55309082179680069</v>
      </c>
      <c r="F251" s="303"/>
      <c r="G251" s="302">
        <v>0.23024399529794623</v>
      </c>
      <c r="H251" s="302">
        <v>3.5932729692877148E-2</v>
      </c>
      <c r="I251" s="302">
        <v>5.8026331670147854E-2</v>
      </c>
      <c r="J251" s="302">
        <f>SUM(G251:I251)</f>
        <v>0.32420305666097127</v>
      </c>
      <c r="K251" s="303"/>
      <c r="L251" s="302">
        <v>0.20380634122604971</v>
      </c>
      <c r="M251" s="302">
        <v>3.327751833127976E-2</v>
      </c>
      <c r="N251" s="302">
        <v>6.0556602594140557E-2</v>
      </c>
      <c r="O251" s="302">
        <f t="shared" si="114"/>
        <v>0.29764046215147</v>
      </c>
    </row>
    <row r="252" spans="1:15" s="236" customFormat="1" x14ac:dyDescent="0.2">
      <c r="A252" s="237" t="str">
        <f>name!E$9</f>
        <v>Caring, leisure and other service occupations</v>
      </c>
      <c r="B252" s="302">
        <v>0.15515310169934254</v>
      </c>
      <c r="C252" s="302">
        <v>2.4853832005811781E-2</v>
      </c>
      <c r="D252" s="302">
        <v>2.0625813221856942E-2</v>
      </c>
      <c r="E252" s="302">
        <f t="shared" si="112"/>
        <v>0.20063274692701127</v>
      </c>
      <c r="F252" s="303"/>
      <c r="G252" s="302">
        <v>0.14843972275577683</v>
      </c>
      <c r="H252" s="302">
        <v>1.7710175678781619E-2</v>
      </c>
      <c r="I252" s="302">
        <v>2.3305108394742959E-2</v>
      </c>
      <c r="J252" s="302">
        <f t="shared" ref="J252:J255" si="115">SUM(G252:I252)</f>
        <v>0.18945500682930139</v>
      </c>
      <c r="K252" s="303"/>
      <c r="L252" s="302">
        <v>0.15694504876715146</v>
      </c>
      <c r="M252" s="302">
        <v>1.3550333798494026E-2</v>
      </c>
      <c r="N252" s="302">
        <v>3.2526255994462842E-2</v>
      </c>
      <c r="O252" s="302">
        <f t="shared" si="114"/>
        <v>0.20302163856010833</v>
      </c>
    </row>
    <row r="253" spans="1:15" s="236" customFormat="1" x14ac:dyDescent="0.2">
      <c r="A253" s="237" t="str">
        <f>name!E$10</f>
        <v>Sales and customer service occupations</v>
      </c>
      <c r="B253" s="302">
        <v>1.2625255528526971</v>
      </c>
      <c r="C253" s="302">
        <v>0.64535184271679602</v>
      </c>
      <c r="D253" s="302">
        <v>9.4855842897416803E-2</v>
      </c>
      <c r="E253" s="302">
        <f t="shared" si="112"/>
        <v>2.0027332384669099</v>
      </c>
      <c r="F253" s="303"/>
      <c r="G253" s="302">
        <v>1.0952066003278382</v>
      </c>
      <c r="H253" s="302">
        <v>0.57216652904319976</v>
      </c>
      <c r="I253" s="302">
        <v>6.7048208743686263E-2</v>
      </c>
      <c r="J253" s="302">
        <f t="shared" si="115"/>
        <v>1.7344213381147242</v>
      </c>
      <c r="K253" s="303"/>
      <c r="L253" s="302">
        <v>1.0060397896045103</v>
      </c>
      <c r="M253" s="302">
        <v>0.57093029896726466</v>
      </c>
      <c r="N253" s="302">
        <v>5.38584939163117E-2</v>
      </c>
      <c r="O253" s="302">
        <f t="shared" si="114"/>
        <v>1.6308285824880868</v>
      </c>
    </row>
    <row r="254" spans="1:15" s="236" customFormat="1" x14ac:dyDescent="0.2">
      <c r="A254" s="237" t="str">
        <f>name!E$11</f>
        <v>Process, plant and machine operatives</v>
      </c>
      <c r="B254" s="302">
        <v>0.13480156330279264</v>
      </c>
      <c r="C254" s="302">
        <v>2.9066116642169113E-2</v>
      </c>
      <c r="D254" s="302">
        <v>6.414109754520933E-2</v>
      </c>
      <c r="E254" s="302">
        <f t="shared" si="112"/>
        <v>0.22800877749017109</v>
      </c>
      <c r="F254" s="303"/>
      <c r="G254" s="302">
        <v>9.1835884391808661E-2</v>
      </c>
      <c r="H254" s="302">
        <v>1.5466715441450037E-2</v>
      </c>
      <c r="I254" s="302">
        <v>3.5737249396159805E-2</v>
      </c>
      <c r="J254" s="302">
        <f t="shared" si="115"/>
        <v>0.14303984922941851</v>
      </c>
      <c r="K254" s="303"/>
      <c r="L254" s="302">
        <v>8.858089531809199E-2</v>
      </c>
      <c r="M254" s="302">
        <v>2.790311982413619E-2</v>
      </c>
      <c r="N254" s="302">
        <v>4.7444457216548046E-2</v>
      </c>
      <c r="O254" s="302">
        <f t="shared" si="114"/>
        <v>0.16392847235877622</v>
      </c>
    </row>
    <row r="255" spans="1:15" s="236" customFormat="1" x14ac:dyDescent="0.2">
      <c r="A255" s="237" t="str">
        <f>name!E$12</f>
        <v>Elementary occupations</v>
      </c>
      <c r="B255" s="302">
        <v>0.33666777374587381</v>
      </c>
      <c r="C255" s="302">
        <v>0.10746215372065358</v>
      </c>
      <c r="D255" s="302">
        <v>3.836057876671551E-2</v>
      </c>
      <c r="E255" s="302">
        <f t="shared" si="112"/>
        <v>0.48249050623324291</v>
      </c>
      <c r="F255" s="303"/>
      <c r="G255" s="302">
        <v>0.23154150673349927</v>
      </c>
      <c r="H255" s="302">
        <v>6.6133356514339756E-2</v>
      </c>
      <c r="I255" s="302">
        <v>2.6548413304096307E-2</v>
      </c>
      <c r="J255" s="302">
        <f t="shared" si="115"/>
        <v>0.32422327655193534</v>
      </c>
      <c r="K255" s="303"/>
      <c r="L255" s="302">
        <v>0.23022474017073583</v>
      </c>
      <c r="M255" s="302">
        <v>9.154838690758689E-2</v>
      </c>
      <c r="N255" s="302">
        <v>3.1903890376336341E-2</v>
      </c>
      <c r="O255" s="302">
        <f t="shared" si="114"/>
        <v>0.35367701745465907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21.418524855886162</v>
      </c>
      <c r="C257" s="311">
        <f t="shared" ref="C257:E257" si="116">SUM(C247:C255)</f>
        <v>4.4266950494492479</v>
      </c>
      <c r="D257" s="311">
        <f t="shared" si="116"/>
        <v>1.7057800946645723</v>
      </c>
      <c r="E257" s="311">
        <f t="shared" si="116"/>
        <v>27.550999999999984</v>
      </c>
      <c r="F257" s="311"/>
      <c r="G257" s="311">
        <f t="shared" ref="G257:J257" si="117">SUM(G247:G255)</f>
        <v>21.234307811707339</v>
      </c>
      <c r="H257" s="311">
        <f t="shared" si="117"/>
        <v>3.9162596126738496</v>
      </c>
      <c r="I257" s="311">
        <f t="shared" si="117"/>
        <v>0.83343257561882389</v>
      </c>
      <c r="J257" s="311">
        <f t="shared" si="117"/>
        <v>25.984000000000009</v>
      </c>
      <c r="K257" s="311"/>
      <c r="L257" s="311">
        <f t="shared" ref="L257:O257" si="118">SUM(L247:L255)</f>
        <v>20.578397730798301</v>
      </c>
      <c r="M257" s="311">
        <f t="shared" si="118"/>
        <v>3.7572968497551873</v>
      </c>
      <c r="N257" s="311">
        <f t="shared" si="118"/>
        <v>0.87830541944652973</v>
      </c>
      <c r="O257" s="311">
        <f t="shared" si="118"/>
        <v>25.214000000000013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0.88446650883477351</v>
      </c>
      <c r="C264" s="302">
        <v>0.19735597560429008</v>
      </c>
      <c r="D264" s="302">
        <v>0.69042580640114237</v>
      </c>
      <c r="E264" s="302">
        <f>SUM(B264:D264)</f>
        <v>1.772248290840206</v>
      </c>
      <c r="F264" s="303"/>
      <c r="G264" s="302">
        <v>1.5135211540864528</v>
      </c>
      <c r="H264" s="302">
        <v>0.17833324513783994</v>
      </c>
      <c r="I264" s="302">
        <v>0.52104404072190913</v>
      </c>
      <c r="J264" s="302">
        <f>SUM(G264:I264)</f>
        <v>2.2128984399462017</v>
      </c>
      <c r="K264" s="303"/>
      <c r="L264" s="302">
        <v>1.3045053313110124</v>
      </c>
      <c r="M264" s="302">
        <v>0.13430379399199216</v>
      </c>
      <c r="N264" s="302">
        <v>0.48852952074413614</v>
      </c>
      <c r="O264" s="302">
        <f>SUM(L264:N264)</f>
        <v>1.9273386460471409</v>
      </c>
    </row>
    <row r="265" spans="1:15" s="236" customFormat="1" x14ac:dyDescent="0.2">
      <c r="A265" s="237" t="str">
        <f>name!E$5</f>
        <v>Professional occupations</v>
      </c>
      <c r="B265" s="302">
        <v>0.78996567232617143</v>
      </c>
      <c r="C265" s="302">
        <v>0.19983635031597186</v>
      </c>
      <c r="D265" s="302">
        <v>0.1893749184027001</v>
      </c>
      <c r="E265" s="302">
        <f t="shared" ref="E265:E272" si="119">SUM(B265:D265)</f>
        <v>1.1791769410448434</v>
      </c>
      <c r="F265" s="303"/>
      <c r="G265" s="302">
        <v>1.5780565868608005</v>
      </c>
      <c r="H265" s="302">
        <v>0.17170106588292181</v>
      </c>
      <c r="I265" s="302">
        <v>0.13865049758474313</v>
      </c>
      <c r="J265" s="302">
        <f t="shared" ref="J265:J267" si="120">SUM(G265:I265)</f>
        <v>1.8884081503284655</v>
      </c>
      <c r="K265" s="303"/>
      <c r="L265" s="302">
        <v>1.5214518735851066</v>
      </c>
      <c r="M265" s="302">
        <v>0.14630560027290077</v>
      </c>
      <c r="N265" s="302">
        <v>8.8038961830568696E-2</v>
      </c>
      <c r="O265" s="302">
        <f t="shared" ref="O265:O272" si="121">SUM(L265:N265)</f>
        <v>1.755796435688576</v>
      </c>
    </row>
    <row r="266" spans="1:15" s="236" customFormat="1" x14ac:dyDescent="0.2">
      <c r="A266" s="237" t="str">
        <f>name!E$6</f>
        <v>Associate professional occupations</v>
      </c>
      <c r="B266" s="302">
        <v>0.71025662518735078</v>
      </c>
      <c r="C266" s="302">
        <v>0.24946289832613117</v>
      </c>
      <c r="D266" s="302">
        <v>0.20590174514864262</v>
      </c>
      <c r="E266" s="302">
        <f t="shared" si="119"/>
        <v>1.1656212686621246</v>
      </c>
      <c r="F266" s="303"/>
      <c r="G266" s="302">
        <v>1.3096593935987451</v>
      </c>
      <c r="H266" s="302">
        <v>0.18555498343790289</v>
      </c>
      <c r="I266" s="302">
        <v>0.12930493484154851</v>
      </c>
      <c r="J266" s="302">
        <f t="shared" si="120"/>
        <v>1.6245193118781964</v>
      </c>
      <c r="K266" s="303"/>
      <c r="L266" s="302">
        <v>1.3485527851407295</v>
      </c>
      <c r="M266" s="302">
        <v>0.165353876029942</v>
      </c>
      <c r="N266" s="302">
        <v>0.12133138128616398</v>
      </c>
      <c r="O266" s="302">
        <f t="shared" si="121"/>
        <v>1.6352380424568356</v>
      </c>
    </row>
    <row r="267" spans="1:15" s="236" customFormat="1" x14ac:dyDescent="0.2">
      <c r="A267" s="237" t="str">
        <f>name!E$7</f>
        <v>Administrative and secretarial occupations</v>
      </c>
      <c r="B267" s="302">
        <v>0.62230021973584804</v>
      </c>
      <c r="C267" s="302">
        <v>0.98324789639793331</v>
      </c>
      <c r="D267" s="302">
        <v>0.17034390126704099</v>
      </c>
      <c r="E267" s="302">
        <f t="shared" si="119"/>
        <v>1.7758920174008224</v>
      </c>
      <c r="F267" s="303"/>
      <c r="G267" s="302">
        <v>1.0331398205552338</v>
      </c>
      <c r="H267" s="302">
        <v>0.57519793368507521</v>
      </c>
      <c r="I267" s="302">
        <v>8.9835281660240074E-2</v>
      </c>
      <c r="J267" s="302">
        <f t="shared" si="120"/>
        <v>1.6981730359005491</v>
      </c>
      <c r="K267" s="303"/>
      <c r="L267" s="302">
        <v>0.7688987291499193</v>
      </c>
      <c r="M267" s="302">
        <v>0.39783385920821673</v>
      </c>
      <c r="N267" s="302">
        <v>7.331847279821975E-2</v>
      </c>
      <c r="O267" s="302">
        <f t="shared" si="121"/>
        <v>1.2400510611563558</v>
      </c>
    </row>
    <row r="268" spans="1:15" s="236" customFormat="1" x14ac:dyDescent="0.2">
      <c r="A268" s="237" t="str">
        <f>name!E$8</f>
        <v>Skilled trades occupations</v>
      </c>
      <c r="B268" s="302">
        <v>0.34477048131846216</v>
      </c>
      <c r="C268" s="302">
        <v>5.3282687483904655E-2</v>
      </c>
      <c r="D268" s="302">
        <v>0.51724874693391898</v>
      </c>
      <c r="E268" s="302">
        <f t="shared" si="119"/>
        <v>0.91530191573628583</v>
      </c>
      <c r="F268" s="303"/>
      <c r="G268" s="302">
        <v>0.41694927028357143</v>
      </c>
      <c r="H268" s="302">
        <v>2.885299492515626E-2</v>
      </c>
      <c r="I268" s="302">
        <v>0.29732237017349639</v>
      </c>
      <c r="J268" s="302">
        <f>SUM(G268:I268)</f>
        <v>0.74312463538222406</v>
      </c>
      <c r="K268" s="303"/>
      <c r="L268" s="302">
        <v>0.40218608855728111</v>
      </c>
      <c r="M268" s="302">
        <v>3.5802095420813231E-2</v>
      </c>
      <c r="N268" s="302">
        <v>0.30050683382140098</v>
      </c>
      <c r="O268" s="302">
        <f t="shared" si="121"/>
        <v>0.73849501779949533</v>
      </c>
    </row>
    <row r="269" spans="1:15" s="236" customFormat="1" x14ac:dyDescent="0.2">
      <c r="A269" s="237" t="str">
        <f>name!E$9</f>
        <v>Caring, leisure and other service occupations</v>
      </c>
      <c r="B269" s="302">
        <v>0.1774053411748211</v>
      </c>
      <c r="C269" s="302">
        <v>0.11435542910125884</v>
      </c>
      <c r="D269" s="302">
        <v>7.4845453467986267E-2</v>
      </c>
      <c r="E269" s="302">
        <f t="shared" si="119"/>
        <v>0.36660622374406621</v>
      </c>
      <c r="F269" s="303"/>
      <c r="G269" s="302">
        <v>0.28340425531819086</v>
      </c>
      <c r="H269" s="302">
        <v>6.7269595827218212E-2</v>
      </c>
      <c r="I269" s="302">
        <v>4.8537938617506111E-2</v>
      </c>
      <c r="J269" s="302">
        <f t="shared" ref="J269:J272" si="122">SUM(G269:I269)</f>
        <v>0.39921178976291516</v>
      </c>
      <c r="K269" s="303"/>
      <c r="L269" s="302">
        <v>0.26332096838342545</v>
      </c>
      <c r="M269" s="302">
        <v>4.5568717340958929E-2</v>
      </c>
      <c r="N269" s="302">
        <v>7.3110713416260728E-2</v>
      </c>
      <c r="O269" s="302">
        <f t="shared" si="121"/>
        <v>0.3820003991406451</v>
      </c>
    </row>
    <row r="270" spans="1:15" s="236" customFormat="1" x14ac:dyDescent="0.2">
      <c r="A270" s="237" t="str">
        <f>name!E$10</f>
        <v>Sales and customer service occupations</v>
      </c>
      <c r="B270" s="302">
        <v>0.4056759504556911</v>
      </c>
      <c r="C270" s="302">
        <v>0.37882618479825586</v>
      </c>
      <c r="D270" s="302">
        <v>0.19186207862432891</v>
      </c>
      <c r="E270" s="302">
        <f t="shared" si="119"/>
        <v>0.97636421387827588</v>
      </c>
      <c r="F270" s="303"/>
      <c r="G270" s="302">
        <v>0.60258651144478914</v>
      </c>
      <c r="H270" s="302">
        <v>0.21834957542181838</v>
      </c>
      <c r="I270" s="302">
        <v>0.10525830261828084</v>
      </c>
      <c r="J270" s="302">
        <f t="shared" si="122"/>
        <v>0.92619438948488841</v>
      </c>
      <c r="K270" s="303"/>
      <c r="L270" s="302">
        <v>0.50803029552505796</v>
      </c>
      <c r="M270" s="302">
        <v>0.18371160401984332</v>
      </c>
      <c r="N270" s="302">
        <v>7.9387953291570806E-2</v>
      </c>
      <c r="O270" s="302">
        <f t="shared" si="121"/>
        <v>0.77112985283647206</v>
      </c>
    </row>
    <row r="271" spans="1:15" s="236" customFormat="1" x14ac:dyDescent="0.2">
      <c r="A271" s="237" t="str">
        <f>name!E$11</f>
        <v>Process, plant and machine operatives</v>
      </c>
      <c r="B271" s="302">
        <v>0.11411426440713122</v>
      </c>
      <c r="C271" s="302">
        <v>1.7633994760183892E-2</v>
      </c>
      <c r="D271" s="302">
        <v>1.9931463812974549E-2</v>
      </c>
      <c r="E271" s="302">
        <f t="shared" si="119"/>
        <v>0.15167972298028967</v>
      </c>
      <c r="F271" s="303"/>
      <c r="G271" s="302">
        <v>0.13037214416476431</v>
      </c>
      <c r="H271" s="302">
        <v>9.5182420388092021E-3</v>
      </c>
      <c r="I271" s="302">
        <v>1.6675747073881576E-2</v>
      </c>
      <c r="J271" s="302">
        <f t="shared" si="122"/>
        <v>0.15656613327745511</v>
      </c>
      <c r="K271" s="303"/>
      <c r="L271" s="302">
        <v>9.8391491334631848E-2</v>
      </c>
      <c r="M271" s="302">
        <v>8.8191731964107692E-3</v>
      </c>
      <c r="N271" s="302">
        <v>1.8795239678813545E-2</v>
      </c>
      <c r="O271" s="302">
        <f t="shared" si="121"/>
        <v>0.12600590420985616</v>
      </c>
    </row>
    <row r="272" spans="1:15" s="236" customFormat="1" x14ac:dyDescent="0.2">
      <c r="A272" s="237" t="str">
        <f>name!E$12</f>
        <v>Elementary occupations</v>
      </c>
      <c r="B272" s="302">
        <v>0.15386062067083434</v>
      </c>
      <c r="C272" s="302">
        <v>0.14053811573693947</v>
      </c>
      <c r="D272" s="302">
        <v>8.8710669305314502E-2</v>
      </c>
      <c r="E272" s="302">
        <f t="shared" si="119"/>
        <v>0.38310940571308832</v>
      </c>
      <c r="F272" s="303"/>
      <c r="G272" s="302">
        <v>0.19729965306069788</v>
      </c>
      <c r="H272" s="302">
        <v>6.7977604532021521E-2</v>
      </c>
      <c r="I272" s="302">
        <v>4.3626856446380001E-2</v>
      </c>
      <c r="J272" s="302">
        <f t="shared" si="122"/>
        <v>0.3089041140390994</v>
      </c>
      <c r="K272" s="303"/>
      <c r="L272" s="302">
        <v>0.16883441484622738</v>
      </c>
      <c r="M272" s="302">
        <v>4.1593282129418332E-2</v>
      </c>
      <c r="N272" s="302">
        <v>6.4516943688966336E-2</v>
      </c>
      <c r="O272" s="302">
        <f t="shared" si="121"/>
        <v>0.27494464066461205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4.2028156841110835</v>
      </c>
      <c r="C274" s="311">
        <f t="shared" ref="C274:E274" si="123">SUM(C264:C272)</f>
        <v>2.3345395325248695</v>
      </c>
      <c r="D274" s="311">
        <f t="shared" si="123"/>
        <v>2.1486447833640492</v>
      </c>
      <c r="E274" s="311">
        <f t="shared" si="123"/>
        <v>8.6860000000000035</v>
      </c>
      <c r="F274" s="311"/>
      <c r="G274" s="311">
        <f t="shared" ref="G274:J274" si="124">SUM(G264:G272)</f>
        <v>7.0649887893732455</v>
      </c>
      <c r="H274" s="311">
        <f t="shared" si="124"/>
        <v>1.5027552408887634</v>
      </c>
      <c r="I274" s="311">
        <f t="shared" si="124"/>
        <v>1.3902559697379859</v>
      </c>
      <c r="J274" s="311">
        <f t="shared" si="124"/>
        <v>9.9579999999999949</v>
      </c>
      <c r="K274" s="311"/>
      <c r="L274" s="311">
        <f t="shared" ref="L274:O274" si="125">SUM(L264:L272)</f>
        <v>6.3841719778333905</v>
      </c>
      <c r="M274" s="311">
        <f t="shared" si="125"/>
        <v>1.1592920016104962</v>
      </c>
      <c r="N274" s="311">
        <f t="shared" si="125"/>
        <v>1.3075360205561011</v>
      </c>
      <c r="O274" s="311">
        <f t="shared" si="125"/>
        <v>8.8509999999999902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5.0283554627183751</v>
      </c>
      <c r="C281" s="302">
        <v>0.77557713620912705</v>
      </c>
      <c r="D281" s="302">
        <v>1.7416773711392397</v>
      </c>
      <c r="E281" s="302">
        <f>SUM(B281:D281)</f>
        <v>7.5456099700667414</v>
      </c>
      <c r="F281" s="303"/>
      <c r="G281" s="302">
        <v>5.7179609868878298</v>
      </c>
      <c r="H281" s="302">
        <v>1.5694847645676315</v>
      </c>
      <c r="I281" s="302">
        <v>1.7992412561613982</v>
      </c>
      <c r="J281" s="302">
        <f>SUM(G281:I281)</f>
        <v>9.0866870076168595</v>
      </c>
      <c r="K281" s="303"/>
      <c r="L281" s="302">
        <v>5.3386257284671625</v>
      </c>
      <c r="M281" s="302">
        <v>2.0699777676116198</v>
      </c>
      <c r="N281" s="302">
        <v>2.3068828611601213</v>
      </c>
      <c r="O281" s="302">
        <f>SUM(L281:N281)</f>
        <v>9.7154863572389036</v>
      </c>
    </row>
    <row r="282" spans="1:15" s="236" customFormat="1" x14ac:dyDescent="0.2">
      <c r="A282" s="237" t="str">
        <f>name!E$5</f>
        <v>Professional occupations</v>
      </c>
      <c r="B282" s="302">
        <v>12.359626478613377</v>
      </c>
      <c r="C282" s="302">
        <v>1.5330680961625041</v>
      </c>
      <c r="D282" s="302">
        <v>5.9056177821794593</v>
      </c>
      <c r="E282" s="302">
        <f t="shared" ref="E282:E289" si="126">SUM(B282:D282)</f>
        <v>19.798312356955339</v>
      </c>
      <c r="F282" s="303"/>
      <c r="G282" s="302">
        <v>16.3790025470079</v>
      </c>
      <c r="H282" s="302">
        <v>2.7566001876864727</v>
      </c>
      <c r="I282" s="302">
        <v>5.0987729883876067</v>
      </c>
      <c r="J282" s="302">
        <f t="shared" ref="J282:J284" si="127">SUM(G282:I282)</f>
        <v>24.234375723081982</v>
      </c>
      <c r="K282" s="303"/>
      <c r="L282" s="302">
        <v>20.288089787463505</v>
      </c>
      <c r="M282" s="302">
        <v>3.5422756205894985</v>
      </c>
      <c r="N282" s="302">
        <v>5.5031034819050184</v>
      </c>
      <c r="O282" s="302">
        <f t="shared" ref="O282:O289" si="128">SUM(L282:N282)</f>
        <v>29.333468889958024</v>
      </c>
    </row>
    <row r="283" spans="1:15" s="236" customFormat="1" x14ac:dyDescent="0.2">
      <c r="A283" s="237" t="str">
        <f>name!E$6</f>
        <v>Associate professional occupations</v>
      </c>
      <c r="B283" s="302">
        <v>6.2575080820349562</v>
      </c>
      <c r="C283" s="302">
        <v>1.2165285459127799</v>
      </c>
      <c r="D283" s="302">
        <v>2.6993426526446949</v>
      </c>
      <c r="E283" s="302">
        <f t="shared" si="126"/>
        <v>10.173379280592432</v>
      </c>
      <c r="F283" s="303"/>
      <c r="G283" s="302">
        <v>7.6067640625762829</v>
      </c>
      <c r="H283" s="302">
        <v>1.9370146610696475</v>
      </c>
      <c r="I283" s="302">
        <v>2.6405774888013211</v>
      </c>
      <c r="J283" s="302">
        <f t="shared" si="127"/>
        <v>12.184356212447252</v>
      </c>
      <c r="K283" s="303"/>
      <c r="L283" s="302">
        <v>8.1595552290121827</v>
      </c>
      <c r="M283" s="302">
        <v>2.3178305923112084</v>
      </c>
      <c r="N283" s="302">
        <v>3.178414488556669</v>
      </c>
      <c r="O283" s="302">
        <f t="shared" si="128"/>
        <v>13.65580030988006</v>
      </c>
    </row>
    <row r="284" spans="1:15" s="236" customFormat="1" x14ac:dyDescent="0.2">
      <c r="A284" s="237" t="str">
        <f>name!E$7</f>
        <v>Administrative and secretarial occupations</v>
      </c>
      <c r="B284" s="302">
        <v>4.2870614118996215</v>
      </c>
      <c r="C284" s="302">
        <v>3.2505437143637983</v>
      </c>
      <c r="D284" s="302">
        <v>1.3737083929461504</v>
      </c>
      <c r="E284" s="302">
        <f t="shared" si="126"/>
        <v>8.9113135192095712</v>
      </c>
      <c r="F284" s="303"/>
      <c r="G284" s="302">
        <v>4.6836441781654088</v>
      </c>
      <c r="H284" s="302">
        <v>4.3890352309074485</v>
      </c>
      <c r="I284" s="302">
        <v>1.6166499214578922</v>
      </c>
      <c r="J284" s="302">
        <f t="shared" si="127"/>
        <v>10.68932933053075</v>
      </c>
      <c r="K284" s="303"/>
      <c r="L284" s="302">
        <v>3.8623196383502369</v>
      </c>
      <c r="M284" s="302">
        <v>3.9925631351031594</v>
      </c>
      <c r="N284" s="302">
        <v>1.3964505038954378</v>
      </c>
      <c r="O284" s="302">
        <f t="shared" si="128"/>
        <v>9.2513332773488344</v>
      </c>
    </row>
    <row r="285" spans="1:15" s="236" customFormat="1" x14ac:dyDescent="0.2">
      <c r="A285" s="237" t="str">
        <f>name!E$8</f>
        <v>Skilled trades occupations</v>
      </c>
      <c r="B285" s="302">
        <v>1.2505329289574769</v>
      </c>
      <c r="C285" s="302">
        <v>0.26722470520367164</v>
      </c>
      <c r="D285" s="302">
        <v>0.54178805739429947</v>
      </c>
      <c r="E285" s="302">
        <f t="shared" si="126"/>
        <v>2.059545691555448</v>
      </c>
      <c r="F285" s="303"/>
      <c r="G285" s="302">
        <v>0.98964859114988457</v>
      </c>
      <c r="H285" s="302">
        <v>0.210679443915572</v>
      </c>
      <c r="I285" s="302">
        <v>0.34247566427828285</v>
      </c>
      <c r="J285" s="302">
        <f>SUM(G285:I285)</f>
        <v>1.5428036993437395</v>
      </c>
      <c r="K285" s="303"/>
      <c r="L285" s="302">
        <v>0.92133946911178732</v>
      </c>
      <c r="M285" s="302">
        <v>0.29889158835197427</v>
      </c>
      <c r="N285" s="302">
        <v>0.51672412552031799</v>
      </c>
      <c r="O285" s="302">
        <f t="shared" si="128"/>
        <v>1.7369551829840795</v>
      </c>
    </row>
    <row r="286" spans="1:15" s="236" customFormat="1" x14ac:dyDescent="0.2">
      <c r="A286" s="237" t="str">
        <f>name!E$9</f>
        <v>Caring, leisure and other service occupations</v>
      </c>
      <c r="B286" s="302">
        <v>0.43044718467483173</v>
      </c>
      <c r="C286" s="302">
        <v>0.5342613821999086</v>
      </c>
      <c r="D286" s="302">
        <v>0.56848363336658692</v>
      </c>
      <c r="E286" s="302">
        <f t="shared" si="126"/>
        <v>1.5331922002413272</v>
      </c>
      <c r="F286" s="303"/>
      <c r="G286" s="302">
        <v>0.47752732113135715</v>
      </c>
      <c r="H286" s="302">
        <v>0.44629673589537922</v>
      </c>
      <c r="I286" s="302">
        <v>0.63466087473338095</v>
      </c>
      <c r="J286" s="302">
        <f t="shared" ref="J286:J289" si="129">SUM(G286:I286)</f>
        <v>1.5584849317601175</v>
      </c>
      <c r="K286" s="303"/>
      <c r="L286" s="302">
        <v>0.59315856343955575</v>
      </c>
      <c r="M286" s="302">
        <v>0.56637087857012003</v>
      </c>
      <c r="N286" s="302">
        <v>1.0615226673853739</v>
      </c>
      <c r="O286" s="302">
        <f t="shared" si="128"/>
        <v>2.2210521093950497</v>
      </c>
    </row>
    <row r="287" spans="1:15" s="236" customFormat="1" x14ac:dyDescent="0.2">
      <c r="A287" s="237" t="str">
        <f>name!E$10</f>
        <v>Sales and customer service occupations</v>
      </c>
      <c r="B287" s="302">
        <v>0.94046745734063164</v>
      </c>
      <c r="C287" s="302">
        <v>0.59036997832655114</v>
      </c>
      <c r="D287" s="302">
        <v>0.38805926271289559</v>
      </c>
      <c r="E287" s="302">
        <f t="shared" si="126"/>
        <v>1.9188966983800784</v>
      </c>
      <c r="F287" s="303"/>
      <c r="G287" s="302">
        <v>0.97285656036473456</v>
      </c>
      <c r="H287" s="302">
        <v>0.81169665960185655</v>
      </c>
      <c r="I287" s="302">
        <v>0.28946016436996697</v>
      </c>
      <c r="J287" s="302">
        <f t="shared" si="129"/>
        <v>2.074013384336558</v>
      </c>
      <c r="K287" s="303"/>
      <c r="L287" s="302">
        <v>0.98078787690558344</v>
      </c>
      <c r="M287" s="302">
        <v>0.99068774970891038</v>
      </c>
      <c r="N287" s="302">
        <v>0.2485096528119887</v>
      </c>
      <c r="O287" s="302">
        <f t="shared" si="128"/>
        <v>2.2199852794264827</v>
      </c>
    </row>
    <row r="288" spans="1:15" s="236" customFormat="1" x14ac:dyDescent="0.2">
      <c r="A288" s="237" t="str">
        <f>name!E$11</f>
        <v>Process, plant and machine operatives</v>
      </c>
      <c r="B288" s="302">
        <v>0.58852873027480068</v>
      </c>
      <c r="C288" s="302">
        <v>0.23967612221127174</v>
      </c>
      <c r="D288" s="302">
        <v>0.16512075080255528</v>
      </c>
      <c r="E288" s="302">
        <f t="shared" si="126"/>
        <v>0.99332560328862773</v>
      </c>
      <c r="F288" s="303"/>
      <c r="G288" s="302">
        <v>0.41949560456392654</v>
      </c>
      <c r="H288" s="302">
        <v>0.27595713954243384</v>
      </c>
      <c r="I288" s="302">
        <v>0.15359405235494317</v>
      </c>
      <c r="J288" s="302">
        <f t="shared" si="129"/>
        <v>0.84904679646130354</v>
      </c>
      <c r="K288" s="303"/>
      <c r="L288" s="302">
        <v>0.37529440362006777</v>
      </c>
      <c r="M288" s="302">
        <v>0.41301820260026101</v>
      </c>
      <c r="N288" s="302">
        <v>0.20375857657203461</v>
      </c>
      <c r="O288" s="302">
        <f t="shared" si="128"/>
        <v>0.99207118279236339</v>
      </c>
    </row>
    <row r="289" spans="1:15" s="236" customFormat="1" x14ac:dyDescent="0.2">
      <c r="A289" s="237" t="str">
        <f>name!E$12</f>
        <v>Elementary occupations</v>
      </c>
      <c r="B289" s="302">
        <v>0.96927166147611066</v>
      </c>
      <c r="C289" s="302">
        <v>0.5501026518236225</v>
      </c>
      <c r="D289" s="302">
        <v>0.36805036641073707</v>
      </c>
      <c r="E289" s="302">
        <f t="shared" si="126"/>
        <v>1.8874246797104703</v>
      </c>
      <c r="F289" s="303"/>
      <c r="G289" s="302">
        <v>0.79279644095365254</v>
      </c>
      <c r="H289" s="302">
        <v>0.63035782215064928</v>
      </c>
      <c r="I289" s="302">
        <v>0.29974865131707812</v>
      </c>
      <c r="J289" s="302">
        <f t="shared" si="129"/>
        <v>1.7229029144213799</v>
      </c>
      <c r="K289" s="303"/>
      <c r="L289" s="302">
        <v>0.80447885607429714</v>
      </c>
      <c r="M289" s="302">
        <v>0.97614394560136042</v>
      </c>
      <c r="N289" s="302">
        <v>0.62322460930062995</v>
      </c>
      <c r="O289" s="302">
        <f t="shared" si="128"/>
        <v>2.4038474109762875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32.111799397990183</v>
      </c>
      <c r="C291" s="311">
        <f t="shared" ref="C291:E291" si="130">SUM(C281:C289)</f>
        <v>8.9573523324132331</v>
      </c>
      <c r="D291" s="311">
        <f t="shared" si="130"/>
        <v>13.751848269596618</v>
      </c>
      <c r="E291" s="311">
        <f t="shared" si="130"/>
        <v>54.821000000000033</v>
      </c>
      <c r="F291" s="311"/>
      <c r="G291" s="311">
        <f t="shared" ref="G291:J291" si="131">SUM(G281:G289)</f>
        <v>38.039696292800976</v>
      </c>
      <c r="H291" s="311">
        <f t="shared" si="131"/>
        <v>13.027122645337093</v>
      </c>
      <c r="I291" s="311">
        <f t="shared" si="131"/>
        <v>12.87518106186187</v>
      </c>
      <c r="J291" s="311">
        <f t="shared" si="131"/>
        <v>63.94199999999995</v>
      </c>
      <c r="K291" s="311"/>
      <c r="L291" s="311">
        <f t="shared" ref="L291:O291" si="132">SUM(L281:L289)</f>
        <v>41.32364955244438</v>
      </c>
      <c r="M291" s="311">
        <f t="shared" si="132"/>
        <v>15.167759480448114</v>
      </c>
      <c r="N291" s="311">
        <f t="shared" si="132"/>
        <v>15.03859096710759</v>
      </c>
      <c r="O291" s="311">
        <f t="shared" si="132"/>
        <v>71.530000000000072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2.8007247501905033</v>
      </c>
      <c r="C298" s="302">
        <v>0.46404606236144363</v>
      </c>
      <c r="D298" s="302">
        <v>0.90932622781168293</v>
      </c>
      <c r="E298" s="302">
        <f>SUM(B298:D298)</f>
        <v>4.1740970403636304</v>
      </c>
      <c r="F298" s="303"/>
      <c r="G298" s="302">
        <v>2.9837798062948098</v>
      </c>
      <c r="H298" s="302">
        <v>0.59337380985080335</v>
      </c>
      <c r="I298" s="302">
        <v>1.2979920998726555</v>
      </c>
      <c r="J298" s="302">
        <f>SUM(G298:I298)</f>
        <v>4.8751457160182685</v>
      </c>
      <c r="K298" s="303"/>
      <c r="L298" s="302">
        <v>3.2392041057555718</v>
      </c>
      <c r="M298" s="302">
        <v>0.6007565922564404</v>
      </c>
      <c r="N298" s="302">
        <v>1.4953417210493043</v>
      </c>
      <c r="O298" s="302">
        <f>SUM(L298:N298)</f>
        <v>5.3353024190613167</v>
      </c>
    </row>
    <row r="299" spans="1:15" s="236" customFormat="1" x14ac:dyDescent="0.2">
      <c r="A299" s="237" t="str">
        <f>name!E$5</f>
        <v>Professional occupations</v>
      </c>
      <c r="B299" s="302">
        <v>2.992663087283558</v>
      </c>
      <c r="C299" s="302">
        <v>0.8406765940891936</v>
      </c>
      <c r="D299" s="302">
        <v>0.63994271316961771</v>
      </c>
      <c r="E299" s="302">
        <f t="shared" ref="E299:E306" si="133">SUM(B299:D299)</f>
        <v>4.4732823945423696</v>
      </c>
      <c r="F299" s="303"/>
      <c r="G299" s="302">
        <v>3.6621111776690749</v>
      </c>
      <c r="H299" s="302">
        <v>1.0245440275406983</v>
      </c>
      <c r="I299" s="302">
        <v>0.85526010813929387</v>
      </c>
      <c r="J299" s="302">
        <f t="shared" ref="J299:J301" si="134">SUM(G299:I299)</f>
        <v>5.5419153133490671</v>
      </c>
      <c r="K299" s="303"/>
      <c r="L299" s="302">
        <v>5.1737439942497954</v>
      </c>
      <c r="M299" s="302">
        <v>1.2744343496583392</v>
      </c>
      <c r="N299" s="302">
        <v>0.85153589275133934</v>
      </c>
      <c r="O299" s="302">
        <f t="shared" ref="O299:O306" si="135">SUM(L299:N299)</f>
        <v>7.2997142366594741</v>
      </c>
    </row>
    <row r="300" spans="1:15" s="236" customFormat="1" x14ac:dyDescent="0.2">
      <c r="A300" s="237" t="str">
        <f>name!E$6</f>
        <v>Associate professional occupations</v>
      </c>
      <c r="B300" s="302">
        <v>3.4638460835414207</v>
      </c>
      <c r="C300" s="302">
        <v>1.001609888131145</v>
      </c>
      <c r="D300" s="302">
        <v>1.6648945582873715</v>
      </c>
      <c r="E300" s="302">
        <f t="shared" si="133"/>
        <v>6.1303505299599372</v>
      </c>
      <c r="F300" s="303"/>
      <c r="G300" s="302">
        <v>3.8176849407134612</v>
      </c>
      <c r="H300" s="302">
        <v>1.0756236114787121</v>
      </c>
      <c r="I300" s="302">
        <v>2.1836834276742869</v>
      </c>
      <c r="J300" s="302">
        <f t="shared" si="134"/>
        <v>7.0769919798664596</v>
      </c>
      <c r="K300" s="303"/>
      <c r="L300" s="302">
        <v>4.3668308331401784</v>
      </c>
      <c r="M300" s="302">
        <v>1.392082702710236</v>
      </c>
      <c r="N300" s="302">
        <v>2.3336005128844373</v>
      </c>
      <c r="O300" s="302">
        <f t="shared" si="135"/>
        <v>8.0925140487348521</v>
      </c>
    </row>
    <row r="301" spans="1:15" s="236" customFormat="1" x14ac:dyDescent="0.2">
      <c r="A301" s="237" t="str">
        <f>name!E$7</f>
        <v>Administrative and secretarial occupations</v>
      </c>
      <c r="B301" s="302">
        <v>2.3711562357174407</v>
      </c>
      <c r="C301" s="302">
        <v>2.4092026108740008</v>
      </c>
      <c r="D301" s="302">
        <v>0.45234047616191742</v>
      </c>
      <c r="E301" s="302">
        <f t="shared" si="133"/>
        <v>5.2326993227533594</v>
      </c>
      <c r="F301" s="303"/>
      <c r="G301" s="302">
        <v>2.3105622569126583</v>
      </c>
      <c r="H301" s="302">
        <v>2.2725062442971953</v>
      </c>
      <c r="I301" s="302">
        <v>0.55767602897435897</v>
      </c>
      <c r="J301" s="302">
        <f t="shared" si="134"/>
        <v>5.1407445301842118</v>
      </c>
      <c r="K301" s="303"/>
      <c r="L301" s="302">
        <v>2.3957228730214868</v>
      </c>
      <c r="M301" s="302">
        <v>2.6038261057540093</v>
      </c>
      <c r="N301" s="302">
        <v>0.63893805063561471</v>
      </c>
      <c r="O301" s="302">
        <f t="shared" si="135"/>
        <v>5.6384870294111105</v>
      </c>
    </row>
    <row r="302" spans="1:15" s="236" customFormat="1" x14ac:dyDescent="0.2">
      <c r="A302" s="237" t="str">
        <f>name!E$8</f>
        <v>Skilled trades occupations</v>
      </c>
      <c r="B302" s="302">
        <v>1.2068413919570109</v>
      </c>
      <c r="C302" s="302">
        <v>0.27365593665976323</v>
      </c>
      <c r="D302" s="302">
        <v>0.64679709452762379</v>
      </c>
      <c r="E302" s="302">
        <f t="shared" si="133"/>
        <v>2.1272944231443978</v>
      </c>
      <c r="F302" s="303"/>
      <c r="G302" s="302">
        <v>0.91027796171384634</v>
      </c>
      <c r="H302" s="302">
        <v>0.16678721737686203</v>
      </c>
      <c r="I302" s="302">
        <v>0.69645302428467415</v>
      </c>
      <c r="J302" s="302">
        <f>SUM(G302:I302)</f>
        <v>1.7735182033753825</v>
      </c>
      <c r="K302" s="303"/>
      <c r="L302" s="302">
        <v>0.95839428042458097</v>
      </c>
      <c r="M302" s="302">
        <v>0.27416949448732958</v>
      </c>
      <c r="N302" s="302">
        <v>0.77544793689849401</v>
      </c>
      <c r="O302" s="302">
        <f t="shared" si="135"/>
        <v>2.0080117118104046</v>
      </c>
    </row>
    <row r="303" spans="1:15" s="236" customFormat="1" x14ac:dyDescent="0.2">
      <c r="A303" s="237" t="str">
        <f>name!E$9</f>
        <v>Caring, leisure and other service occupations</v>
      </c>
      <c r="B303" s="302">
        <v>1.5778341337755382</v>
      </c>
      <c r="C303" s="302">
        <v>1.7413014681166865</v>
      </c>
      <c r="D303" s="302">
        <v>0.67742044727626827</v>
      </c>
      <c r="E303" s="302">
        <f t="shared" si="133"/>
        <v>3.9965560491684928</v>
      </c>
      <c r="F303" s="303"/>
      <c r="G303" s="302">
        <v>1.5565132527769001</v>
      </c>
      <c r="H303" s="302">
        <v>1.5173560199888374</v>
      </c>
      <c r="I303" s="302">
        <v>0.96849075499959159</v>
      </c>
      <c r="J303" s="302">
        <f t="shared" ref="J303:J306" si="136">SUM(G303:I303)</f>
        <v>4.0423600277653291</v>
      </c>
      <c r="K303" s="303"/>
      <c r="L303" s="302">
        <v>1.8921527755384833</v>
      </c>
      <c r="M303" s="302">
        <v>1.5153905168793014</v>
      </c>
      <c r="N303" s="302">
        <v>1.2271470580596842</v>
      </c>
      <c r="O303" s="302">
        <f t="shared" si="135"/>
        <v>4.6346903504774684</v>
      </c>
    </row>
    <row r="304" spans="1:15" s="236" customFormat="1" x14ac:dyDescent="0.2">
      <c r="A304" s="237" t="str">
        <f>name!E$10</f>
        <v>Sales and customer service occupations</v>
      </c>
      <c r="B304" s="302">
        <v>1.2702376390679651</v>
      </c>
      <c r="C304" s="302">
        <v>1.2114486939449711</v>
      </c>
      <c r="D304" s="302">
        <v>0.32051669138419353</v>
      </c>
      <c r="E304" s="302">
        <f t="shared" si="133"/>
        <v>2.8022030243971296</v>
      </c>
      <c r="F304" s="303"/>
      <c r="G304" s="302">
        <v>1.1943028388810768</v>
      </c>
      <c r="H304" s="302">
        <v>1.0987392663072699</v>
      </c>
      <c r="I304" s="302">
        <v>0.32542996359590248</v>
      </c>
      <c r="J304" s="302">
        <f t="shared" si="136"/>
        <v>2.6184720687842491</v>
      </c>
      <c r="K304" s="303"/>
      <c r="L304" s="302">
        <v>1.3321655166264401</v>
      </c>
      <c r="M304" s="302">
        <v>1.5471638789604665</v>
      </c>
      <c r="N304" s="302">
        <v>0.3051447482243575</v>
      </c>
      <c r="O304" s="302">
        <f t="shared" si="135"/>
        <v>3.184474143811264</v>
      </c>
    </row>
    <row r="305" spans="1:15" s="236" customFormat="1" x14ac:dyDescent="0.2">
      <c r="A305" s="237" t="str">
        <f>name!E$11</f>
        <v>Process, plant and machine operatives</v>
      </c>
      <c r="B305" s="302">
        <v>1.7388335303551981</v>
      </c>
      <c r="C305" s="302">
        <v>0.61755422271974325</v>
      </c>
      <c r="D305" s="302">
        <v>0.12837483088926455</v>
      </c>
      <c r="E305" s="302">
        <f t="shared" si="133"/>
        <v>2.4847625839642058</v>
      </c>
      <c r="F305" s="303"/>
      <c r="G305" s="302">
        <v>1.3056913935258099</v>
      </c>
      <c r="H305" s="302">
        <v>0.49329089655074049</v>
      </c>
      <c r="I305" s="302">
        <v>0.19075192730106166</v>
      </c>
      <c r="J305" s="302">
        <f t="shared" si="136"/>
        <v>1.989734217377612</v>
      </c>
      <c r="K305" s="303"/>
      <c r="L305" s="302">
        <v>1.3988497456409867</v>
      </c>
      <c r="M305" s="302">
        <v>0.62031056446994981</v>
      </c>
      <c r="N305" s="302">
        <v>0.2384778685493319</v>
      </c>
      <c r="O305" s="302">
        <f t="shared" si="135"/>
        <v>2.2576381786602684</v>
      </c>
    </row>
    <row r="306" spans="1:15" s="236" customFormat="1" x14ac:dyDescent="0.2">
      <c r="A306" s="237" t="str">
        <f>name!E$12</f>
        <v>Elementary occupations</v>
      </c>
      <c r="B306" s="302">
        <v>7.1115321114629513</v>
      </c>
      <c r="C306" s="302">
        <v>6.4872734716112195</v>
      </c>
      <c r="D306" s="302">
        <v>1.8189490486323117</v>
      </c>
      <c r="E306" s="302">
        <f t="shared" si="133"/>
        <v>15.417754631706483</v>
      </c>
      <c r="F306" s="303"/>
      <c r="G306" s="302">
        <v>5.805341052687397</v>
      </c>
      <c r="H306" s="302">
        <v>4.4664720804191056</v>
      </c>
      <c r="I306" s="302">
        <v>1.9143048101729685</v>
      </c>
      <c r="J306" s="302">
        <f t="shared" si="136"/>
        <v>12.18611794327947</v>
      </c>
      <c r="K306" s="303"/>
      <c r="L306" s="302">
        <v>7.0576387395796951</v>
      </c>
      <c r="M306" s="302">
        <v>4.4105011441706043</v>
      </c>
      <c r="N306" s="302">
        <v>2.4920279976235169</v>
      </c>
      <c r="O306" s="302">
        <f t="shared" si="135"/>
        <v>13.960167881373817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24.533668963351587</v>
      </c>
      <c r="C308" s="311">
        <f t="shared" ref="C308:E308" si="137">SUM(C298:C306)</f>
        <v>15.046768948508166</v>
      </c>
      <c r="D308" s="311">
        <f t="shared" si="137"/>
        <v>7.2585620881402511</v>
      </c>
      <c r="E308" s="311">
        <f t="shared" si="137"/>
        <v>46.839000000000006</v>
      </c>
      <c r="F308" s="311"/>
      <c r="G308" s="311">
        <f t="shared" ref="G308:J308" si="138">SUM(G298:G306)</f>
        <v>23.546264681175032</v>
      </c>
      <c r="H308" s="311">
        <f t="shared" si="138"/>
        <v>12.708693173810225</v>
      </c>
      <c r="I308" s="311">
        <f t="shared" si="138"/>
        <v>8.9900421450147938</v>
      </c>
      <c r="J308" s="311">
        <f t="shared" si="138"/>
        <v>45.245000000000047</v>
      </c>
      <c r="K308" s="311"/>
      <c r="L308" s="311">
        <f t="shared" ref="L308:O308" si="139">SUM(L298:L306)</f>
        <v>27.814702863977221</v>
      </c>
      <c r="M308" s="311">
        <f t="shared" si="139"/>
        <v>14.238635349346678</v>
      </c>
      <c r="N308" s="311">
        <f t="shared" si="139"/>
        <v>10.357661786676079</v>
      </c>
      <c r="O308" s="311">
        <f t="shared" si="139"/>
        <v>52.410999999999973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2.2749835225307864</v>
      </c>
      <c r="C315" s="302">
        <v>0.57659654666382854</v>
      </c>
      <c r="D315" s="302">
        <v>0.22925284931792755</v>
      </c>
      <c r="E315" s="302">
        <f>SUM(B315:D315)</f>
        <v>3.0808329185125425</v>
      </c>
      <c r="F315" s="303"/>
      <c r="G315" s="302">
        <v>2.9326392712646436</v>
      </c>
      <c r="H315" s="302">
        <v>0.91332252492781274</v>
      </c>
      <c r="I315" s="302">
        <v>0.35308579726414757</v>
      </c>
      <c r="J315" s="302">
        <f>SUM(G315:I315)</f>
        <v>4.1990475934566041</v>
      </c>
      <c r="K315" s="303"/>
      <c r="L315" s="302">
        <v>2.7044810176169465</v>
      </c>
      <c r="M315" s="302">
        <v>1.064280385534186</v>
      </c>
      <c r="N315" s="302">
        <v>0.40260681290248607</v>
      </c>
      <c r="O315" s="302">
        <f>SUM(L315:N315)</f>
        <v>4.1713682160536187</v>
      </c>
    </row>
    <row r="316" spans="1:15" s="236" customFormat="1" x14ac:dyDescent="0.2">
      <c r="A316" s="237" t="str">
        <f>name!E$5</f>
        <v>Professional occupations</v>
      </c>
      <c r="B316" s="302">
        <v>5.45119967286176</v>
      </c>
      <c r="C316" s="302">
        <v>1.7322428091490871</v>
      </c>
      <c r="D316" s="302">
        <v>0.7057995476530492</v>
      </c>
      <c r="E316" s="302">
        <f t="shared" ref="E316:E323" si="140">SUM(B316:D316)</f>
        <v>7.8892420296638957</v>
      </c>
      <c r="F316" s="303"/>
      <c r="G316" s="302">
        <v>8.0691220388552427</v>
      </c>
      <c r="H316" s="302">
        <v>2.5604073790120196</v>
      </c>
      <c r="I316" s="302">
        <v>0.98448175555035378</v>
      </c>
      <c r="J316" s="302">
        <f t="shared" ref="J316:J318" si="141">SUM(G316:I316)</f>
        <v>11.614011173417616</v>
      </c>
      <c r="K316" s="303"/>
      <c r="L316" s="302">
        <v>9.4695518457059311</v>
      </c>
      <c r="M316" s="302">
        <v>3.2209692385220059</v>
      </c>
      <c r="N316" s="302">
        <v>0.81277234550402155</v>
      </c>
      <c r="O316" s="302">
        <f t="shared" ref="O316:O323" si="142">SUM(L316:N316)</f>
        <v>13.503293429731958</v>
      </c>
    </row>
    <row r="317" spans="1:15" s="236" customFormat="1" x14ac:dyDescent="0.2">
      <c r="A317" s="237" t="str">
        <f>name!E$6</f>
        <v>Associate professional occupations</v>
      </c>
      <c r="B317" s="302">
        <v>6.47617246780126</v>
      </c>
      <c r="C317" s="302">
        <v>1.8419068193863497</v>
      </c>
      <c r="D317" s="302">
        <v>0.38396798887374767</v>
      </c>
      <c r="E317" s="302">
        <f t="shared" si="140"/>
        <v>8.7020472760613572</v>
      </c>
      <c r="F317" s="303"/>
      <c r="G317" s="302">
        <v>8.558946153357871</v>
      </c>
      <c r="H317" s="302">
        <v>2.2994228729499144</v>
      </c>
      <c r="I317" s="302">
        <v>0.41191424346745698</v>
      </c>
      <c r="J317" s="302">
        <f t="shared" si="141"/>
        <v>11.270283269775243</v>
      </c>
      <c r="K317" s="303"/>
      <c r="L317" s="302">
        <v>8.1134326263918748</v>
      </c>
      <c r="M317" s="302">
        <v>2.8653868712946715</v>
      </c>
      <c r="N317" s="302">
        <v>0.43373786717337126</v>
      </c>
      <c r="O317" s="302">
        <f t="shared" si="142"/>
        <v>11.412557364859918</v>
      </c>
    </row>
    <row r="318" spans="1:15" s="236" customFormat="1" x14ac:dyDescent="0.2">
      <c r="A318" s="237" t="str">
        <f>name!E$7</f>
        <v>Administrative and secretarial occupations</v>
      </c>
      <c r="B318" s="302">
        <v>3.9860505694763351</v>
      </c>
      <c r="C318" s="302">
        <v>4.4487348769582917</v>
      </c>
      <c r="D318" s="302">
        <v>0.12725569174673712</v>
      </c>
      <c r="E318" s="302">
        <f t="shared" si="140"/>
        <v>8.5620411381813639</v>
      </c>
      <c r="F318" s="303"/>
      <c r="G318" s="302">
        <v>4.4940397209390222</v>
      </c>
      <c r="H318" s="302">
        <v>4.6816675208361662</v>
      </c>
      <c r="I318" s="302">
        <v>0.12427254932450751</v>
      </c>
      <c r="J318" s="302">
        <f t="shared" si="141"/>
        <v>9.2999797910996964</v>
      </c>
      <c r="K318" s="303"/>
      <c r="L318" s="302">
        <v>3.3771283692192799</v>
      </c>
      <c r="M318" s="302">
        <v>4.0673579172371577</v>
      </c>
      <c r="N318" s="302">
        <v>9.460504614057462E-2</v>
      </c>
      <c r="O318" s="302">
        <f t="shared" si="142"/>
        <v>7.5390913325970121</v>
      </c>
    </row>
    <row r="319" spans="1:15" s="236" customFormat="1" x14ac:dyDescent="0.2">
      <c r="A319" s="237" t="str">
        <f>name!E$8</f>
        <v>Skilled trades occupations</v>
      </c>
      <c r="B319" s="302">
        <v>0.57896895125663539</v>
      </c>
      <c r="C319" s="302">
        <v>6.5227228866299461E-2</v>
      </c>
      <c r="D319" s="302">
        <v>0.15579650536005943</v>
      </c>
      <c r="E319" s="302">
        <f t="shared" si="140"/>
        <v>0.79999268548299429</v>
      </c>
      <c r="F319" s="303"/>
      <c r="G319" s="302">
        <v>0.53567789947153344</v>
      </c>
      <c r="H319" s="302">
        <v>6.0704193723081876E-2</v>
      </c>
      <c r="I319" s="302">
        <v>0.17138506465819642</v>
      </c>
      <c r="J319" s="302">
        <f>SUM(G319:I319)</f>
        <v>0.7677671578528118</v>
      </c>
      <c r="K319" s="303"/>
      <c r="L319" s="302">
        <v>0.52264031321576998</v>
      </c>
      <c r="M319" s="302">
        <v>0.1259132506425121</v>
      </c>
      <c r="N319" s="302">
        <v>0.19512580544262101</v>
      </c>
      <c r="O319" s="302">
        <f t="shared" si="142"/>
        <v>0.84367936930090315</v>
      </c>
    </row>
    <row r="320" spans="1:15" s="236" customFormat="1" x14ac:dyDescent="0.2">
      <c r="A320" s="237" t="str">
        <f>name!E$9</f>
        <v>Caring, leisure and other service occupations</v>
      </c>
      <c r="B320" s="302">
        <v>0.86563058135113635</v>
      </c>
      <c r="C320" s="302">
        <v>1.0515009441643071</v>
      </c>
      <c r="D320" s="302">
        <v>0.13217286923090676</v>
      </c>
      <c r="E320" s="302">
        <f t="shared" si="140"/>
        <v>2.0493043947463505</v>
      </c>
      <c r="F320" s="303"/>
      <c r="G320" s="302">
        <v>0.98094572353033949</v>
      </c>
      <c r="H320" s="302">
        <v>1.1433743265700693</v>
      </c>
      <c r="I320" s="302">
        <v>0.15877848341275089</v>
      </c>
      <c r="J320" s="302">
        <f t="shared" ref="J320:J323" si="143">SUM(G320:I320)</f>
        <v>2.2830985335131597</v>
      </c>
      <c r="K320" s="303"/>
      <c r="L320" s="302">
        <v>1.0984708600334583</v>
      </c>
      <c r="M320" s="302">
        <v>1.1103753659044024</v>
      </c>
      <c r="N320" s="302">
        <v>0.15836883628493453</v>
      </c>
      <c r="O320" s="302">
        <f t="shared" si="142"/>
        <v>2.3672150622227952</v>
      </c>
    </row>
    <row r="321" spans="1:15" s="236" customFormat="1" x14ac:dyDescent="0.2">
      <c r="A321" s="237" t="str">
        <f>name!E$10</f>
        <v>Sales and customer service occupations</v>
      </c>
      <c r="B321" s="302">
        <v>0.41363357793965649</v>
      </c>
      <c r="C321" s="302">
        <v>0.42132955958165913</v>
      </c>
      <c r="D321" s="302">
        <v>4.535192589524898E-2</v>
      </c>
      <c r="E321" s="302">
        <f t="shared" si="140"/>
        <v>0.88031506341656451</v>
      </c>
      <c r="F321" s="303"/>
      <c r="G321" s="302">
        <v>0.46889480820153473</v>
      </c>
      <c r="H321" s="302">
        <v>0.48732590910579066</v>
      </c>
      <c r="I321" s="302">
        <v>5.8471747750162645E-2</v>
      </c>
      <c r="J321" s="302">
        <f t="shared" si="143"/>
        <v>1.014692465057488</v>
      </c>
      <c r="K321" s="303"/>
      <c r="L321" s="302">
        <v>0.46528525842507634</v>
      </c>
      <c r="M321" s="302">
        <v>0.55538943235438887</v>
      </c>
      <c r="N321" s="302">
        <v>5.5141097861101981E-2</v>
      </c>
      <c r="O321" s="302">
        <f t="shared" si="142"/>
        <v>1.0758157886405673</v>
      </c>
    </row>
    <row r="322" spans="1:15" s="236" customFormat="1" x14ac:dyDescent="0.2">
      <c r="A322" s="237" t="str">
        <f>name!E$11</f>
        <v>Process, plant and machine operatives</v>
      </c>
      <c r="B322" s="302">
        <v>0.40520039189321438</v>
      </c>
      <c r="C322" s="302">
        <v>0.17008366698772753</v>
      </c>
      <c r="D322" s="302">
        <v>2.09313662370888E-2</v>
      </c>
      <c r="E322" s="302">
        <f t="shared" si="140"/>
        <v>0.59621542511803072</v>
      </c>
      <c r="F322" s="303"/>
      <c r="G322" s="302">
        <v>0.35501220454371107</v>
      </c>
      <c r="H322" s="302">
        <v>0.15229838201285639</v>
      </c>
      <c r="I322" s="302">
        <v>4.7105845724845961E-2</v>
      </c>
      <c r="J322" s="302">
        <f t="shared" si="143"/>
        <v>0.55441643228141346</v>
      </c>
      <c r="K322" s="303"/>
      <c r="L322" s="302">
        <v>0.32401341306096088</v>
      </c>
      <c r="M322" s="302">
        <v>0.18200069257355092</v>
      </c>
      <c r="N322" s="302">
        <v>9.5942575255315202E-2</v>
      </c>
      <c r="O322" s="302">
        <f t="shared" si="142"/>
        <v>0.60195668088982701</v>
      </c>
    </row>
    <row r="323" spans="1:15" s="236" customFormat="1" x14ac:dyDescent="0.2">
      <c r="A323" s="237" t="str">
        <f>name!E$12</f>
        <v>Elementary occupations</v>
      </c>
      <c r="B323" s="302">
        <v>0.64496557102212837</v>
      </c>
      <c r="C323" s="302">
        <v>0.64585023351681403</v>
      </c>
      <c r="D323" s="302">
        <v>2.7193264277916476E-2</v>
      </c>
      <c r="E323" s="302">
        <f t="shared" si="140"/>
        <v>1.3180090688168589</v>
      </c>
      <c r="F323" s="303"/>
      <c r="G323" s="302">
        <v>0.59351686465602616</v>
      </c>
      <c r="H323" s="302">
        <v>0.54752223688766433</v>
      </c>
      <c r="I323" s="302">
        <v>0.22166448200218888</v>
      </c>
      <c r="J323" s="302">
        <f t="shared" si="143"/>
        <v>1.3627035835458794</v>
      </c>
      <c r="K323" s="303"/>
      <c r="L323" s="302">
        <v>0.56509399099366875</v>
      </c>
      <c r="M323" s="302">
        <v>0.37488748447977871</v>
      </c>
      <c r="N323" s="302">
        <v>0.36604128022997373</v>
      </c>
      <c r="O323" s="302">
        <f t="shared" si="142"/>
        <v>1.3060227557034212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21.096805306132911</v>
      </c>
      <c r="C325" s="311">
        <f t="shared" ref="C325:E325" si="144">SUM(C315:C323)</f>
        <v>10.953472685274365</v>
      </c>
      <c r="D325" s="311">
        <f t="shared" si="144"/>
        <v>1.8277220085926822</v>
      </c>
      <c r="E325" s="311">
        <f t="shared" si="144"/>
        <v>33.877999999999957</v>
      </c>
      <c r="F325" s="311"/>
      <c r="G325" s="311">
        <f t="shared" ref="G325:J325" si="145">SUM(G315:G323)</f>
        <v>26.988794684819926</v>
      </c>
      <c r="H325" s="311">
        <f t="shared" si="145"/>
        <v>12.846045346025376</v>
      </c>
      <c r="I325" s="311">
        <f t="shared" si="145"/>
        <v>2.5311599691546105</v>
      </c>
      <c r="J325" s="311">
        <f t="shared" si="145"/>
        <v>42.365999999999907</v>
      </c>
      <c r="K325" s="311"/>
      <c r="L325" s="311">
        <f t="shared" ref="L325:O325" si="146">SUM(L315:L323)</f>
        <v>26.64009769466297</v>
      </c>
      <c r="M325" s="311">
        <f t="shared" si="146"/>
        <v>13.566560638542652</v>
      </c>
      <c r="N325" s="311">
        <f t="shared" si="146"/>
        <v>2.6143416667943997</v>
      </c>
      <c r="O325" s="311">
        <f t="shared" si="146"/>
        <v>42.821000000000026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0.6238194291011091</v>
      </c>
      <c r="C332" s="302">
        <v>0.32773032555687498</v>
      </c>
      <c r="D332" s="302">
        <v>0.31170059461901989</v>
      </c>
      <c r="E332" s="302">
        <f>SUM(B332:D332)</f>
        <v>1.263250349277004</v>
      </c>
      <c r="F332" s="303"/>
      <c r="G332" s="302">
        <v>0.62837632865632487</v>
      </c>
      <c r="H332" s="302">
        <v>0.44440358891077109</v>
      </c>
      <c r="I332" s="302">
        <v>0.27559714541035263</v>
      </c>
      <c r="J332" s="302">
        <f>SUM(G332:I332)</f>
        <v>1.3483770629774487</v>
      </c>
      <c r="K332" s="303"/>
      <c r="L332" s="302">
        <v>0.59614150221086526</v>
      </c>
      <c r="M332" s="302">
        <v>0.58740609591993398</v>
      </c>
      <c r="N332" s="302">
        <v>0.30308521108095515</v>
      </c>
      <c r="O332" s="302">
        <f>SUM(L332:N332)</f>
        <v>1.4866328092117544</v>
      </c>
    </row>
    <row r="333" spans="1:15" s="236" customFormat="1" x14ac:dyDescent="0.2">
      <c r="A333" s="237" t="str">
        <f>name!E$5</f>
        <v>Professional occupations</v>
      </c>
      <c r="B333" s="302">
        <v>13.972072619871184</v>
      </c>
      <c r="C333" s="302">
        <v>9.3754044994361276</v>
      </c>
      <c r="D333" s="302">
        <v>2.3800542230593815</v>
      </c>
      <c r="E333" s="302">
        <f t="shared" ref="E333:E340" si="147">SUM(B333:D333)</f>
        <v>25.727531342366696</v>
      </c>
      <c r="F333" s="303"/>
      <c r="G333" s="302">
        <v>15.03435312230603</v>
      </c>
      <c r="H333" s="302">
        <v>10.670216443541188</v>
      </c>
      <c r="I333" s="302">
        <v>2.5964161979074958</v>
      </c>
      <c r="J333" s="302">
        <f t="shared" ref="J333:J335" si="148">SUM(G333:I333)</f>
        <v>28.30098576375471</v>
      </c>
      <c r="K333" s="303"/>
      <c r="L333" s="302">
        <v>16.40146632491787</v>
      </c>
      <c r="M333" s="302">
        <v>13.18867467947404</v>
      </c>
      <c r="N333" s="302">
        <v>2.8617431762108181</v>
      </c>
      <c r="O333" s="302">
        <f t="shared" ref="O333:O340" si="149">SUM(L333:N333)</f>
        <v>32.451884180602725</v>
      </c>
    </row>
    <row r="334" spans="1:15" s="236" customFormat="1" x14ac:dyDescent="0.2">
      <c r="A334" s="237" t="str">
        <f>name!E$6</f>
        <v>Associate professional occupations</v>
      </c>
      <c r="B334" s="302">
        <v>1.3413068683502762</v>
      </c>
      <c r="C334" s="302">
        <v>1.7368483052497512</v>
      </c>
      <c r="D334" s="302">
        <v>1.004765141728581</v>
      </c>
      <c r="E334" s="302">
        <f t="shared" si="147"/>
        <v>4.0829203153286082</v>
      </c>
      <c r="F334" s="303"/>
      <c r="G334" s="302">
        <v>1.4293353463338545</v>
      </c>
      <c r="H334" s="302">
        <v>1.9723996912069299</v>
      </c>
      <c r="I334" s="302">
        <v>0.74577375223677833</v>
      </c>
      <c r="J334" s="302">
        <f t="shared" si="148"/>
        <v>4.1475087897775627</v>
      </c>
      <c r="K334" s="303"/>
      <c r="L334" s="302">
        <v>1.7254818625013588</v>
      </c>
      <c r="M334" s="302">
        <v>2.7738606046735117</v>
      </c>
      <c r="N334" s="302">
        <v>0.80536679100953168</v>
      </c>
      <c r="O334" s="302">
        <f t="shared" si="149"/>
        <v>5.3047092581844026</v>
      </c>
    </row>
    <row r="335" spans="1:15" s="236" customFormat="1" x14ac:dyDescent="0.2">
      <c r="A335" s="237" t="str">
        <f>name!E$7</f>
        <v>Administrative and secretarial occupations</v>
      </c>
      <c r="B335" s="302">
        <v>0.75974629244438252</v>
      </c>
      <c r="C335" s="302">
        <v>1.7480518235534146</v>
      </c>
      <c r="D335" s="302">
        <v>0.10766615186354772</v>
      </c>
      <c r="E335" s="302">
        <f t="shared" si="147"/>
        <v>2.6154642678613449</v>
      </c>
      <c r="F335" s="303"/>
      <c r="G335" s="302">
        <v>0.67404406484174018</v>
      </c>
      <c r="H335" s="302">
        <v>1.602762602333309</v>
      </c>
      <c r="I335" s="302">
        <v>9.1831044530180733E-2</v>
      </c>
      <c r="J335" s="302">
        <f t="shared" si="148"/>
        <v>2.36863771170523</v>
      </c>
      <c r="K335" s="303"/>
      <c r="L335" s="302">
        <v>0.44378992953518631</v>
      </c>
      <c r="M335" s="302">
        <v>0.80125364025135437</v>
      </c>
      <c r="N335" s="302">
        <v>6.0162833686820932E-2</v>
      </c>
      <c r="O335" s="302">
        <f t="shared" si="149"/>
        <v>1.3052064034733617</v>
      </c>
    </row>
    <row r="336" spans="1:15" s="236" customFormat="1" x14ac:dyDescent="0.2">
      <c r="A336" s="237" t="str">
        <f>name!E$8</f>
        <v>Skilled trades occupations</v>
      </c>
      <c r="B336" s="302">
        <v>0.38061690513485658</v>
      </c>
      <c r="C336" s="302">
        <v>0.27445824551698794</v>
      </c>
      <c r="D336" s="302">
        <v>6.1877412992559992E-2</v>
      </c>
      <c r="E336" s="302">
        <f t="shared" si="147"/>
        <v>0.71695256364440452</v>
      </c>
      <c r="F336" s="303"/>
      <c r="G336" s="302">
        <v>0.2761389414319676</v>
      </c>
      <c r="H336" s="302">
        <v>0.19644234463639035</v>
      </c>
      <c r="I336" s="302">
        <v>4.7934357901147577E-2</v>
      </c>
      <c r="J336" s="302">
        <f>SUM(G336:I336)</f>
        <v>0.52051564396950545</v>
      </c>
      <c r="K336" s="303"/>
      <c r="L336" s="302">
        <v>0.20180305598851622</v>
      </c>
      <c r="M336" s="302">
        <v>0.11016282679944038</v>
      </c>
      <c r="N336" s="302">
        <v>7.9240983840572335E-2</v>
      </c>
      <c r="O336" s="302">
        <f t="shared" si="149"/>
        <v>0.39120686662852894</v>
      </c>
    </row>
    <row r="337" spans="1:15" s="236" customFormat="1" x14ac:dyDescent="0.2">
      <c r="A337" s="237" t="str">
        <f>name!E$9</f>
        <v>Caring, leisure and other service occupations</v>
      </c>
      <c r="B337" s="302">
        <v>4.0387351403406822</v>
      </c>
      <c r="C337" s="302">
        <v>7.4055736959775134</v>
      </c>
      <c r="D337" s="302">
        <v>0.26603668624034388</v>
      </c>
      <c r="E337" s="302">
        <f t="shared" si="147"/>
        <v>11.710345522558541</v>
      </c>
      <c r="F337" s="303"/>
      <c r="G337" s="302">
        <v>3.7983544202805422</v>
      </c>
      <c r="H337" s="302">
        <v>7.240351921430392</v>
      </c>
      <c r="I337" s="302">
        <v>0.29225728790753019</v>
      </c>
      <c r="J337" s="302">
        <f t="shared" ref="J337:J340" si="150">SUM(G337:I337)</f>
        <v>11.330963629618465</v>
      </c>
      <c r="K337" s="303"/>
      <c r="L337" s="302">
        <v>4.9092354777803813</v>
      </c>
      <c r="M337" s="302">
        <v>6.9489355699208923</v>
      </c>
      <c r="N337" s="302">
        <v>0.46441678266156522</v>
      </c>
      <c r="O337" s="302">
        <f t="shared" si="149"/>
        <v>12.322587830362838</v>
      </c>
    </row>
    <row r="338" spans="1:15" s="236" customFormat="1" x14ac:dyDescent="0.2">
      <c r="A338" s="237" t="str">
        <f>name!E$10</f>
        <v>Sales and customer service occupations</v>
      </c>
      <c r="B338" s="302">
        <v>8.2248340426449754E-2</v>
      </c>
      <c r="C338" s="302">
        <v>0.14277540252981072</v>
      </c>
      <c r="D338" s="302">
        <v>5.2011276128315333E-2</v>
      </c>
      <c r="E338" s="302">
        <f t="shared" si="147"/>
        <v>0.27703501908457584</v>
      </c>
      <c r="F338" s="303"/>
      <c r="G338" s="302">
        <v>7.3109125840543993E-2</v>
      </c>
      <c r="H338" s="302">
        <v>0.13275023288585103</v>
      </c>
      <c r="I338" s="302">
        <v>3.0600172103718806E-2</v>
      </c>
      <c r="J338" s="302">
        <f t="shared" si="150"/>
        <v>0.23645953083011384</v>
      </c>
      <c r="K338" s="303"/>
      <c r="L338" s="302">
        <v>8.9568667873674193E-2</v>
      </c>
      <c r="M338" s="302">
        <v>0.12324950966231572</v>
      </c>
      <c r="N338" s="302">
        <v>2.9507325552122963E-2</v>
      </c>
      <c r="O338" s="302">
        <f t="shared" si="149"/>
        <v>0.24232550308811288</v>
      </c>
    </row>
    <row r="339" spans="1:15" s="236" customFormat="1" x14ac:dyDescent="0.2">
      <c r="A339" s="237" t="str">
        <f>name!E$11</f>
        <v>Process, plant and machine operatives</v>
      </c>
      <c r="B339" s="302">
        <v>6.4462583324636155E-2</v>
      </c>
      <c r="C339" s="302">
        <v>0.12776875994835923</v>
      </c>
      <c r="D339" s="302">
        <v>0.69777654611640672</v>
      </c>
      <c r="E339" s="302">
        <f t="shared" si="147"/>
        <v>0.89000788938940212</v>
      </c>
      <c r="F339" s="303"/>
      <c r="G339" s="302">
        <v>4.601645136324025E-2</v>
      </c>
      <c r="H339" s="302">
        <v>9.3494644124569135E-2</v>
      </c>
      <c r="I339" s="302">
        <v>0.48828215944706482</v>
      </c>
      <c r="J339" s="302">
        <f t="shared" si="150"/>
        <v>0.62779325493487415</v>
      </c>
      <c r="K339" s="303"/>
      <c r="L339" s="302">
        <v>4.8120704074736405E-2</v>
      </c>
      <c r="M339" s="302">
        <v>0.10123168267784666</v>
      </c>
      <c r="N339" s="302">
        <v>0.47740006256052592</v>
      </c>
      <c r="O339" s="302">
        <f t="shared" si="149"/>
        <v>0.62675244931310892</v>
      </c>
    </row>
    <row r="340" spans="1:15" s="236" customFormat="1" x14ac:dyDescent="0.2">
      <c r="A340" s="237" t="str">
        <f>name!E$12</f>
        <v>Elementary occupations</v>
      </c>
      <c r="B340" s="302">
        <v>0.52345818439682179</v>
      </c>
      <c r="C340" s="302">
        <v>2.7491606253297651</v>
      </c>
      <c r="D340" s="302">
        <v>1.3873920762891796E-2</v>
      </c>
      <c r="E340" s="302">
        <f t="shared" si="147"/>
        <v>3.2864927304894787</v>
      </c>
      <c r="F340" s="303"/>
      <c r="G340" s="302">
        <v>0.43050601226059759</v>
      </c>
      <c r="H340" s="302">
        <v>2.070744358746694</v>
      </c>
      <c r="I340" s="302">
        <v>5.5082414247846091E-3</v>
      </c>
      <c r="J340" s="302">
        <f t="shared" si="150"/>
        <v>2.5067586124320762</v>
      </c>
      <c r="K340" s="303"/>
      <c r="L340" s="302">
        <v>0.61877620273978973</v>
      </c>
      <c r="M340" s="302">
        <v>0.68331613591828022</v>
      </c>
      <c r="N340" s="302">
        <v>8.6023604771228949E-3</v>
      </c>
      <c r="O340" s="302">
        <f t="shared" si="149"/>
        <v>1.3106946991351929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21.786466363390403</v>
      </c>
      <c r="C342" s="311">
        <f t="shared" ref="C342:E342" si="151">SUM(C332:C340)</f>
        <v>23.887771683098602</v>
      </c>
      <c r="D342" s="311">
        <f t="shared" si="151"/>
        <v>4.8957619535110481</v>
      </c>
      <c r="E342" s="311">
        <f t="shared" si="151"/>
        <v>50.570000000000057</v>
      </c>
      <c r="F342" s="311"/>
      <c r="G342" s="311">
        <f t="shared" ref="G342:J342" si="152">SUM(G332:G340)</f>
        <v>22.390233813314843</v>
      </c>
      <c r="H342" s="311">
        <f t="shared" si="152"/>
        <v>24.423565827816091</v>
      </c>
      <c r="I342" s="311">
        <f t="shared" si="152"/>
        <v>4.5742003588690539</v>
      </c>
      <c r="J342" s="311">
        <f t="shared" si="152"/>
        <v>51.387999999999977</v>
      </c>
      <c r="K342" s="311"/>
      <c r="L342" s="311">
        <f t="shared" ref="L342:O342" si="153">SUM(L332:L340)</f>
        <v>25.034383727622377</v>
      </c>
      <c r="M342" s="311">
        <f t="shared" si="153"/>
        <v>25.318090745297614</v>
      </c>
      <c r="N342" s="311">
        <f t="shared" si="153"/>
        <v>5.0895255270800339</v>
      </c>
      <c r="O342" s="311">
        <f t="shared" si="153"/>
        <v>55.442000000000021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1.8139754520791822</v>
      </c>
      <c r="C349" s="302">
        <v>0.85786921802863914</v>
      </c>
      <c r="D349" s="302">
        <v>0.52249010360239279</v>
      </c>
      <c r="E349" s="302">
        <f>SUM(B349:D349)</f>
        <v>3.1943347737102141</v>
      </c>
      <c r="F349" s="303"/>
      <c r="G349" s="302">
        <v>1.8711619662107601</v>
      </c>
      <c r="H349" s="302">
        <v>1.071931104088621</v>
      </c>
      <c r="I349" s="302">
        <v>0.63824346122772302</v>
      </c>
      <c r="J349" s="302">
        <f>SUM(G349:I349)</f>
        <v>3.5813365315271044</v>
      </c>
      <c r="K349" s="303"/>
      <c r="L349" s="302">
        <v>2.1378033097236293</v>
      </c>
      <c r="M349" s="302">
        <v>1.5739127192972644</v>
      </c>
      <c r="N349" s="302">
        <v>0.91171272216841615</v>
      </c>
      <c r="O349" s="302">
        <f>SUM(L349:N349)</f>
        <v>4.6234287511893095</v>
      </c>
    </row>
    <row r="350" spans="1:15" s="236" customFormat="1" x14ac:dyDescent="0.2">
      <c r="A350" s="237" t="str">
        <f>name!E$5</f>
        <v>Professional occupations</v>
      </c>
      <c r="B350" s="302">
        <v>12.391688639248695</v>
      </c>
      <c r="C350" s="302">
        <v>7.4808582261040089</v>
      </c>
      <c r="D350" s="302">
        <v>2.8122228202956867</v>
      </c>
      <c r="E350" s="302">
        <f t="shared" ref="E350:E357" si="154">SUM(B350:D350)</f>
        <v>22.684769685648391</v>
      </c>
      <c r="F350" s="303"/>
      <c r="G350" s="302">
        <v>13.705596824665712</v>
      </c>
      <c r="H350" s="302">
        <v>8.2821155183686663</v>
      </c>
      <c r="I350" s="302">
        <v>2.8449372847269587</v>
      </c>
      <c r="J350" s="302">
        <f t="shared" ref="J350:J352" si="155">SUM(G350:I350)</f>
        <v>24.832649627761338</v>
      </c>
      <c r="K350" s="303"/>
      <c r="L350" s="302">
        <v>17.624844066547499</v>
      </c>
      <c r="M350" s="302">
        <v>10.727507710142143</v>
      </c>
      <c r="N350" s="302">
        <v>3.5406857784195691</v>
      </c>
      <c r="O350" s="302">
        <f t="shared" ref="O350:O357" si="156">SUM(L350:N350)</f>
        <v>31.893037555109213</v>
      </c>
    </row>
    <row r="351" spans="1:15" s="236" customFormat="1" x14ac:dyDescent="0.2">
      <c r="A351" s="237" t="str">
        <f>name!E$6</f>
        <v>Associate professional occupations</v>
      </c>
      <c r="B351" s="302">
        <v>4.6747750554430478</v>
      </c>
      <c r="C351" s="302">
        <v>3.9016191685686019</v>
      </c>
      <c r="D351" s="302">
        <v>1.2728219397588525</v>
      </c>
      <c r="E351" s="302">
        <f t="shared" si="154"/>
        <v>9.8492161637705031</v>
      </c>
      <c r="F351" s="303"/>
      <c r="G351" s="302">
        <v>5.007493025769115</v>
      </c>
      <c r="H351" s="302">
        <v>4.2233754100662964</v>
      </c>
      <c r="I351" s="302">
        <v>0.92457418735545061</v>
      </c>
      <c r="J351" s="302">
        <f t="shared" si="155"/>
        <v>10.155442623190861</v>
      </c>
      <c r="K351" s="303"/>
      <c r="L351" s="302">
        <v>9.8802584799042474</v>
      </c>
      <c r="M351" s="302">
        <v>7.5505843293667487</v>
      </c>
      <c r="N351" s="302">
        <v>1.4886235446956408</v>
      </c>
      <c r="O351" s="302">
        <f t="shared" si="156"/>
        <v>18.919466353966637</v>
      </c>
    </row>
    <row r="352" spans="1:15" s="236" customFormat="1" x14ac:dyDescent="0.2">
      <c r="A352" s="237" t="str">
        <f>name!E$7</f>
        <v>Administrative and secretarial occupations</v>
      </c>
      <c r="B352" s="302">
        <v>2.276810982773847</v>
      </c>
      <c r="C352" s="302">
        <v>3.6344116577510159</v>
      </c>
      <c r="D352" s="302">
        <v>0.262938130844385</v>
      </c>
      <c r="E352" s="302">
        <f t="shared" si="154"/>
        <v>6.1741607713692481</v>
      </c>
      <c r="F352" s="303"/>
      <c r="G352" s="302">
        <v>2.0752053915973327</v>
      </c>
      <c r="H352" s="302">
        <v>3.0587725407975408</v>
      </c>
      <c r="I352" s="302">
        <v>0.15373163913463928</v>
      </c>
      <c r="J352" s="302">
        <f t="shared" si="155"/>
        <v>5.287709571529513</v>
      </c>
      <c r="K352" s="303"/>
      <c r="L352" s="302">
        <v>2.0543411404263567</v>
      </c>
      <c r="M352" s="302">
        <v>1.6919100481486593</v>
      </c>
      <c r="N352" s="302">
        <v>0.12605612292421803</v>
      </c>
      <c r="O352" s="302">
        <f t="shared" si="156"/>
        <v>3.8723073114992341</v>
      </c>
    </row>
    <row r="353" spans="1:15" s="236" customFormat="1" x14ac:dyDescent="0.2">
      <c r="A353" s="237" t="str">
        <f>name!E$8</f>
        <v>Skilled trades occupations</v>
      </c>
      <c r="B353" s="302">
        <v>0.32709550702137902</v>
      </c>
      <c r="C353" s="302">
        <v>0.43191908862433953</v>
      </c>
      <c r="D353" s="302">
        <v>0.20920068553086107</v>
      </c>
      <c r="E353" s="302">
        <f t="shared" si="154"/>
        <v>0.96821528117657962</v>
      </c>
      <c r="F353" s="303"/>
      <c r="G353" s="302">
        <v>0.23500727490756948</v>
      </c>
      <c r="H353" s="302">
        <v>0.28695314743149242</v>
      </c>
      <c r="I353" s="302">
        <v>0.22363691702857291</v>
      </c>
      <c r="J353" s="302">
        <f>SUM(G353:I353)</f>
        <v>0.74559733936763484</v>
      </c>
      <c r="K353" s="303"/>
      <c r="L353" s="302">
        <v>0.16733576719905915</v>
      </c>
      <c r="M353" s="302">
        <v>0.28740263373361746</v>
      </c>
      <c r="N353" s="302">
        <v>0.26217300928216453</v>
      </c>
      <c r="O353" s="302">
        <f t="shared" si="156"/>
        <v>0.71691141021484106</v>
      </c>
    </row>
    <row r="354" spans="1:15" s="236" customFormat="1" x14ac:dyDescent="0.2">
      <c r="A354" s="237" t="str">
        <f>name!E$9</f>
        <v>Caring, leisure and other service occupations</v>
      </c>
      <c r="B354" s="302">
        <v>10.322963404873986</v>
      </c>
      <c r="C354" s="302">
        <v>13.401441492848821</v>
      </c>
      <c r="D354" s="302">
        <v>2.5211999465757637</v>
      </c>
      <c r="E354" s="302">
        <f t="shared" si="154"/>
        <v>26.245604844298569</v>
      </c>
      <c r="F354" s="303"/>
      <c r="G354" s="302">
        <v>10.126279881402176</v>
      </c>
      <c r="H354" s="302">
        <v>12.148328502983054</v>
      </c>
      <c r="I354" s="302">
        <v>2.0224938794050202</v>
      </c>
      <c r="J354" s="302">
        <f t="shared" ref="J354:J357" si="157">SUM(G354:I354)</f>
        <v>24.297102263790251</v>
      </c>
      <c r="K354" s="303"/>
      <c r="L354" s="302">
        <v>13.071177254967363</v>
      </c>
      <c r="M354" s="302">
        <v>13.393849500397968</v>
      </c>
      <c r="N354" s="302">
        <v>2.7763360732853259</v>
      </c>
      <c r="O354" s="302">
        <f t="shared" si="156"/>
        <v>29.241362828650654</v>
      </c>
    </row>
    <row r="355" spans="1:15" s="236" customFormat="1" x14ac:dyDescent="0.2">
      <c r="A355" s="237" t="str">
        <f>name!E$10</f>
        <v>Sales and customer service occupations</v>
      </c>
      <c r="B355" s="302">
        <v>0.36950148812811212</v>
      </c>
      <c r="C355" s="302">
        <v>0.48131519338793444</v>
      </c>
      <c r="D355" s="302">
        <v>0.10017565496569117</v>
      </c>
      <c r="E355" s="302">
        <f t="shared" si="154"/>
        <v>0.95099233648173764</v>
      </c>
      <c r="F355" s="303"/>
      <c r="G355" s="302">
        <v>0.33365764584580299</v>
      </c>
      <c r="H355" s="302">
        <v>0.40742876836823461</v>
      </c>
      <c r="I355" s="302">
        <v>6.1438829022471712E-2</v>
      </c>
      <c r="J355" s="302">
        <f t="shared" si="157"/>
        <v>0.80252524323650931</v>
      </c>
      <c r="K355" s="303"/>
      <c r="L355" s="302">
        <v>0.42057365443399969</v>
      </c>
      <c r="M355" s="302">
        <v>0.49792098677860347</v>
      </c>
      <c r="N355" s="302">
        <v>8.1556102976108449E-2</v>
      </c>
      <c r="O355" s="302">
        <f t="shared" si="156"/>
        <v>1.0000507441887116</v>
      </c>
    </row>
    <row r="356" spans="1:15" s="236" customFormat="1" x14ac:dyDescent="0.2">
      <c r="A356" s="237" t="str">
        <f>name!E$11</f>
        <v>Process, plant and machine operatives</v>
      </c>
      <c r="B356" s="302">
        <v>0.10267124555560439</v>
      </c>
      <c r="C356" s="302">
        <v>0.4040202366983992</v>
      </c>
      <c r="D356" s="302">
        <v>3.9605289802783612E-2</v>
      </c>
      <c r="E356" s="302">
        <f t="shared" si="154"/>
        <v>0.54629677205678728</v>
      </c>
      <c r="F356" s="303"/>
      <c r="G356" s="302">
        <v>7.1485398394099745E-2</v>
      </c>
      <c r="H356" s="302">
        <v>0.29590142933992991</v>
      </c>
      <c r="I356" s="302">
        <v>4.5987181813059816E-2</v>
      </c>
      <c r="J356" s="302">
        <f t="shared" si="157"/>
        <v>0.41337400954708947</v>
      </c>
      <c r="K356" s="303"/>
      <c r="L356" s="302">
        <v>4.2613908630297771E-2</v>
      </c>
      <c r="M356" s="302">
        <v>0.2777905167853893</v>
      </c>
      <c r="N356" s="302">
        <v>5.4760336653991847E-2</v>
      </c>
      <c r="O356" s="302">
        <f t="shared" si="156"/>
        <v>0.37516476206967891</v>
      </c>
    </row>
    <row r="357" spans="1:15" s="236" customFormat="1" x14ac:dyDescent="0.2">
      <c r="A357" s="237" t="str">
        <f>name!E$12</f>
        <v>Elementary occupations</v>
      </c>
      <c r="B357" s="302">
        <v>0.53458399582939298</v>
      </c>
      <c r="C357" s="302">
        <v>1.8300253901918473</v>
      </c>
      <c r="D357" s="302">
        <v>0.11679998546665686</v>
      </c>
      <c r="E357" s="302">
        <f t="shared" si="154"/>
        <v>2.4814093714878975</v>
      </c>
      <c r="F357" s="303"/>
      <c r="G357" s="302">
        <v>0.42504988629715496</v>
      </c>
      <c r="H357" s="302">
        <v>1.2255477812875366</v>
      </c>
      <c r="I357" s="302">
        <v>5.3665122465028338E-2</v>
      </c>
      <c r="J357" s="302">
        <f t="shared" si="157"/>
        <v>1.70426279004972</v>
      </c>
      <c r="K357" s="303"/>
      <c r="L357" s="302">
        <v>0.48957156386437223</v>
      </c>
      <c r="M357" s="302">
        <v>0.73187396450355713</v>
      </c>
      <c r="N357" s="302">
        <v>0.15382475474384547</v>
      </c>
      <c r="O357" s="302">
        <f t="shared" si="156"/>
        <v>1.3752702831117747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32.814065770953249</v>
      </c>
      <c r="C359" s="311">
        <f t="shared" ref="C359:E359" si="158">SUM(C349:C357)</f>
        <v>32.423479672203612</v>
      </c>
      <c r="D359" s="311">
        <f t="shared" si="158"/>
        <v>7.8574545568430745</v>
      </c>
      <c r="E359" s="311">
        <f t="shared" si="158"/>
        <v>73.094999999999928</v>
      </c>
      <c r="F359" s="311"/>
      <c r="G359" s="311">
        <f t="shared" ref="G359:J359" si="159">SUM(G349:G357)</f>
        <v>33.850937295089729</v>
      </c>
      <c r="H359" s="311">
        <f t="shared" si="159"/>
        <v>31.000354202731373</v>
      </c>
      <c r="I359" s="311">
        <f t="shared" si="159"/>
        <v>6.9687085021789246</v>
      </c>
      <c r="J359" s="311">
        <f t="shared" si="159"/>
        <v>71.820000000000036</v>
      </c>
      <c r="K359" s="311"/>
      <c r="L359" s="311">
        <f t="shared" ref="L359:O359" si="160">SUM(L349:L357)</f>
        <v>45.888519145696826</v>
      </c>
      <c r="M359" s="311">
        <f t="shared" si="160"/>
        <v>36.732752409153946</v>
      </c>
      <c r="N359" s="311">
        <f t="shared" si="160"/>
        <v>9.3957284451492793</v>
      </c>
      <c r="O359" s="311">
        <f t="shared" si="160"/>
        <v>92.017000000000053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0.52015264243436343</v>
      </c>
      <c r="C366" s="302">
        <v>0.14677509790066542</v>
      </c>
      <c r="D366" s="302">
        <v>0.40720247812096716</v>
      </c>
      <c r="E366" s="302">
        <f>SUM(B366:D366)</f>
        <v>1.074130218455996</v>
      </c>
      <c r="F366" s="303"/>
      <c r="G366" s="302">
        <v>0.60499271722640646</v>
      </c>
      <c r="H366" s="302">
        <v>0.24145595357594526</v>
      </c>
      <c r="I366" s="302">
        <v>0.43056010479701545</v>
      </c>
      <c r="J366" s="302">
        <f>SUM(G366:I366)</f>
        <v>1.2770087755993673</v>
      </c>
      <c r="K366" s="303"/>
      <c r="L366" s="302">
        <v>0.80829985269380855</v>
      </c>
      <c r="M366" s="302">
        <v>0.42525558819048909</v>
      </c>
      <c r="N366" s="302">
        <v>0.63934593313198507</v>
      </c>
      <c r="O366" s="302">
        <f>SUM(L366:N366)</f>
        <v>1.8729013740162828</v>
      </c>
    </row>
    <row r="367" spans="1:15" s="236" customFormat="1" x14ac:dyDescent="0.2">
      <c r="A367" s="237" t="str">
        <f>name!E$5</f>
        <v>Professional occupations</v>
      </c>
      <c r="B367" s="302">
        <v>0.74829300795963949</v>
      </c>
      <c r="C367" s="302">
        <v>0.38746597236014957</v>
      </c>
      <c r="D367" s="302">
        <v>0.80753194437684028</v>
      </c>
      <c r="E367" s="302">
        <f t="shared" ref="E367:E374" si="161">SUM(B367:D367)</f>
        <v>1.9432909246966292</v>
      </c>
      <c r="F367" s="303"/>
      <c r="G367" s="302">
        <v>0.89254274426777647</v>
      </c>
      <c r="H367" s="302">
        <v>0.62446969241467554</v>
      </c>
      <c r="I367" s="302">
        <v>0.78228535426694312</v>
      </c>
      <c r="J367" s="302">
        <f t="shared" ref="J367:J369" si="162">SUM(G367:I367)</f>
        <v>2.299297790949395</v>
      </c>
      <c r="K367" s="303"/>
      <c r="L367" s="302">
        <v>1.4065397636028898</v>
      </c>
      <c r="M367" s="302">
        <v>1.2489892513511291</v>
      </c>
      <c r="N367" s="302">
        <v>1.0567781210428937</v>
      </c>
      <c r="O367" s="302">
        <f t="shared" ref="O367:O374" si="163">SUM(L367:N367)</f>
        <v>3.7123071359969124</v>
      </c>
    </row>
    <row r="368" spans="1:15" s="236" customFormat="1" x14ac:dyDescent="0.2">
      <c r="A368" s="237" t="str">
        <f>name!E$6</f>
        <v>Associate professional occupations</v>
      </c>
      <c r="B368" s="302">
        <v>0.78977830874496957</v>
      </c>
      <c r="C368" s="302">
        <v>0.77231636777545309</v>
      </c>
      <c r="D368" s="302">
        <v>2.6942109716739262</v>
      </c>
      <c r="E368" s="302">
        <f t="shared" si="161"/>
        <v>4.2563056481943491</v>
      </c>
      <c r="F368" s="303"/>
      <c r="G368" s="302">
        <v>0.9032424535670257</v>
      </c>
      <c r="H368" s="302">
        <v>0.99310337300917628</v>
      </c>
      <c r="I368" s="302">
        <v>2.6708804277132181</v>
      </c>
      <c r="J368" s="302">
        <f t="shared" si="162"/>
        <v>4.5672262542894195</v>
      </c>
      <c r="K368" s="303"/>
      <c r="L368" s="302">
        <v>1.1215410123429681</v>
      </c>
      <c r="M368" s="302">
        <v>1.4325091107286747</v>
      </c>
      <c r="N368" s="302">
        <v>3.596003788310449</v>
      </c>
      <c r="O368" s="302">
        <f t="shared" si="163"/>
        <v>6.1500539113820913</v>
      </c>
    </row>
    <row r="369" spans="1:15" s="236" customFormat="1" x14ac:dyDescent="0.2">
      <c r="A369" s="237" t="str">
        <f>name!E$7</f>
        <v>Administrative and secretarial occupations</v>
      </c>
      <c r="B369" s="302">
        <v>0.44325523481896678</v>
      </c>
      <c r="C369" s="302">
        <v>0.80218360419492707</v>
      </c>
      <c r="D369" s="302">
        <v>8.0032004659093506E-2</v>
      </c>
      <c r="E369" s="302">
        <f t="shared" si="161"/>
        <v>1.3254708436729874</v>
      </c>
      <c r="F369" s="303"/>
      <c r="G369" s="302">
        <v>0.35615444515406786</v>
      </c>
      <c r="H369" s="302">
        <v>0.83637193222817885</v>
      </c>
      <c r="I369" s="302">
        <v>6.6999410339330795E-2</v>
      </c>
      <c r="J369" s="302">
        <f t="shared" si="162"/>
        <v>1.2595257877215775</v>
      </c>
      <c r="K369" s="303"/>
      <c r="L369" s="302">
        <v>0.45769461338215067</v>
      </c>
      <c r="M369" s="302">
        <v>0.95078542890214812</v>
      </c>
      <c r="N369" s="302">
        <v>8.1506212906772749E-2</v>
      </c>
      <c r="O369" s="302">
        <f t="shared" si="163"/>
        <v>1.4899862551910714</v>
      </c>
    </row>
    <row r="370" spans="1:15" s="236" customFormat="1" x14ac:dyDescent="0.2">
      <c r="A370" s="237" t="str">
        <f>name!E$8</f>
        <v>Skilled trades occupations</v>
      </c>
      <c r="B370" s="302">
        <v>0.44935518836028721</v>
      </c>
      <c r="C370" s="302">
        <v>0.18615768217150969</v>
      </c>
      <c r="D370" s="302">
        <v>0.47223480231495357</v>
      </c>
      <c r="E370" s="302">
        <f t="shared" si="161"/>
        <v>1.1077476728467506</v>
      </c>
      <c r="F370" s="303"/>
      <c r="G370" s="302">
        <v>0.46072314192061631</v>
      </c>
      <c r="H370" s="302">
        <v>0.17990828319599858</v>
      </c>
      <c r="I370" s="302">
        <v>0.39402870072069407</v>
      </c>
      <c r="J370" s="302">
        <f>SUM(G370:I370)</f>
        <v>1.0346601258373089</v>
      </c>
      <c r="K370" s="303"/>
      <c r="L370" s="302">
        <v>0.50376358297046353</v>
      </c>
      <c r="M370" s="302">
        <v>0.34000111337641137</v>
      </c>
      <c r="N370" s="302">
        <v>0.54810822800575654</v>
      </c>
      <c r="O370" s="302">
        <f t="shared" si="163"/>
        <v>1.3918729243526315</v>
      </c>
    </row>
    <row r="371" spans="1:15" s="236" customFormat="1" x14ac:dyDescent="0.2">
      <c r="A371" s="237" t="str">
        <f>name!E$9</f>
        <v>Caring, leisure and other service occupations</v>
      </c>
      <c r="B371" s="302">
        <v>0.54604273359823063</v>
      </c>
      <c r="C371" s="302">
        <v>0.7933352028488021</v>
      </c>
      <c r="D371" s="302">
        <v>0.1742065569354917</v>
      </c>
      <c r="E371" s="302">
        <f t="shared" si="161"/>
        <v>1.5135844933825244</v>
      </c>
      <c r="F371" s="303"/>
      <c r="G371" s="302">
        <v>0.48133421394444031</v>
      </c>
      <c r="H371" s="302">
        <v>0.78471261613234933</v>
      </c>
      <c r="I371" s="302">
        <v>0.20659375357399959</v>
      </c>
      <c r="J371" s="302">
        <f t="shared" ref="J371:J374" si="164">SUM(G371:I371)</f>
        <v>1.4726405836507894</v>
      </c>
      <c r="K371" s="303"/>
      <c r="L371" s="302">
        <v>0.55745925480487513</v>
      </c>
      <c r="M371" s="302">
        <v>1.0219448646149034</v>
      </c>
      <c r="N371" s="302">
        <v>0.29400271820517154</v>
      </c>
      <c r="O371" s="302">
        <f t="shared" si="163"/>
        <v>1.87340683762495</v>
      </c>
    </row>
    <row r="372" spans="1:15" s="236" customFormat="1" x14ac:dyDescent="0.2">
      <c r="A372" s="237" t="str">
        <f>name!E$10</f>
        <v>Sales and customer service occupations</v>
      </c>
      <c r="B372" s="302">
        <v>0.19273674001225111</v>
      </c>
      <c r="C372" s="302">
        <v>0.30920507699631622</v>
      </c>
      <c r="D372" s="302">
        <v>9.3916701756293908E-2</v>
      </c>
      <c r="E372" s="302">
        <f t="shared" si="161"/>
        <v>0.59585851876486129</v>
      </c>
      <c r="F372" s="303"/>
      <c r="G372" s="302">
        <v>0.17150954086265852</v>
      </c>
      <c r="H372" s="302">
        <v>0.34751516112225295</v>
      </c>
      <c r="I372" s="302">
        <v>7.0847808278445293E-2</v>
      </c>
      <c r="J372" s="302">
        <f t="shared" si="164"/>
        <v>0.58987251026335674</v>
      </c>
      <c r="K372" s="303"/>
      <c r="L372" s="302">
        <v>0.23521425248146624</v>
      </c>
      <c r="M372" s="302">
        <v>0.47670368964130266</v>
      </c>
      <c r="N372" s="302">
        <v>8.855830141574203E-2</v>
      </c>
      <c r="O372" s="302">
        <f t="shared" si="163"/>
        <v>0.80047624353851099</v>
      </c>
    </row>
    <row r="373" spans="1:15" s="236" customFormat="1" x14ac:dyDescent="0.2">
      <c r="A373" s="237" t="str">
        <f>name!E$11</f>
        <v>Process, plant and machine operatives</v>
      </c>
      <c r="B373" s="302">
        <v>8.0033462819365381E-2</v>
      </c>
      <c r="C373" s="302">
        <v>6.3245732108813832E-2</v>
      </c>
      <c r="D373" s="302">
        <v>2.1819765057296017E-2</v>
      </c>
      <c r="E373" s="302">
        <f t="shared" si="161"/>
        <v>0.16509895998547522</v>
      </c>
      <c r="F373" s="303"/>
      <c r="G373" s="302">
        <v>7.7237726102385662E-2</v>
      </c>
      <c r="H373" s="302">
        <v>7.1680402139388436E-2</v>
      </c>
      <c r="I373" s="302">
        <v>2.0663249625004029E-2</v>
      </c>
      <c r="J373" s="302">
        <f t="shared" si="164"/>
        <v>0.16958137786677813</v>
      </c>
      <c r="K373" s="303"/>
      <c r="L373" s="302">
        <v>8.5535294853215052E-2</v>
      </c>
      <c r="M373" s="302">
        <v>0.12619408027063517</v>
      </c>
      <c r="N373" s="302">
        <v>3.0026160698905423E-2</v>
      </c>
      <c r="O373" s="302">
        <f t="shared" si="163"/>
        <v>0.24175553582275564</v>
      </c>
    </row>
    <row r="374" spans="1:15" s="236" customFormat="1" x14ac:dyDescent="0.2">
      <c r="A374" s="237" t="str">
        <f>name!E$12</f>
        <v>Elementary occupations</v>
      </c>
      <c r="B374" s="302">
        <v>0.24886426332987219</v>
      </c>
      <c r="C374" s="302">
        <v>1.2417810153918563</v>
      </c>
      <c r="D374" s="302">
        <v>5.7867441278705599E-2</v>
      </c>
      <c r="E374" s="302">
        <f t="shared" si="161"/>
        <v>1.5485127200004341</v>
      </c>
      <c r="F374" s="303"/>
      <c r="G374" s="302">
        <v>0.2274234837515321</v>
      </c>
      <c r="H374" s="302">
        <v>1.1328059268502506</v>
      </c>
      <c r="I374" s="302">
        <v>3.9957383220237487E-2</v>
      </c>
      <c r="J374" s="302">
        <f t="shared" si="164"/>
        <v>1.4001867938220203</v>
      </c>
      <c r="K374" s="303"/>
      <c r="L374" s="302">
        <v>0.2629637797867006</v>
      </c>
      <c r="M374" s="302">
        <v>1.2124860758015288</v>
      </c>
      <c r="N374" s="302">
        <v>6.9789926486557574E-2</v>
      </c>
      <c r="O374" s="302">
        <f t="shared" si="163"/>
        <v>1.545239782074787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4.0185115820779451</v>
      </c>
      <c r="C376" s="311">
        <f t="shared" ref="C376:E376" si="165">SUM(C366:C374)</f>
        <v>4.7024657517484929</v>
      </c>
      <c r="D376" s="311">
        <f t="shared" si="165"/>
        <v>4.8090226661735684</v>
      </c>
      <c r="E376" s="311">
        <f t="shared" si="165"/>
        <v>13.530000000000008</v>
      </c>
      <c r="F376" s="311"/>
      <c r="G376" s="311">
        <f t="shared" ref="G376:J376" si="166">SUM(G366:G374)</f>
        <v>4.1751604667969096</v>
      </c>
      <c r="H376" s="311">
        <f t="shared" si="166"/>
        <v>5.2120233406682157</v>
      </c>
      <c r="I376" s="311">
        <f t="shared" si="166"/>
        <v>4.6828161925348883</v>
      </c>
      <c r="J376" s="311">
        <f t="shared" si="166"/>
        <v>14.070000000000014</v>
      </c>
      <c r="K376" s="311"/>
      <c r="L376" s="311">
        <f t="shared" ref="L376:O376" si="167">SUM(L366:L374)</f>
        <v>5.4390114069185369</v>
      </c>
      <c r="M376" s="311">
        <f t="shared" si="167"/>
        <v>7.2348692028772232</v>
      </c>
      <c r="N376" s="311">
        <f t="shared" si="167"/>
        <v>6.4041193902042339</v>
      </c>
      <c r="O376" s="311">
        <f t="shared" si="167"/>
        <v>19.077999999999996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0.41375229917074757</v>
      </c>
      <c r="C383" s="302">
        <v>9.1337111562393394E-2</v>
      </c>
      <c r="D383" s="302">
        <v>0.60094025605308454</v>
      </c>
      <c r="E383" s="302">
        <f>SUM(B383:D383)</f>
        <v>1.1060296667862255</v>
      </c>
      <c r="F383" s="303"/>
      <c r="G383" s="302">
        <v>0.44354462474514389</v>
      </c>
      <c r="H383" s="302">
        <v>0.13985983288510742</v>
      </c>
      <c r="I383" s="302">
        <v>0.84274833921396586</v>
      </c>
      <c r="J383" s="302">
        <f>SUM(G383:I383)</f>
        <v>1.4261527968442171</v>
      </c>
      <c r="K383" s="303"/>
      <c r="L383" s="302">
        <v>0.46914262597792183</v>
      </c>
      <c r="M383" s="302">
        <v>0.17361322856541031</v>
      </c>
      <c r="N383" s="302">
        <v>0.96588035234316116</v>
      </c>
      <c r="O383" s="302">
        <f>SUM(L383:N383)</f>
        <v>1.6086362068864934</v>
      </c>
    </row>
    <row r="384" spans="1:15" s="236" customFormat="1" x14ac:dyDescent="0.2">
      <c r="A384" s="237" t="str">
        <f>name!E$5</f>
        <v>Professional occupations</v>
      </c>
      <c r="B384" s="302">
        <v>0.98652450733613373</v>
      </c>
      <c r="C384" s="302">
        <v>0.45726919638297497</v>
      </c>
      <c r="D384" s="302">
        <v>0.74234849475530362</v>
      </c>
      <c r="E384" s="302">
        <f t="shared" ref="E384:E391" si="168">SUM(B384:D384)</f>
        <v>2.1861421984744123</v>
      </c>
      <c r="F384" s="303"/>
      <c r="G384" s="302">
        <v>1.1155012126606125</v>
      </c>
      <c r="H384" s="302">
        <v>0.57561551869320715</v>
      </c>
      <c r="I384" s="302">
        <v>0.84006393042021366</v>
      </c>
      <c r="J384" s="302">
        <f t="shared" ref="J384:J386" si="169">SUM(G384:I384)</f>
        <v>2.5311806617740333</v>
      </c>
      <c r="K384" s="303"/>
      <c r="L384" s="302">
        <v>1.3262475635944151</v>
      </c>
      <c r="M384" s="302">
        <v>0.73863047999657594</v>
      </c>
      <c r="N384" s="302">
        <v>0.85929528512236997</v>
      </c>
      <c r="O384" s="302">
        <f t="shared" ref="O384:O391" si="170">SUM(L384:N384)</f>
        <v>2.9241733287133611</v>
      </c>
    </row>
    <row r="385" spans="1:15" s="236" customFormat="1" x14ac:dyDescent="0.2">
      <c r="A385" s="237" t="str">
        <f>name!E$6</f>
        <v>Associate professional occupations</v>
      </c>
      <c r="B385" s="302">
        <v>0.47806802198028858</v>
      </c>
      <c r="C385" s="302">
        <v>0.40132034128288036</v>
      </c>
      <c r="D385" s="302">
        <v>0.64647500567029581</v>
      </c>
      <c r="E385" s="302">
        <f t="shared" si="168"/>
        <v>1.5258633689334649</v>
      </c>
      <c r="F385" s="303"/>
      <c r="G385" s="302">
        <v>0.50101804739160904</v>
      </c>
      <c r="H385" s="302">
        <v>0.42924490832946649</v>
      </c>
      <c r="I385" s="302">
        <v>0.69188530947760885</v>
      </c>
      <c r="J385" s="302">
        <f t="shared" si="169"/>
        <v>1.6221482651986845</v>
      </c>
      <c r="K385" s="303"/>
      <c r="L385" s="302">
        <v>0.60790300895191185</v>
      </c>
      <c r="M385" s="302">
        <v>0.51445626066353722</v>
      </c>
      <c r="N385" s="302">
        <v>0.66898427195695631</v>
      </c>
      <c r="O385" s="302">
        <f t="shared" si="170"/>
        <v>1.7913435415724053</v>
      </c>
    </row>
    <row r="386" spans="1:15" s="236" customFormat="1" x14ac:dyDescent="0.2">
      <c r="A386" s="237" t="str">
        <f>name!E$7</f>
        <v>Administrative and secretarial occupations</v>
      </c>
      <c r="B386" s="302">
        <v>0.38152661551738626</v>
      </c>
      <c r="C386" s="302">
        <v>0.61345352871811565</v>
      </c>
      <c r="D386" s="302">
        <v>0.17663598282663384</v>
      </c>
      <c r="E386" s="302">
        <f t="shared" si="168"/>
        <v>1.1716161270621357</v>
      </c>
      <c r="F386" s="303"/>
      <c r="G386" s="302">
        <v>0.32261672268083852</v>
      </c>
      <c r="H386" s="302">
        <v>0.45229220706168088</v>
      </c>
      <c r="I386" s="302">
        <v>0.16401698017283733</v>
      </c>
      <c r="J386" s="302">
        <f t="shared" si="169"/>
        <v>0.93892590991535663</v>
      </c>
      <c r="K386" s="303"/>
      <c r="L386" s="302">
        <v>0.30220738914885037</v>
      </c>
      <c r="M386" s="302">
        <v>0.47642312410914406</v>
      </c>
      <c r="N386" s="302">
        <v>0.11259543124197492</v>
      </c>
      <c r="O386" s="302">
        <f t="shared" si="170"/>
        <v>0.89122594449996939</v>
      </c>
    </row>
    <row r="387" spans="1:15" s="236" customFormat="1" x14ac:dyDescent="0.2">
      <c r="A387" s="237" t="str">
        <f>name!E$8</f>
        <v>Skilled trades occupations</v>
      </c>
      <c r="B387" s="302">
        <v>0.19090342025895315</v>
      </c>
      <c r="C387" s="302">
        <v>7.6929540218021855E-2</v>
      </c>
      <c r="D387" s="302">
        <v>0.27355968437075484</v>
      </c>
      <c r="E387" s="302">
        <f t="shared" si="168"/>
        <v>0.54139264484772986</v>
      </c>
      <c r="F387" s="303"/>
      <c r="G387" s="302">
        <v>0.15199930364865633</v>
      </c>
      <c r="H387" s="302">
        <v>8.1834815028417066E-2</v>
      </c>
      <c r="I387" s="302">
        <v>0.33733620508998824</v>
      </c>
      <c r="J387" s="302">
        <f>SUM(G387:I387)</f>
        <v>0.57117032376706156</v>
      </c>
      <c r="K387" s="303"/>
      <c r="L387" s="302">
        <v>0.15793150214529322</v>
      </c>
      <c r="M387" s="302">
        <v>9.4201832456848503E-2</v>
      </c>
      <c r="N387" s="302">
        <v>0.50191947554871397</v>
      </c>
      <c r="O387" s="302">
        <f t="shared" si="170"/>
        <v>0.75405281015085568</v>
      </c>
    </row>
    <row r="388" spans="1:15" s="236" customFormat="1" x14ac:dyDescent="0.2">
      <c r="A388" s="237" t="str">
        <f>name!E$9</f>
        <v>Caring, leisure and other service occupations</v>
      </c>
      <c r="B388" s="302">
        <v>1.4851550171428434</v>
      </c>
      <c r="C388" s="302">
        <v>1.0720079262632718</v>
      </c>
      <c r="D388" s="302">
        <v>1.3056332974047313</v>
      </c>
      <c r="E388" s="302">
        <f t="shared" si="168"/>
        <v>3.8627962408108463</v>
      </c>
      <c r="F388" s="303"/>
      <c r="G388" s="302">
        <v>1.3549830675600045</v>
      </c>
      <c r="H388" s="302">
        <v>0.82073295367745758</v>
      </c>
      <c r="I388" s="302">
        <v>1.4556564433703973</v>
      </c>
      <c r="J388" s="302">
        <f t="shared" ref="J388:J391" si="171">SUM(G388:I388)</f>
        <v>3.6313724646078596</v>
      </c>
      <c r="K388" s="303"/>
      <c r="L388" s="302">
        <v>1.2664020689751436</v>
      </c>
      <c r="M388" s="302">
        <v>0.66259909221841817</v>
      </c>
      <c r="N388" s="302">
        <v>1.66927022570141</v>
      </c>
      <c r="O388" s="302">
        <f t="shared" si="170"/>
        <v>3.5982713868949716</v>
      </c>
    </row>
    <row r="389" spans="1:15" s="236" customFormat="1" x14ac:dyDescent="0.2">
      <c r="A389" s="237" t="str">
        <f>name!E$10</f>
        <v>Sales and customer service occupations</v>
      </c>
      <c r="B389" s="302">
        <v>0.1667323207166487</v>
      </c>
      <c r="C389" s="302">
        <v>0.14198778741887813</v>
      </c>
      <c r="D389" s="302">
        <v>0.19260598320558656</v>
      </c>
      <c r="E389" s="302">
        <f t="shared" si="168"/>
        <v>0.50132609134111339</v>
      </c>
      <c r="F389" s="303"/>
      <c r="G389" s="302">
        <v>0.15150182737657772</v>
      </c>
      <c r="H389" s="302">
        <v>0.25276276448977614</v>
      </c>
      <c r="I389" s="302">
        <v>0.20374724467689506</v>
      </c>
      <c r="J389" s="302">
        <f t="shared" si="171"/>
        <v>0.60801183654324897</v>
      </c>
      <c r="K389" s="303"/>
      <c r="L389" s="302">
        <v>0.14129949079145532</v>
      </c>
      <c r="M389" s="302">
        <v>0.26583309708473246</v>
      </c>
      <c r="N389" s="302">
        <v>0.1636294159361138</v>
      </c>
      <c r="O389" s="302">
        <f t="shared" si="170"/>
        <v>0.57076200381230158</v>
      </c>
    </row>
    <row r="390" spans="1:15" s="236" customFormat="1" x14ac:dyDescent="0.2">
      <c r="A390" s="237" t="str">
        <f>name!E$11</f>
        <v>Process, plant and machine operatives</v>
      </c>
      <c r="B390" s="302">
        <v>0.17991126124460849</v>
      </c>
      <c r="C390" s="302">
        <v>0.13822789059973123</v>
      </c>
      <c r="D390" s="302">
        <v>4.5124344364781473E-2</v>
      </c>
      <c r="E390" s="302">
        <f t="shared" si="168"/>
        <v>0.36326349620912118</v>
      </c>
      <c r="F390" s="303"/>
      <c r="G390" s="302">
        <v>0.14796892561593483</v>
      </c>
      <c r="H390" s="302">
        <v>0.16741505994859773</v>
      </c>
      <c r="I390" s="302">
        <v>5.5824711498751234E-2</v>
      </c>
      <c r="J390" s="302">
        <f t="shared" si="171"/>
        <v>0.3712086970632838</v>
      </c>
      <c r="K390" s="303"/>
      <c r="L390" s="302">
        <v>0.15740046270366259</v>
      </c>
      <c r="M390" s="302">
        <v>0.26329090772110841</v>
      </c>
      <c r="N390" s="302">
        <v>4.6335825536418171E-2</v>
      </c>
      <c r="O390" s="302">
        <f t="shared" si="170"/>
        <v>0.46702719596118919</v>
      </c>
    </row>
    <row r="391" spans="1:15" s="236" customFormat="1" x14ac:dyDescent="0.2">
      <c r="A391" s="237" t="str">
        <f>name!E$12</f>
        <v>Elementary occupations</v>
      </c>
      <c r="B391" s="302">
        <v>0.30297218374219653</v>
      </c>
      <c r="C391" s="302">
        <v>0.63708340274201625</v>
      </c>
      <c r="D391" s="302">
        <v>0.19251457905072492</v>
      </c>
      <c r="E391" s="302">
        <f t="shared" si="168"/>
        <v>1.1325701655349378</v>
      </c>
      <c r="F391" s="303"/>
      <c r="G391" s="302">
        <v>0.26584918596297147</v>
      </c>
      <c r="H391" s="302">
        <v>0.51912470814329581</v>
      </c>
      <c r="I391" s="302">
        <v>0.15285515018000739</v>
      </c>
      <c r="J391" s="302">
        <f t="shared" si="171"/>
        <v>0.93782904428627467</v>
      </c>
      <c r="K391" s="303"/>
      <c r="L391" s="302">
        <v>0.32047585922591232</v>
      </c>
      <c r="M391" s="302">
        <v>0.3390383163059254</v>
      </c>
      <c r="N391" s="302">
        <v>0.12799340597660841</v>
      </c>
      <c r="O391" s="302">
        <f t="shared" si="170"/>
        <v>0.78750758150844602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4.5855456471098064</v>
      </c>
      <c r="C393" s="311">
        <f t="shared" ref="C393:E393" si="172">SUM(C383:C391)</f>
        <v>3.6296167251882836</v>
      </c>
      <c r="D393" s="311">
        <f t="shared" si="172"/>
        <v>4.1758376277018971</v>
      </c>
      <c r="E393" s="311">
        <f t="shared" si="172"/>
        <v>12.390999999999986</v>
      </c>
      <c r="F393" s="311"/>
      <c r="G393" s="311">
        <f t="shared" ref="G393:J393" si="173">SUM(G383:G391)</f>
        <v>4.454982917642349</v>
      </c>
      <c r="H393" s="311">
        <f t="shared" si="173"/>
        <v>3.438882768257006</v>
      </c>
      <c r="I393" s="311">
        <f t="shared" si="173"/>
        <v>4.7441343141006644</v>
      </c>
      <c r="J393" s="311">
        <f t="shared" si="173"/>
        <v>12.638000000000019</v>
      </c>
      <c r="K393" s="311"/>
      <c r="L393" s="311">
        <f t="shared" ref="L393:O393" si="174">SUM(L383:L391)</f>
        <v>4.7490099715145675</v>
      </c>
      <c r="M393" s="311">
        <f t="shared" si="174"/>
        <v>3.5280863391217006</v>
      </c>
      <c r="N393" s="311">
        <f t="shared" si="174"/>
        <v>5.1159036893637273</v>
      </c>
      <c r="O393" s="311">
        <f t="shared" si="174"/>
        <v>13.392999999999992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55.725040297607521</v>
      </c>
      <c r="C8" s="11">
        <f t="array" ref="C8:C16">MMULT(aggregation!$B$13:$AA$21,'Occ T2'!C8:C33)</f>
        <v>66.549188634812424</v>
      </c>
      <c r="D8" s="11">
        <f t="array" ref="D8:D16">MMULT(aggregation!$B$13:$AA$21,'Occ T2'!D8:D33)</f>
        <v>68.079999208890186</v>
      </c>
      <c r="E8" s="11">
        <f t="array" ref="E8:E16">MMULT(aggregation!$B$13:$AA$21,'Occ T2'!E8:E33)</f>
        <v>65.356151356943116</v>
      </c>
      <c r="F8" s="11">
        <f t="array" ref="F8:F16">MMULT(aggregation!$B$13:$AA$21,'Occ T2'!F8:F33)</f>
        <v>72.075458593579427</v>
      </c>
      <c r="G8" s="11"/>
      <c r="H8" s="11">
        <f>F8-D8</f>
        <v>3.9954593846892408</v>
      </c>
      <c r="I8" s="11">
        <f t="array" ref="I8:I16">MMULT(aggregation!$B$13:$AA$21,'Occ T2'!I8:I33)</f>
        <v>35.956441743420129</v>
      </c>
      <c r="J8" s="11">
        <f>SUM(H8:I8)</f>
        <v>39.95190112810937</v>
      </c>
      <c r="L8" s="10" t="str">
        <f>name!E4</f>
        <v>Managers, directors and senior officials</v>
      </c>
      <c r="M8" s="11">
        <f t="array" ref="M8:M16">MMULT(aggregation!$B$13:$AA$21,'Occ T2'!M8:M33)</f>
        <v>37.846172456276932</v>
      </c>
      <c r="N8" s="11">
        <f t="array" ref="N8:N16">MMULT(aggregation!$B$13:$AA$21,'Occ T2'!N8:N33)</f>
        <v>43.774122757463715</v>
      </c>
      <c r="O8" s="11">
        <f t="array" ref="O8:O16">MMULT(aggregation!$B$13:$AA$21,'Occ T2'!O8:O33)</f>
        <v>43.3379513245903</v>
      </c>
      <c r="P8" s="11">
        <f t="array" ref="P8:P16">MMULT(aggregation!$B$13:$AA$21,'Occ T2'!P8:P33)</f>
        <v>41.223315396645482</v>
      </c>
      <c r="Q8" s="11">
        <f t="array" ref="Q8:Q16">MMULT(aggregation!$B$13:$AA$21,'Occ T2'!Q8:Q33)</f>
        <v>44.556423729595409</v>
      </c>
      <c r="R8" s="11"/>
      <c r="S8" s="11">
        <f>Q8-O8</f>
        <v>1.2184724050051088</v>
      </c>
      <c r="T8" s="11">
        <f t="array" ref="T8:T16">MMULT(aggregation!$B$13:$AA$21,'Occ T2'!T8:T33)</f>
        <v>20.483928863686899</v>
      </c>
      <c r="U8" s="11">
        <f>SUM(S8:T8)</f>
        <v>21.702401268692007</v>
      </c>
      <c r="W8" s="10" t="str">
        <f>name!E4</f>
        <v>Managers, directors and senior officials</v>
      </c>
      <c r="X8" s="11">
        <f t="array" ref="X8:X16">MMULT(aggregation!$B$13:$AA$21,'Occ T2'!X8:X33)</f>
        <v>17.878867841330617</v>
      </c>
      <c r="Y8" s="11">
        <f t="array" ref="Y8:Y16">MMULT(aggregation!$B$13:$AA$21,'Occ T2'!Y8:Y33)</f>
        <v>22.775065877348624</v>
      </c>
      <c r="Z8" s="11">
        <f t="array" ref="Z8:Z16">MMULT(aggregation!$B$13:$AA$21,'Occ T2'!Z8:Z33)</f>
        <v>24.742047884299886</v>
      </c>
      <c r="AA8" s="11">
        <f t="array" ref="AA8:AA16">MMULT(aggregation!$B$13:$AA$21,'Occ T2'!AA8:AA33)</f>
        <v>24.132835960297641</v>
      </c>
      <c r="AB8" s="11">
        <f t="array" ref="AB8:AB16">MMULT(aggregation!$B$13:$AA$21,'Occ T2'!AB8:AB33)</f>
        <v>27.519034863984047</v>
      </c>
      <c r="AC8" s="11"/>
      <c r="AD8" s="11">
        <f>AB8-Z8</f>
        <v>2.7769869796841604</v>
      </c>
      <c r="AE8" s="11">
        <f t="array" ref="AE8:AE16">MMULT(aggregation!$B$13:$AA$21,'Occ T2'!AE8:AE33)</f>
        <v>15.47251287973323</v>
      </c>
      <c r="AF8" s="11">
        <f>SUM(AD8:AE8)</f>
        <v>18.249499859417391</v>
      </c>
    </row>
    <row r="9" spans="1:32" x14ac:dyDescent="0.2">
      <c r="A9" t="str">
        <f>name!E5</f>
        <v>Professional occupations</v>
      </c>
      <c r="B9" s="11">
        <v>116.82807572412241</v>
      </c>
      <c r="C9" s="11">
        <v>137.77875378483847</v>
      </c>
      <c r="D9" s="11">
        <v>142.22665396879452</v>
      </c>
      <c r="E9" s="11">
        <v>154.75182619218305</v>
      </c>
      <c r="F9" s="11">
        <v>174.44262381756272</v>
      </c>
      <c r="G9" s="11"/>
      <c r="H9" s="11">
        <f t="shared" ref="H9:H16" si="0">F9-D9</f>
        <v>32.215969848768196</v>
      </c>
      <c r="I9" s="11">
        <v>73.634486424919658</v>
      </c>
      <c r="J9" s="11">
        <f t="shared" ref="J9:J15" si="1">SUM(H9:I9)</f>
        <v>105.85045627368785</v>
      </c>
      <c r="L9" s="10" t="str">
        <f>name!E5</f>
        <v>Professional occupations</v>
      </c>
      <c r="M9" s="11">
        <v>62.72687443641793</v>
      </c>
      <c r="N9" s="11">
        <v>72.525707767390301</v>
      </c>
      <c r="O9" s="11">
        <v>73.070188353567033</v>
      </c>
      <c r="P9" s="11">
        <v>81.238694667217203</v>
      </c>
      <c r="Q9" s="11">
        <v>90.368643057380496</v>
      </c>
      <c r="R9" s="11"/>
      <c r="S9" s="11">
        <f t="shared" ref="S9:S16" si="2">Q9-O9</f>
        <v>17.298454703813462</v>
      </c>
      <c r="T9" s="11">
        <v>31.260865508514797</v>
      </c>
      <c r="U9" s="11">
        <f t="shared" ref="U9:U12" si="3">SUM(S9:T9)</f>
        <v>48.559320212328259</v>
      </c>
      <c r="W9" s="10" t="str">
        <f>name!E5</f>
        <v>Professional occupations</v>
      </c>
      <c r="X9" s="11">
        <v>54.101201287704548</v>
      </c>
      <c r="Y9" s="11">
        <v>65.253046017448071</v>
      </c>
      <c r="Z9" s="11">
        <v>69.156465615227461</v>
      </c>
      <c r="AA9" s="11">
        <v>73.513131524965758</v>
      </c>
      <c r="AB9" s="11">
        <v>84.073980760182195</v>
      </c>
      <c r="AC9" s="11"/>
      <c r="AD9" s="11">
        <f t="shared" ref="AD9:AD16" si="4">AB9-Z9</f>
        <v>14.917515144954734</v>
      </c>
      <c r="AE9" s="11">
        <v>42.373620916404846</v>
      </c>
      <c r="AF9" s="11">
        <f t="shared" ref="AF9:AF12" si="5">SUM(AD9:AE9)</f>
        <v>57.29113606135958</v>
      </c>
    </row>
    <row r="10" spans="1:32" x14ac:dyDescent="0.2">
      <c r="A10" t="str">
        <f>name!E6</f>
        <v>Associate professional occupations</v>
      </c>
      <c r="B10" s="11">
        <v>70.795642711977621</v>
      </c>
      <c r="C10" s="11">
        <v>80.000709558554263</v>
      </c>
      <c r="D10" s="11">
        <v>82.646102004400603</v>
      </c>
      <c r="E10" s="11">
        <v>88.398882873877128</v>
      </c>
      <c r="F10" s="11">
        <v>97.959132976956852</v>
      </c>
      <c r="G10" s="11"/>
      <c r="H10" s="11">
        <f t="shared" si="0"/>
        <v>15.313030972556248</v>
      </c>
      <c r="I10" s="11">
        <v>43.241400062150788</v>
      </c>
      <c r="J10" s="11">
        <f t="shared" si="1"/>
        <v>58.554431034707036</v>
      </c>
      <c r="L10" s="10" t="str">
        <f>name!E6</f>
        <v>Associate professional occupations</v>
      </c>
      <c r="M10" s="11">
        <v>37.721517680122176</v>
      </c>
      <c r="N10" s="11">
        <v>41.598794587266681</v>
      </c>
      <c r="O10" s="11">
        <v>42.123331379838859</v>
      </c>
      <c r="P10" s="11">
        <v>40.98944302028363</v>
      </c>
      <c r="Q10" s="11">
        <v>42.783726154498687</v>
      </c>
      <c r="R10" s="11"/>
      <c r="S10" s="11">
        <f t="shared" si="2"/>
        <v>0.66039477465982799</v>
      </c>
      <c r="T10" s="11">
        <v>15.97276953089964</v>
      </c>
      <c r="U10" s="11">
        <f t="shared" si="3"/>
        <v>16.633164305559468</v>
      </c>
      <c r="W10" s="10" t="str">
        <f>name!E6</f>
        <v>Associate professional occupations</v>
      </c>
      <c r="X10" s="11">
        <v>33.074125031855402</v>
      </c>
      <c r="Y10" s="11">
        <v>38.401914971287553</v>
      </c>
      <c r="Z10" s="11">
        <v>40.52277062456173</v>
      </c>
      <c r="AA10" s="11">
        <v>47.40943985359354</v>
      </c>
      <c r="AB10" s="11">
        <v>55.175406822458292</v>
      </c>
      <c r="AC10" s="11"/>
      <c r="AD10" s="11">
        <f t="shared" si="4"/>
        <v>14.652636197896562</v>
      </c>
      <c r="AE10" s="11">
        <v>27.268630531251148</v>
      </c>
      <c r="AF10" s="11">
        <f t="shared" si="5"/>
        <v>41.92126672914771</v>
      </c>
    </row>
    <row r="11" spans="1:32" x14ac:dyDescent="0.2">
      <c r="A11" t="str">
        <f>name!E7</f>
        <v>Administrative and secretarial occupations</v>
      </c>
      <c r="B11" s="11">
        <v>62.684364819164045</v>
      </c>
      <c r="C11" s="11">
        <v>62.976803424810647</v>
      </c>
      <c r="D11" s="11">
        <v>64.953455601494881</v>
      </c>
      <c r="E11" s="11">
        <v>64.850289122563652</v>
      </c>
      <c r="F11" s="11">
        <v>60.960214564360612</v>
      </c>
      <c r="G11" s="11"/>
      <c r="H11" s="11">
        <f t="shared" si="0"/>
        <v>-3.9932410371342684</v>
      </c>
      <c r="I11" s="11">
        <v>32.659152367128804</v>
      </c>
      <c r="J11" s="11">
        <f t="shared" si="1"/>
        <v>28.665911329994536</v>
      </c>
      <c r="L11" s="10" t="str">
        <f>name!E7</f>
        <v>Administrative and secretarial occupations</v>
      </c>
      <c r="M11" s="11">
        <v>14.500303753161726</v>
      </c>
      <c r="N11" s="11">
        <v>13.391017340464755</v>
      </c>
      <c r="O11" s="11">
        <v>15.54017517425169</v>
      </c>
      <c r="P11" s="11">
        <v>16.243543971804741</v>
      </c>
      <c r="Q11" s="11">
        <v>17.225837818142381</v>
      </c>
      <c r="R11" s="11"/>
      <c r="S11" s="11">
        <f t="shared" si="2"/>
        <v>1.6856626438906908</v>
      </c>
      <c r="T11" s="11">
        <v>6.0837074578277459</v>
      </c>
      <c r="U11" s="11">
        <f t="shared" si="3"/>
        <v>7.7693701017184367</v>
      </c>
      <c r="W11" s="10" t="str">
        <f>name!E7</f>
        <v>Administrative and secretarial occupations</v>
      </c>
      <c r="X11" s="11">
        <v>48.184061066002293</v>
      </c>
      <c r="Y11" s="11">
        <v>49.585786084345884</v>
      </c>
      <c r="Z11" s="11">
        <v>49.413280427243201</v>
      </c>
      <c r="AA11" s="11">
        <v>48.606745150758954</v>
      </c>
      <c r="AB11" s="11">
        <v>43.734376746218231</v>
      </c>
      <c r="AC11" s="11"/>
      <c r="AD11" s="11">
        <f t="shared" si="4"/>
        <v>-5.6789036810249698</v>
      </c>
      <c r="AE11" s="11">
        <v>26.575444909301051</v>
      </c>
      <c r="AF11" s="11">
        <f t="shared" si="5"/>
        <v>20.896541228276082</v>
      </c>
    </row>
    <row r="12" spans="1:32" x14ac:dyDescent="0.2">
      <c r="A12" t="str">
        <f>name!E8</f>
        <v>Skilled trades occupations</v>
      </c>
      <c r="B12" s="11">
        <v>55.82071042908531</v>
      </c>
      <c r="C12" s="11">
        <v>58.000941480883043</v>
      </c>
      <c r="D12" s="11">
        <v>51.523786481375566</v>
      </c>
      <c r="E12" s="11">
        <v>53.098212184161511</v>
      </c>
      <c r="F12" s="11">
        <v>52.973358389755198</v>
      </c>
      <c r="G12" s="11"/>
      <c r="H12" s="11">
        <f t="shared" si="0"/>
        <v>1.4495719083796317</v>
      </c>
      <c r="I12" s="11">
        <v>22.489329578541433</v>
      </c>
      <c r="J12" s="11">
        <f t="shared" si="1"/>
        <v>23.938901486921065</v>
      </c>
      <c r="L12" s="10" t="str">
        <f>name!E8</f>
        <v>Skilled trades occupations</v>
      </c>
      <c r="M12" s="11">
        <v>50.524926903904046</v>
      </c>
      <c r="N12" s="11">
        <v>52.271239880093567</v>
      </c>
      <c r="O12" s="11">
        <v>45.406708818621475</v>
      </c>
      <c r="P12" s="11">
        <v>46.439161777970867</v>
      </c>
      <c r="Q12" s="11">
        <v>45.579373209139206</v>
      </c>
      <c r="R12" s="11"/>
      <c r="S12" s="11">
        <f t="shared" si="2"/>
        <v>0.17266439051773119</v>
      </c>
      <c r="T12" s="11">
        <v>18.401765771123451</v>
      </c>
      <c r="U12" s="11">
        <f t="shared" si="3"/>
        <v>18.574430161641182</v>
      </c>
      <c r="W12" s="10" t="str">
        <f>name!E8</f>
        <v>Skilled trades occupations</v>
      </c>
      <c r="X12" s="11">
        <v>5.2957835251812941</v>
      </c>
      <c r="Y12" s="11">
        <v>5.729701600789479</v>
      </c>
      <c r="Z12" s="11">
        <v>6.1170776627540731</v>
      </c>
      <c r="AA12" s="11">
        <v>6.6590504061906506</v>
      </c>
      <c r="AB12" s="11">
        <v>7.3939851806159922</v>
      </c>
      <c r="AC12" s="11"/>
      <c r="AD12" s="11">
        <f t="shared" si="4"/>
        <v>1.2769075178619191</v>
      </c>
      <c r="AE12" s="11">
        <v>4.0875638074179843</v>
      </c>
      <c r="AF12" s="11">
        <f t="shared" si="5"/>
        <v>5.3644713252799034</v>
      </c>
    </row>
    <row r="13" spans="1:32" x14ac:dyDescent="0.2">
      <c r="A13" t="str">
        <f>name!E9</f>
        <v>Caring, leisure and other service occupations</v>
      </c>
      <c r="B13" s="11">
        <v>56.42440653318662</v>
      </c>
      <c r="C13" s="11">
        <v>58.200212472146177</v>
      </c>
      <c r="D13" s="11">
        <v>54.97986039954818</v>
      </c>
      <c r="E13" s="11">
        <v>57.447821521555213</v>
      </c>
      <c r="F13" s="11">
        <v>63.284361569777666</v>
      </c>
      <c r="G13" s="11"/>
      <c r="H13" s="11">
        <f t="shared" si="0"/>
        <v>8.3045011702294858</v>
      </c>
      <c r="I13" s="11">
        <v>32.596753615307797</v>
      </c>
      <c r="J13" s="11">
        <f>SUM(H13:I13)</f>
        <v>40.901254785537283</v>
      </c>
      <c r="L13" s="10" t="str">
        <f>name!E9</f>
        <v>Caring, leisure and other service occupations</v>
      </c>
      <c r="M13" s="11">
        <v>8.1150059591609001</v>
      </c>
      <c r="N13" s="11">
        <v>8.4290810464636223</v>
      </c>
      <c r="O13" s="11">
        <v>8.4923541579339616</v>
      </c>
      <c r="P13" s="11">
        <v>9.403023469714471</v>
      </c>
      <c r="Q13" s="11">
        <v>11.018326688047786</v>
      </c>
      <c r="R13" s="11"/>
      <c r="S13" s="11">
        <f t="shared" si="2"/>
        <v>2.5259725301138243</v>
      </c>
      <c r="T13" s="11">
        <v>4.3001364018584338</v>
      </c>
      <c r="U13" s="11">
        <f>SUM(S13:T13)</f>
        <v>6.8261089319722581</v>
      </c>
      <c r="W13" s="10" t="str">
        <f>name!E9</f>
        <v>Caring, leisure and other service occupations</v>
      </c>
      <c r="X13" s="11">
        <v>48.309400574025716</v>
      </c>
      <c r="Y13" s="11">
        <v>49.771131425682555</v>
      </c>
      <c r="Z13" s="11">
        <v>46.487506241614255</v>
      </c>
      <c r="AA13" s="11">
        <v>48.044798051840729</v>
      </c>
      <c r="AB13" s="11">
        <v>52.266034881729865</v>
      </c>
      <c r="AC13" s="11"/>
      <c r="AD13" s="11">
        <f t="shared" si="4"/>
        <v>5.77852864011561</v>
      </c>
      <c r="AE13" s="11">
        <v>28.296617213449366</v>
      </c>
      <c r="AF13" s="11">
        <f>SUM(AD13:AE13)</f>
        <v>34.075145853564976</v>
      </c>
    </row>
    <row r="14" spans="1:32" x14ac:dyDescent="0.2">
      <c r="A14" t="str">
        <f>name!E10</f>
        <v>Sales and customer service occupations</v>
      </c>
      <c r="B14" s="11">
        <v>47.672005855982519</v>
      </c>
      <c r="C14" s="11">
        <v>46.600988358438997</v>
      </c>
      <c r="D14" s="11">
        <v>46.857164774552444</v>
      </c>
      <c r="E14" s="11">
        <v>47.673910471870826</v>
      </c>
      <c r="F14" s="11">
        <v>47.576405978898364</v>
      </c>
      <c r="G14" s="11"/>
      <c r="H14" s="11">
        <f t="shared" si="0"/>
        <v>0.71924120434591998</v>
      </c>
      <c r="I14" s="11">
        <v>22.075531532418545</v>
      </c>
      <c r="J14" s="11">
        <f t="shared" si="1"/>
        <v>22.794772736764465</v>
      </c>
      <c r="L14" s="10" t="str">
        <f>name!E10</f>
        <v>Sales and customer service occupations</v>
      </c>
      <c r="M14" s="11">
        <v>17.949097308380686</v>
      </c>
      <c r="N14" s="11">
        <v>17.311105530672148</v>
      </c>
      <c r="O14" s="11">
        <v>17.890407073189767</v>
      </c>
      <c r="P14" s="11">
        <v>18.75324988179964</v>
      </c>
      <c r="Q14" s="11">
        <v>19.545168450122162</v>
      </c>
      <c r="R14" s="11"/>
      <c r="S14" s="11">
        <f t="shared" si="2"/>
        <v>1.6547613769323952</v>
      </c>
      <c r="T14" s="11">
        <v>6.3826486820946577</v>
      </c>
      <c r="U14" s="11">
        <f t="shared" ref="U14:U15" si="6">SUM(S14:T14)</f>
        <v>8.037410059027053</v>
      </c>
      <c r="W14" s="10" t="str">
        <f>name!E10</f>
        <v>Sales and customer service occupations</v>
      </c>
      <c r="X14" s="11">
        <v>29.722908547601808</v>
      </c>
      <c r="Y14" s="11">
        <v>29.289882827766892</v>
      </c>
      <c r="Z14" s="11">
        <v>28.966757701362678</v>
      </c>
      <c r="AA14" s="11">
        <v>28.920660590071236</v>
      </c>
      <c r="AB14" s="11">
        <v>28.031237528776156</v>
      </c>
      <c r="AC14" s="11"/>
      <c r="AD14" s="11">
        <f t="shared" si="4"/>
        <v>-0.93552017258652143</v>
      </c>
      <c r="AE14" s="11">
        <v>15.692882850323889</v>
      </c>
      <c r="AF14" s="11">
        <f t="shared" ref="AF14:AF15" si="7">SUM(AD14:AE14)</f>
        <v>14.757362677737367</v>
      </c>
    </row>
    <row r="15" spans="1:32" x14ac:dyDescent="0.2">
      <c r="A15" t="str">
        <f>name!E11</f>
        <v>Process, plant and machine operatives</v>
      </c>
      <c r="B15" s="11">
        <v>28.63298865848504</v>
      </c>
      <c r="C15" s="11">
        <v>30.310941032805594</v>
      </c>
      <c r="D15" s="11">
        <v>26.841104311521114</v>
      </c>
      <c r="E15" s="11">
        <v>27.970217350596212</v>
      </c>
      <c r="F15" s="11">
        <v>27.619128800897371</v>
      </c>
      <c r="G15" s="11"/>
      <c r="H15" s="11">
        <f t="shared" si="0"/>
        <v>0.77802448937625712</v>
      </c>
      <c r="I15" s="11">
        <v>13.11800700548855</v>
      </c>
      <c r="J15" s="11">
        <f t="shared" si="1"/>
        <v>13.896031494864808</v>
      </c>
      <c r="L15" s="10" t="str">
        <f>name!E11</f>
        <v>Process, plant and machine operatives</v>
      </c>
      <c r="M15" s="11">
        <v>24.923680576707724</v>
      </c>
      <c r="N15" s="11">
        <v>26.227272628993791</v>
      </c>
      <c r="O15" s="11">
        <v>23.243847470346878</v>
      </c>
      <c r="P15" s="11">
        <v>23.496547804939219</v>
      </c>
      <c r="Q15" s="11">
        <v>22.754765656700414</v>
      </c>
      <c r="R15" s="11"/>
      <c r="S15" s="11">
        <f t="shared" si="2"/>
        <v>-0.48908181364646452</v>
      </c>
      <c r="T15" s="11">
        <v>10.689395252557411</v>
      </c>
      <c r="U15" s="11">
        <f t="shared" si="6"/>
        <v>10.200313438910946</v>
      </c>
      <c r="W15" s="10" t="str">
        <f>name!E11</f>
        <v>Process, plant and machine operatives</v>
      </c>
      <c r="X15" s="11">
        <v>3.7093080817773081</v>
      </c>
      <c r="Y15" s="11">
        <v>4.0836684038118145</v>
      </c>
      <c r="Z15" s="11">
        <v>3.597256841174274</v>
      </c>
      <c r="AA15" s="11">
        <v>4.4736695456570228</v>
      </c>
      <c r="AB15" s="11">
        <v>4.8643631441969601</v>
      </c>
      <c r="AC15" s="11"/>
      <c r="AD15" s="11">
        <f t="shared" si="4"/>
        <v>1.2671063030226861</v>
      </c>
      <c r="AE15" s="11">
        <v>2.4286117529311397</v>
      </c>
      <c r="AF15" s="11">
        <f t="shared" si="7"/>
        <v>3.6957180559538259</v>
      </c>
    </row>
    <row r="16" spans="1:32" x14ac:dyDescent="0.2">
      <c r="A16" t="str">
        <f>name!E12</f>
        <v>Elementary occupations</v>
      </c>
      <c r="B16" s="11">
        <v>59.208764970388728</v>
      </c>
      <c r="C16" s="11">
        <v>58.929461252710531</v>
      </c>
      <c r="D16" s="11">
        <v>54.626873249422324</v>
      </c>
      <c r="E16" s="11">
        <v>57.546688926248798</v>
      </c>
      <c r="F16" s="11">
        <v>57.042315308211656</v>
      </c>
      <c r="G16" s="11"/>
      <c r="H16" s="11">
        <f t="shared" si="0"/>
        <v>2.4154420587893313</v>
      </c>
      <c r="I16" s="11">
        <v>26.661886764974248</v>
      </c>
      <c r="J16" s="11">
        <f>SUM(H16:I16)</f>
        <v>29.07732882376358</v>
      </c>
      <c r="L16" s="10" t="str">
        <f>name!E12</f>
        <v>Elementary occupations</v>
      </c>
      <c r="M16" s="11">
        <v>32.836812248738397</v>
      </c>
      <c r="N16" s="11">
        <v>30.043705263467931</v>
      </c>
      <c r="O16" s="11">
        <v>29.202521755005421</v>
      </c>
      <c r="P16" s="11">
        <v>30.977557596823491</v>
      </c>
      <c r="Q16" s="11">
        <v>29.878909639685133</v>
      </c>
      <c r="R16" s="11"/>
      <c r="S16" s="11">
        <f t="shared" si="2"/>
        <v>0.67638788467971267</v>
      </c>
      <c r="T16" s="11">
        <v>11.337976695309372</v>
      </c>
      <c r="U16" s="11">
        <f>SUM(S16:T16)</f>
        <v>12.014364579989085</v>
      </c>
      <c r="W16" s="10" t="str">
        <f>name!E12</f>
        <v>Elementary occupations</v>
      </c>
      <c r="X16" s="11">
        <v>26.371952721650288</v>
      </c>
      <c r="Y16" s="11">
        <v>28.885755989242544</v>
      </c>
      <c r="Z16" s="11">
        <v>25.424351494416829</v>
      </c>
      <c r="AA16" s="11">
        <v>26.56913132942536</v>
      </c>
      <c r="AB16" s="11">
        <v>27.163405668526558</v>
      </c>
      <c r="AC16" s="11"/>
      <c r="AD16" s="11">
        <f t="shared" si="4"/>
        <v>1.7390541741097287</v>
      </c>
      <c r="AE16" s="11">
        <v>15.323910069664873</v>
      </c>
      <c r="AF16" s="11">
        <f>SUM(AD16:AE16)</f>
        <v>17.062964243774601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553.7919999999998</v>
      </c>
      <c r="C18" s="34">
        <f>SUM(C8:C16)</f>
        <v>599.34800000000018</v>
      </c>
      <c r="D18" s="34">
        <f>SUM(D8:D16)</f>
        <v>592.73499999999979</v>
      </c>
      <c r="E18" s="34">
        <f>SUM(E8:E16)</f>
        <v>617.09399999999937</v>
      </c>
      <c r="F18" s="34">
        <f>SUM(F8:F16)</f>
        <v>653.93299999999988</v>
      </c>
      <c r="G18" s="11"/>
      <c r="H18" s="34">
        <f>SUM(H8:H16)</f>
        <v>61.198000000000043</v>
      </c>
      <c r="I18" s="34">
        <f>SUM(I8:I16)</f>
        <v>302.43298909434998</v>
      </c>
      <c r="J18" s="34">
        <f>SUM(H18:I18)</f>
        <v>363.63098909435001</v>
      </c>
      <c r="L18" s="231" t="str">
        <f>name!E3</f>
        <v>All occupations</v>
      </c>
      <c r="M18" s="34">
        <f>SUM(M8:M16)</f>
        <v>287.14439132287049</v>
      </c>
      <c r="N18" s="34">
        <f>SUM(N8:N16)</f>
        <v>305.57204680227647</v>
      </c>
      <c r="O18" s="34">
        <f>SUM(O8:O16)</f>
        <v>298.3074855073454</v>
      </c>
      <c r="P18" s="34">
        <f>SUM(P8:P16)</f>
        <v>308.76453758719873</v>
      </c>
      <c r="Q18" s="34">
        <f>SUM(Q8:Q16)</f>
        <v>323.7111744033117</v>
      </c>
      <c r="R18" s="11"/>
      <c r="S18" s="34">
        <f>SUM(S8:S16)</f>
        <v>25.403688895966287</v>
      </c>
      <c r="T18" s="34">
        <f>SUM(T8:T16)</f>
        <v>124.91319416387242</v>
      </c>
      <c r="U18" s="34">
        <f>SUM(S18:T18)</f>
        <v>150.31688305983872</v>
      </c>
      <c r="W18" s="231" t="str">
        <f>name!E3</f>
        <v>All occupations</v>
      </c>
      <c r="X18" s="34">
        <f>SUM(X8:X16)</f>
        <v>266.64760867712926</v>
      </c>
      <c r="Y18" s="34">
        <f>SUM(Y8:Y16)</f>
        <v>293.77595319772348</v>
      </c>
      <c r="Z18" s="34">
        <f>SUM(Z8:Z16)</f>
        <v>294.42751449265438</v>
      </c>
      <c r="AA18" s="34">
        <f>SUM(AA8:AA16)</f>
        <v>308.32946241280086</v>
      </c>
      <c r="AB18" s="34">
        <f>SUM(AB8:AB16)</f>
        <v>330.22182559668829</v>
      </c>
      <c r="AC18" s="11"/>
      <c r="AD18" s="34">
        <f>SUM(AD8:AD16)</f>
        <v>35.794311104033909</v>
      </c>
      <c r="AE18" s="34">
        <f>SUM(AE8:AE16)</f>
        <v>177.51979493047753</v>
      </c>
      <c r="AF18" s="34">
        <f>SUM(AD18:AE18)</f>
        <v>213.31410603451144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10.062449493240701</v>
      </c>
      <c r="C26" s="18">
        <f t="shared" si="8"/>
        <v>11.103597348253837</v>
      </c>
      <c r="D26" s="18">
        <f t="shared" si="8"/>
        <v>11.485739699678644</v>
      </c>
      <c r="E26" s="18">
        <f t="shared" si="8"/>
        <v>10.590955568672387</v>
      </c>
      <c r="F26" s="18">
        <f t="shared" si="8"/>
        <v>11.02184147207427</v>
      </c>
      <c r="G26" s="11"/>
      <c r="H26" s="40">
        <f>IF(D8&gt;0,(H8/D8)*100,0)</f>
        <v>5.8687711972938681</v>
      </c>
      <c r="I26" s="40">
        <f>IF(D8&gt;0,(I8/D8)*100,0)</f>
        <v>52.814985548244223</v>
      </c>
      <c r="J26" s="40">
        <f>IF(D8&gt;0,(J8/D8)*100,0)</f>
        <v>58.683756745538084</v>
      </c>
      <c r="L26" t="str">
        <f>$A$8</f>
        <v>Managers, directors and senior officials</v>
      </c>
      <c r="M26" s="18">
        <f t="shared" ref="M26:Q26" si="9">M8/M$18*100</f>
        <v>13.180188643741255</v>
      </c>
      <c r="N26" s="18">
        <f t="shared" si="9"/>
        <v>14.325303382801966</v>
      </c>
      <c r="O26" s="18">
        <f t="shared" si="9"/>
        <v>14.527946307107726</v>
      </c>
      <c r="P26" s="18">
        <f t="shared" si="9"/>
        <v>13.351052461781993</v>
      </c>
      <c r="Q26" s="18">
        <f t="shared" si="9"/>
        <v>13.764252597002589</v>
      </c>
      <c r="R26" s="11"/>
      <c r="S26" s="40">
        <f>IF(O8&gt;0,(S8/O8)*100,0)</f>
        <v>2.8115597709708484</v>
      </c>
      <c r="T26" s="40">
        <f>IF(O8&gt;0,(T8/O8)*100,0)</f>
        <v>47.265568024356874</v>
      </c>
      <c r="U26" s="40">
        <f>IF(O8&gt;0,(U8/O8)*100,0)</f>
        <v>50.077127795327726</v>
      </c>
      <c r="W26" t="str">
        <f>$A$8</f>
        <v>Managers, directors and senior officials</v>
      </c>
      <c r="X26" s="18">
        <f t="shared" ref="X26:AB26" si="10">X8/X$18*100</f>
        <v>6.7050546337279471</v>
      </c>
      <c r="Y26" s="18">
        <f t="shared" si="10"/>
        <v>7.7525289695920261</v>
      </c>
      <c r="Z26" s="18">
        <f t="shared" si="10"/>
        <v>8.4034428395506406</v>
      </c>
      <c r="AA26" s="18">
        <f t="shared" si="10"/>
        <v>7.8269639791956909</v>
      </c>
      <c r="AB26" s="18">
        <f t="shared" si="10"/>
        <v>8.333499705617287</v>
      </c>
      <c r="AC26" s="11"/>
      <c r="AD26" s="40">
        <f>IF(Z8&gt;0,(AD8/Z8)*100,0)</f>
        <v>11.223755578641098</v>
      </c>
      <c r="AE26" s="40">
        <f>IF(Z8&gt;0,(AE8/Z8)*100,0)</f>
        <v>62.535295995249221</v>
      </c>
      <c r="AF26" s="40">
        <f>IF(Z8&gt;0,(AF8/Z8)*100,0)</f>
        <v>73.759051573890304</v>
      </c>
    </row>
    <row r="27" spans="1:32" x14ac:dyDescent="0.2">
      <c r="A27" t="str">
        <f>$A$9</f>
        <v>Professional occupations</v>
      </c>
      <c r="B27" s="18">
        <f t="shared" si="8"/>
        <v>21.096020838893022</v>
      </c>
      <c r="C27" s="18">
        <f t="shared" si="8"/>
        <v>22.988106039369185</v>
      </c>
      <c r="D27" s="18">
        <f t="shared" si="8"/>
        <v>23.994981563227171</v>
      </c>
      <c r="E27" s="18">
        <f t="shared" si="8"/>
        <v>25.077512695340289</v>
      </c>
      <c r="F27" s="18">
        <f t="shared" si="8"/>
        <v>26.675916923838184</v>
      </c>
      <c r="G27" s="11"/>
      <c r="H27" s="40">
        <f t="shared" ref="H27:H36" si="11">IF(D9&gt;0,(H9/D9)*100,0)</f>
        <v>22.651147973878789</v>
      </c>
      <c r="I27" s="40">
        <f t="shared" ref="I27:I36" si="12">IF(D9&gt;0,(I9/D9)*100,0)</f>
        <v>51.772634995037961</v>
      </c>
      <c r="J27" s="40">
        <f t="shared" ref="J27:J36" si="13">IF(D9&gt;0,(J9/D9)*100,0)</f>
        <v>74.423782968916754</v>
      </c>
      <c r="L27" t="str">
        <f>$A$9</f>
        <v>Professional occupations</v>
      </c>
      <c r="M27" s="18">
        <f t="shared" ref="M27:Q27" si="14">M9/M$18*100</f>
        <v>21.845063435658986</v>
      </c>
      <c r="N27" s="18">
        <f t="shared" si="14"/>
        <v>23.734405200459584</v>
      </c>
      <c r="O27" s="18">
        <f t="shared" si="14"/>
        <v>24.494922824109882</v>
      </c>
      <c r="P27" s="18">
        <f t="shared" si="14"/>
        <v>26.310888971268092</v>
      </c>
      <c r="Q27" s="18">
        <f t="shared" si="14"/>
        <v>27.916442249469654</v>
      </c>
      <c r="R27" s="11"/>
      <c r="S27" s="40">
        <f t="shared" ref="S27:S34" si="15">IF(O9&gt;0,(S9/O9)*100,0)</f>
        <v>23.673751352755357</v>
      </c>
      <c r="T27" s="40">
        <f t="shared" ref="T27:T34" si="16">IF(O9&gt;0,(T9/O9)*100,0)</f>
        <v>42.781969244764852</v>
      </c>
      <c r="U27" s="40">
        <f t="shared" ref="U27:U34" si="17">IF(O9&gt;0,(U9/O9)*100,0)</f>
        <v>66.455720597520212</v>
      </c>
      <c r="W27" t="str">
        <f>$A$9</f>
        <v>Professional occupations</v>
      </c>
      <c r="X27" s="18">
        <f t="shared" ref="X27:AB27" si="18">X9/X$18*100</f>
        <v>20.28940051482445</v>
      </c>
      <c r="Y27" s="18">
        <f t="shared" si="18"/>
        <v>22.211840454324065</v>
      </c>
      <c r="Z27" s="18">
        <f t="shared" si="18"/>
        <v>23.488452067530133</v>
      </c>
      <c r="AA27" s="18">
        <f t="shared" si="18"/>
        <v>23.842396036271143</v>
      </c>
      <c r="AB27" s="18">
        <f t="shared" si="18"/>
        <v>25.459849786811105</v>
      </c>
      <c r="AC27" s="11"/>
      <c r="AD27" s="40">
        <f t="shared" ref="AD27:AD34" si="19">IF(Z9&gt;0,(AD9/Z9)*100,0)</f>
        <v>21.570673128312777</v>
      </c>
      <c r="AE27" s="40">
        <f t="shared" ref="AE27:AE34" si="20">IF(Z9&gt;0,(AE9/Z9)*100,0)</f>
        <v>61.272103106256282</v>
      </c>
      <c r="AF27" s="40">
        <f t="shared" ref="AF27:AF34" si="21">IF(Z9&gt;0,(AF9/Z9)*100,0)</f>
        <v>82.842776234569058</v>
      </c>
    </row>
    <row r="28" spans="1:32" x14ac:dyDescent="0.2">
      <c r="A28" t="str">
        <f>$A$10</f>
        <v>Associate professional occupations</v>
      </c>
      <c r="B28" s="18">
        <f t="shared" si="8"/>
        <v>12.783796571994113</v>
      </c>
      <c r="C28" s="18">
        <f t="shared" si="8"/>
        <v>13.347956372350328</v>
      </c>
      <c r="D28" s="18">
        <f t="shared" si="8"/>
        <v>13.943178993040842</v>
      </c>
      <c r="E28" s="18">
        <f t="shared" si="8"/>
        <v>14.325027122914372</v>
      </c>
      <c r="F28" s="18">
        <f t="shared" si="8"/>
        <v>14.979995347681928</v>
      </c>
      <c r="G28" s="11"/>
      <c r="H28" s="40">
        <f t="shared" si="11"/>
        <v>18.528437035954685</v>
      </c>
      <c r="I28" s="40">
        <f t="shared" si="12"/>
        <v>52.321160966367586</v>
      </c>
      <c r="J28" s="40">
        <f t="shared" si="13"/>
        <v>70.849598002322267</v>
      </c>
      <c r="L28" t="str">
        <f>$A$10</f>
        <v>Associate professional occupations</v>
      </c>
      <c r="M28" s="18">
        <f t="shared" ref="M28:Q28" si="22">M10/M$18*100</f>
        <v>13.136776764588587</v>
      </c>
      <c r="N28" s="18">
        <f t="shared" si="22"/>
        <v>13.613416221341609</v>
      </c>
      <c r="O28" s="18">
        <f t="shared" si="22"/>
        <v>14.120775852539452</v>
      </c>
      <c r="P28" s="18">
        <f t="shared" si="22"/>
        <v>13.275307890145166</v>
      </c>
      <c r="Q28" s="18">
        <f t="shared" si="22"/>
        <v>13.216635549687405</v>
      </c>
      <c r="R28" s="11"/>
      <c r="S28" s="40">
        <f t="shared" si="15"/>
        <v>1.5677648301480429</v>
      </c>
      <c r="T28" s="40">
        <f t="shared" si="16"/>
        <v>37.919055800378963</v>
      </c>
      <c r="U28" s="40">
        <f t="shared" si="17"/>
        <v>39.486820630527006</v>
      </c>
      <c r="W28" t="str">
        <f>$A$10</f>
        <v>Associate professional occupations</v>
      </c>
      <c r="X28" s="18">
        <f t="shared" ref="X28:AB28" si="23">X10/X$18*100</f>
        <v>12.403683346698703</v>
      </c>
      <c r="Y28" s="18">
        <f t="shared" si="23"/>
        <v>13.071837416672924</v>
      </c>
      <c r="Z28" s="18">
        <f t="shared" si="23"/>
        <v>13.763241758973829</v>
      </c>
      <c r="AA28" s="18">
        <f t="shared" si="23"/>
        <v>15.376227585452193</v>
      </c>
      <c r="AB28" s="18">
        <f t="shared" si="23"/>
        <v>16.708588756288322</v>
      </c>
      <c r="AC28" s="11"/>
      <c r="AD28" s="40">
        <f t="shared" si="19"/>
        <v>36.159018675330366</v>
      </c>
      <c r="AE28" s="40">
        <f t="shared" si="20"/>
        <v>67.292117767295593</v>
      </c>
      <c r="AF28" s="40">
        <f t="shared" si="21"/>
        <v>103.45113644262595</v>
      </c>
    </row>
    <row r="29" spans="1:32" x14ac:dyDescent="0.2">
      <c r="A29" t="str">
        <f>$A$11</f>
        <v>Administrative and secretarial occupations</v>
      </c>
      <c r="B29" s="18">
        <f t="shared" si="8"/>
        <v>11.319117072685064</v>
      </c>
      <c r="C29" s="18">
        <f t="shared" si="8"/>
        <v>10.507552110762134</v>
      </c>
      <c r="D29" s="18">
        <f t="shared" si="8"/>
        <v>10.958262225361233</v>
      </c>
      <c r="E29" s="18">
        <f t="shared" si="8"/>
        <v>10.508980661384443</v>
      </c>
      <c r="F29" s="18">
        <f t="shared" si="8"/>
        <v>9.3220887406447801</v>
      </c>
      <c r="G29" s="11"/>
      <c r="H29" s="40">
        <f t="shared" si="11"/>
        <v>-6.1478500260767728</v>
      </c>
      <c r="I29" s="40">
        <f t="shared" si="12"/>
        <v>50.280854289724907</v>
      </c>
      <c r="J29" s="40">
        <f t="shared" si="13"/>
        <v>44.133004263648139</v>
      </c>
      <c r="L29" t="str">
        <f>$A$11</f>
        <v>Administrative and secretarial occupations</v>
      </c>
      <c r="M29" s="18">
        <f t="shared" ref="M29:Q29" si="24">M11/M$18*100</f>
        <v>5.0498300476492037</v>
      </c>
      <c r="N29" s="18">
        <f t="shared" si="24"/>
        <v>4.3822782484844076</v>
      </c>
      <c r="O29" s="18">
        <f t="shared" si="24"/>
        <v>5.2094486156865258</v>
      </c>
      <c r="P29" s="18">
        <f t="shared" si="24"/>
        <v>5.2608191661963035</v>
      </c>
      <c r="Q29" s="18">
        <f t="shared" si="24"/>
        <v>5.3213602681137946</v>
      </c>
      <c r="R29" s="11"/>
      <c r="S29" s="40">
        <f t="shared" si="15"/>
        <v>10.847127686717734</v>
      </c>
      <c r="T29" s="40">
        <f t="shared" si="16"/>
        <v>39.148255342113259</v>
      </c>
      <c r="U29" s="40">
        <f t="shared" si="17"/>
        <v>49.995383028830993</v>
      </c>
      <c r="W29" t="str">
        <f>$A$11</f>
        <v>Administrative and secretarial occupations</v>
      </c>
      <c r="X29" s="18">
        <f t="shared" ref="X29:AB29" si="25">X11/X$18*100</f>
        <v>18.070314339231917</v>
      </c>
      <c r="Y29" s="18">
        <f t="shared" si="25"/>
        <v>16.878776341157025</v>
      </c>
      <c r="Z29" s="18">
        <f t="shared" si="25"/>
        <v>16.782833802876805</v>
      </c>
      <c r="AA29" s="18">
        <f t="shared" si="25"/>
        <v>15.76454769206673</v>
      </c>
      <c r="AB29" s="18">
        <f t="shared" si="25"/>
        <v>13.243938878719842</v>
      </c>
      <c r="AC29" s="11"/>
      <c r="AD29" s="40">
        <f t="shared" si="19"/>
        <v>-11.49266681330066</v>
      </c>
      <c r="AE29" s="40">
        <f t="shared" si="20"/>
        <v>53.781988727567089</v>
      </c>
      <c r="AF29" s="40">
        <f t="shared" si="21"/>
        <v>42.289321914266424</v>
      </c>
    </row>
    <row r="30" spans="1:32" x14ac:dyDescent="0.2">
      <c r="A30" t="str">
        <f>$A$12</f>
        <v>Skilled trades occupations</v>
      </c>
      <c r="B30" s="18">
        <f t="shared" si="8"/>
        <v>10.079724956136117</v>
      </c>
      <c r="C30" s="18">
        <f t="shared" si="8"/>
        <v>9.6773396225369943</v>
      </c>
      <c r="D30" s="18">
        <f t="shared" si="8"/>
        <v>8.6925500403005707</v>
      </c>
      <c r="E30" s="18">
        <f t="shared" si="8"/>
        <v>8.6045581684737762</v>
      </c>
      <c r="F30" s="18">
        <f t="shared" si="8"/>
        <v>8.1007317859406403</v>
      </c>
      <c r="G30" s="11"/>
      <c r="H30" s="40">
        <f t="shared" si="11"/>
        <v>2.8134032985009982</v>
      </c>
      <c r="I30" s="40">
        <f t="shared" si="12"/>
        <v>43.648441068419359</v>
      </c>
      <c r="J30" s="40">
        <f t="shared" si="13"/>
        <v>46.46184436692036</v>
      </c>
      <c r="L30" t="str">
        <f>$A$12</f>
        <v>Skilled trades occupations</v>
      </c>
      <c r="M30" s="18">
        <f t="shared" ref="M30:Q30" si="26">M12/M$18*100</f>
        <v>17.59565167584725</v>
      </c>
      <c r="N30" s="18">
        <f t="shared" si="26"/>
        <v>17.106027998011285</v>
      </c>
      <c r="O30" s="18">
        <f t="shared" si="26"/>
        <v>15.221444658485916</v>
      </c>
      <c r="P30" s="18">
        <f t="shared" si="26"/>
        <v>15.040315879816962</v>
      </c>
      <c r="Q30" s="18">
        <f t="shared" si="26"/>
        <v>14.080259445215157</v>
      </c>
      <c r="R30" s="11"/>
      <c r="S30" s="40">
        <f t="shared" si="15"/>
        <v>0.38026184898677534</v>
      </c>
      <c r="T30" s="40">
        <f t="shared" si="16"/>
        <v>40.526535064740941</v>
      </c>
      <c r="U30" s="40">
        <f t="shared" si="17"/>
        <v>40.906796913727725</v>
      </c>
      <c r="W30" t="str">
        <f>$A$12</f>
        <v>Skilled trades occupations</v>
      </c>
      <c r="X30" s="18">
        <f t="shared" ref="X30:AB30" si="27">X12/X$18*100</f>
        <v>1.9860607606624754</v>
      </c>
      <c r="Y30" s="18">
        <f t="shared" si="27"/>
        <v>1.9503643979101144</v>
      </c>
      <c r="Z30" s="18">
        <f t="shared" si="27"/>
        <v>2.0776175328908288</v>
      </c>
      <c r="AA30" s="18">
        <f t="shared" si="27"/>
        <v>2.1597191374709794</v>
      </c>
      <c r="AB30" s="18">
        <f t="shared" si="27"/>
        <v>2.2390964519851364</v>
      </c>
      <c r="AC30" s="11"/>
      <c r="AD30" s="40">
        <f t="shared" si="19"/>
        <v>20.874469612128824</v>
      </c>
      <c r="AE30" s="40">
        <f t="shared" si="20"/>
        <v>66.822166282218703</v>
      </c>
      <c r="AF30" s="40">
        <f t="shared" si="21"/>
        <v>87.696635894347537</v>
      </c>
    </row>
    <row r="31" spans="1:32" x14ac:dyDescent="0.2">
      <c r="A31" t="str">
        <f>$A$13</f>
        <v>Caring, leisure and other service occupations</v>
      </c>
      <c r="B31" s="18">
        <f t="shared" si="8"/>
        <v>10.188736300485859</v>
      </c>
      <c r="C31" s="18">
        <f t="shared" si="8"/>
        <v>9.7105875838654931</v>
      </c>
      <c r="D31" s="18">
        <f t="shared" si="8"/>
        <v>9.2756223944171001</v>
      </c>
      <c r="E31" s="18">
        <f t="shared" si="8"/>
        <v>9.3094117786844919</v>
      </c>
      <c r="F31" s="18">
        <f t="shared" si="8"/>
        <v>9.677499311057506</v>
      </c>
      <c r="G31" s="11"/>
      <c r="H31" s="40">
        <f t="shared" si="11"/>
        <v>15.104623965719878</v>
      </c>
      <c r="I31" s="40">
        <f t="shared" si="12"/>
        <v>59.288534707839446</v>
      </c>
      <c r="J31" s="40">
        <f t="shared" si="13"/>
        <v>74.393158673559327</v>
      </c>
      <c r="L31" t="str">
        <f>$A$13</f>
        <v>Caring, leisure and other service occupations</v>
      </c>
      <c r="M31" s="18">
        <f t="shared" ref="M31:Q31" si="28">M13/M$18*100</f>
        <v>2.8261063786672525</v>
      </c>
      <c r="N31" s="18">
        <f t="shared" si="28"/>
        <v>2.7584594646897611</v>
      </c>
      <c r="O31" s="18">
        <f t="shared" si="28"/>
        <v>2.8468458119616473</v>
      </c>
      <c r="P31" s="18">
        <f t="shared" si="28"/>
        <v>3.0453702822199737</v>
      </c>
      <c r="Q31" s="18">
        <f t="shared" si="28"/>
        <v>3.4037523444649622</v>
      </c>
      <c r="R31" s="11"/>
      <c r="S31" s="40">
        <f t="shared" si="15"/>
        <v>29.744079004923979</v>
      </c>
      <c r="T31" s="40">
        <f t="shared" si="16"/>
        <v>50.635387101008277</v>
      </c>
      <c r="U31" s="40">
        <f t="shared" si="17"/>
        <v>80.379466105932266</v>
      </c>
      <c r="W31" t="str">
        <f>$A$13</f>
        <v>Caring, leisure and other service occupations</v>
      </c>
      <c r="X31" s="18">
        <f t="shared" ref="X31:AB31" si="29">X13/X$18*100</f>
        <v>18.117320014116924</v>
      </c>
      <c r="Y31" s="18">
        <f t="shared" si="29"/>
        <v>16.941867053422342</v>
      </c>
      <c r="Z31" s="18">
        <f t="shared" si="29"/>
        <v>15.789117508844122</v>
      </c>
      <c r="AA31" s="18">
        <f t="shared" si="29"/>
        <v>15.582292290808361</v>
      </c>
      <c r="AB31" s="18">
        <f t="shared" si="29"/>
        <v>15.827553126535083</v>
      </c>
      <c r="AC31" s="11"/>
      <c r="AD31" s="40">
        <f t="shared" si="19"/>
        <v>12.43028311753759</v>
      </c>
      <c r="AE31" s="40">
        <f t="shared" si="20"/>
        <v>60.869294787249871</v>
      </c>
      <c r="AF31" s="40">
        <f t="shared" si="21"/>
        <v>73.299577904787455</v>
      </c>
    </row>
    <row r="32" spans="1:32" x14ac:dyDescent="0.2">
      <c r="A32" t="str">
        <f>$A$14</f>
        <v>Sales and customer service occupations</v>
      </c>
      <c r="B32" s="18">
        <f t="shared" si="8"/>
        <v>8.6082872009676077</v>
      </c>
      <c r="C32" s="18">
        <f t="shared" si="8"/>
        <v>7.7752805312504556</v>
      </c>
      <c r="D32" s="18">
        <f t="shared" si="8"/>
        <v>7.9052468260778355</v>
      </c>
      <c r="E32" s="18">
        <f t="shared" si="8"/>
        <v>7.7255508029361613</v>
      </c>
      <c r="F32" s="18">
        <f t="shared" si="8"/>
        <v>7.2754251550079863</v>
      </c>
      <c r="H32" s="40">
        <f t="shared" si="11"/>
        <v>1.5349652669052036</v>
      </c>
      <c r="I32" s="40">
        <f t="shared" si="12"/>
        <v>47.11239281896863</v>
      </c>
      <c r="J32" s="40">
        <f t="shared" si="13"/>
        <v>48.647358085873833</v>
      </c>
      <c r="L32" t="str">
        <f>$A$14</f>
        <v>Sales and customer service occupations</v>
      </c>
      <c r="M32" s="18">
        <f t="shared" ref="M32:Q32" si="30">M14/M$18*100</f>
        <v>6.2508960128698412</v>
      </c>
      <c r="N32" s="18">
        <f t="shared" si="30"/>
        <v>5.6651469634830427</v>
      </c>
      <c r="O32" s="18">
        <f t="shared" si="30"/>
        <v>5.9973041047772302</v>
      </c>
      <c r="P32" s="18">
        <f t="shared" si="30"/>
        <v>6.0736411079926889</v>
      </c>
      <c r="Q32" s="18">
        <f t="shared" si="30"/>
        <v>6.0378417538873217</v>
      </c>
      <c r="S32" s="40">
        <f t="shared" si="15"/>
        <v>9.2494339014353102</v>
      </c>
      <c r="T32" s="40">
        <f t="shared" si="16"/>
        <v>35.676374807924724</v>
      </c>
      <c r="U32" s="40">
        <f t="shared" si="17"/>
        <v>44.925808709360041</v>
      </c>
      <c r="W32" t="str">
        <f>$A$14</f>
        <v>Sales and customer service occupations</v>
      </c>
      <c r="X32" s="18">
        <f t="shared" ref="X32:AB32" si="31">X14/X$18*100</f>
        <v>11.146887345084668</v>
      </c>
      <c r="Y32" s="18">
        <f t="shared" si="31"/>
        <v>9.9701430661527208</v>
      </c>
      <c r="Z32" s="18">
        <f t="shared" si="31"/>
        <v>9.8383324504426923</v>
      </c>
      <c r="AA32" s="18">
        <f t="shared" si="31"/>
        <v>9.3797914619496776</v>
      </c>
      <c r="AB32" s="18">
        <f t="shared" si="31"/>
        <v>8.48860837048721</v>
      </c>
      <c r="AD32" s="40">
        <f t="shared" si="19"/>
        <v>-3.2296337140366655</v>
      </c>
      <c r="AE32" s="40">
        <f t="shared" si="20"/>
        <v>54.175489753158161</v>
      </c>
      <c r="AF32" s="40">
        <f t="shared" si="21"/>
        <v>50.945856039121495</v>
      </c>
    </row>
    <row r="33" spans="1:32" x14ac:dyDescent="0.2">
      <c r="A33" t="str">
        <f>$A$15</f>
        <v>Process, plant and machine operatives</v>
      </c>
      <c r="B33" s="18">
        <f t="shared" si="8"/>
        <v>5.1703507198524079</v>
      </c>
      <c r="C33" s="18">
        <f t="shared" si="8"/>
        <v>5.0573191255840655</v>
      </c>
      <c r="D33" s="18">
        <f t="shared" si="8"/>
        <v>4.5283481339082599</v>
      </c>
      <c r="E33" s="18">
        <f t="shared" si="8"/>
        <v>4.5325699732287523</v>
      </c>
      <c r="F33" s="18">
        <f t="shared" si="8"/>
        <v>4.2235410662709141</v>
      </c>
      <c r="G33" s="11"/>
      <c r="H33" s="40">
        <f t="shared" si="11"/>
        <v>2.8986306984482102</v>
      </c>
      <c r="I33" s="40">
        <f t="shared" si="12"/>
        <v>48.872828976182831</v>
      </c>
      <c r="J33" s="40">
        <f t="shared" si="13"/>
        <v>51.771459674631039</v>
      </c>
      <c r="L33" t="str">
        <f>$A$15</f>
        <v>Process, plant and machine operatives</v>
      </c>
      <c r="M33" s="18">
        <f t="shared" ref="M33:Q33" si="32">M15/M$18*100</f>
        <v>8.6798423823932804</v>
      </c>
      <c r="N33" s="18">
        <f t="shared" si="32"/>
        <v>8.5830078056728851</v>
      </c>
      <c r="O33" s="18">
        <f t="shared" si="32"/>
        <v>7.7919088858313392</v>
      </c>
      <c r="P33" s="18">
        <f t="shared" si="32"/>
        <v>7.6098595999883942</v>
      </c>
      <c r="Q33" s="18">
        <f t="shared" si="32"/>
        <v>7.0293420357340697</v>
      </c>
      <c r="R33" s="11"/>
      <c r="S33" s="40">
        <f t="shared" si="15"/>
        <v>-2.1041344995504989</v>
      </c>
      <c r="T33" s="40">
        <f t="shared" si="16"/>
        <v>45.98806314743851</v>
      </c>
      <c r="U33" s="40">
        <f t="shared" si="17"/>
        <v>43.883928647888013</v>
      </c>
      <c r="W33" t="str">
        <f>$A$15</f>
        <v>Process, plant and machine operatives</v>
      </c>
      <c r="X33" s="18">
        <f t="shared" ref="X33:AB33" si="33">X15/X$18*100</f>
        <v>1.3910899483327939</v>
      </c>
      <c r="Y33" s="18">
        <f t="shared" si="33"/>
        <v>1.3900621747156192</v>
      </c>
      <c r="Z33" s="18">
        <f t="shared" si="33"/>
        <v>1.2217801204391248</v>
      </c>
      <c r="AA33" s="18">
        <f t="shared" si="33"/>
        <v>1.4509380682107953</v>
      </c>
      <c r="AB33" s="18">
        <f t="shared" si="33"/>
        <v>1.4730592490085681</v>
      </c>
      <c r="AC33" s="11"/>
      <c r="AD33" s="40">
        <f t="shared" si="19"/>
        <v>35.224237772498249</v>
      </c>
      <c r="AE33" s="40">
        <f t="shared" si="20"/>
        <v>67.512881625053865</v>
      </c>
      <c r="AF33" s="40">
        <f t="shared" si="21"/>
        <v>102.73711939755212</v>
      </c>
    </row>
    <row r="34" spans="1:32" x14ac:dyDescent="0.2">
      <c r="A34" t="str">
        <f>$A$16</f>
        <v>Elementary occupations</v>
      </c>
      <c r="B34" s="18">
        <f t="shared" si="8"/>
        <v>10.691516845745108</v>
      </c>
      <c r="C34" s="18">
        <f t="shared" si="8"/>
        <v>9.8322612660275013</v>
      </c>
      <c r="D34" s="18">
        <f t="shared" si="8"/>
        <v>9.2160701239883505</v>
      </c>
      <c r="E34" s="18">
        <f t="shared" si="8"/>
        <v>9.3254332283653465</v>
      </c>
      <c r="F34" s="18">
        <f t="shared" si="8"/>
        <v>8.7229601974837898</v>
      </c>
      <c r="G34" s="11"/>
      <c r="H34" s="40">
        <f t="shared" si="11"/>
        <v>4.4217102592722064</v>
      </c>
      <c r="I34" s="40">
        <f t="shared" si="12"/>
        <v>48.807272280143174</v>
      </c>
      <c r="J34" s="40">
        <f t="shared" si="13"/>
        <v>53.228982539415384</v>
      </c>
      <c r="L34" t="str">
        <f>$A$16</f>
        <v>Elementary occupations</v>
      </c>
      <c r="M34" s="18">
        <f t="shared" ref="M34:Q34" si="34">M16/M$18*100</f>
        <v>11.435644658584355</v>
      </c>
      <c r="N34" s="18">
        <f t="shared" si="34"/>
        <v>9.8319547150554705</v>
      </c>
      <c r="O34" s="18">
        <f t="shared" si="34"/>
        <v>9.789402939500274</v>
      </c>
      <c r="P34" s="18">
        <f t="shared" si="34"/>
        <v>10.032744640590426</v>
      </c>
      <c r="Q34" s="18">
        <f t="shared" si="34"/>
        <v>9.2301137564250411</v>
      </c>
      <c r="R34" s="11"/>
      <c r="S34" s="40">
        <f t="shared" si="15"/>
        <v>2.3161968351715285</v>
      </c>
      <c r="T34" s="40">
        <f t="shared" si="16"/>
        <v>38.825334299651708</v>
      </c>
      <c r="U34" s="40">
        <f t="shared" si="17"/>
        <v>41.141531134823239</v>
      </c>
      <c r="W34" t="str">
        <f>$A$16</f>
        <v>Elementary occupations</v>
      </c>
      <c r="X34" s="18">
        <f t="shared" ref="X34:AB34" si="35">X16/X$18*100</f>
        <v>9.8901890973201319</v>
      </c>
      <c r="Y34" s="18">
        <f t="shared" si="35"/>
        <v>9.8325801260531431</v>
      </c>
      <c r="Z34" s="18">
        <f t="shared" si="35"/>
        <v>8.6351819184518277</v>
      </c>
      <c r="AA34" s="18">
        <f t="shared" si="35"/>
        <v>8.6171237485744392</v>
      </c>
      <c r="AB34" s="18">
        <f t="shared" si="35"/>
        <v>8.2258056745474466</v>
      </c>
      <c r="AC34" s="11"/>
      <c r="AD34" s="40">
        <f t="shared" si="19"/>
        <v>6.8401122226917925</v>
      </c>
      <c r="AE34" s="40">
        <f t="shared" si="20"/>
        <v>60.272570071374268</v>
      </c>
      <c r="AF34" s="40">
        <f t="shared" si="21"/>
        <v>67.112682294066047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10.324681350013085</v>
      </c>
      <c r="I36" s="43">
        <f t="shared" si="12"/>
        <v>51.02330537159947</v>
      </c>
      <c r="J36" s="43">
        <f t="shared" si="13"/>
        <v>61.347986721612543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8.5159408094507096</v>
      </c>
      <c r="T36" s="43">
        <f t="shared" ref="T36" si="37">IF(O18&gt;0,(T18/O18)*100,0)</f>
        <v>41.873972405159982</v>
      </c>
      <c r="U36" s="43">
        <f t="shared" ref="U36" si="38">IF(O18&gt;0,(U18/O18)*100,0)</f>
        <v>50.389913214610694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12.157257505540278</v>
      </c>
      <c r="AE36" s="43">
        <f t="shared" ref="AE36" si="40">IF(Z18&gt;0,(AE18/Z18)*100,0)</f>
        <v>60.293208410352705</v>
      </c>
      <c r="AF36" s="43">
        <f t="shared" ref="AF36" si="41">IF(Z18&gt;0,(AF18/Z18)*100,0)</f>
        <v>72.450465915892977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4.5377367686136649</v>
      </c>
      <c r="C46" s="18">
        <f t="shared" si="42"/>
        <v>2.3002693278171504</v>
      </c>
      <c r="D46" s="18">
        <f t="shared" si="42"/>
        <v>-0.81331272093716489</v>
      </c>
      <c r="E46" s="18">
        <f t="shared" si="42"/>
        <v>0.98342456003501777</v>
      </c>
      <c r="F46" s="18">
        <f>IF(F$6-D$6 &lt;&gt; 0,(EXP(LN(F8/D8)/(F$6-D$6))-1)*100,0)</f>
        <v>0.3809245710207021</v>
      </c>
      <c r="H46" s="18">
        <f>IF($F$6-$D$6 &lt;&gt; 0,(EXP(LN(1+(H26/100))/($F$6-$D$6))-1)*100,0)</f>
        <v>0.3809245710207021</v>
      </c>
      <c r="I46" s="18">
        <f>IF($F$6-$D$6 &lt;&gt; 0,(EXP(LN(1+(I26/100))/($F$6-$D$6))-1)*100,0)</f>
        <v>2.8673920836021161</v>
      </c>
      <c r="J46" s="18">
        <f>IF($F$6-$D$6 &lt;&gt; 0,(EXP(LN(1+(J26/100))/($F$6-$D$6))-1)*100,0)</f>
        <v>3.1261564114221096</v>
      </c>
      <c r="L46" t="str">
        <f>$A$8</f>
        <v>Managers, directors and senior officials</v>
      </c>
      <c r="M46" s="18">
        <f t="shared" ref="M46:M54" si="43">IF(N$6-M$6 &lt;&gt; 0,(EXP(LN(N8/M8)/(N$6-M$6))-1)*100,0)</f>
        <v>3.7048032467028147</v>
      </c>
      <c r="N46" s="18">
        <f t="shared" ref="N46:N54" si="44">IF(O$6-N$6 &lt;&gt; 0,(EXP(LN(O8/N8)/(O$6-N$6))-1)*100,0)</f>
        <v>-0.99641387513367263</v>
      </c>
      <c r="O46" s="18">
        <f t="shared" ref="O46:O54" si="45">IF(P$6-O$6 &lt;&gt; 0,(EXP(LN(P8/O8)/(P$6-O$6))-1)*100,0)</f>
        <v>-0.99550612753395162</v>
      </c>
      <c r="P46" s="18">
        <f t="shared" ref="P46:P54" si="46">IF(Q$6-P$6 &lt;&gt; 0,(EXP(LN(Q8/P8)/(Q$6-P$6))-1)*100,0)</f>
        <v>0.78055387191555692</v>
      </c>
      <c r="Q46" s="18">
        <f>IF(Q$6-O$6 &lt;&gt; 0,(EXP(LN(Q8/O8)/(Q$6-O$6))-1)*100,0)</f>
        <v>0.18502168658669493</v>
      </c>
      <c r="S46" s="18">
        <f>IF($F$6-$D$6 &lt;&gt; 0,(EXP(LN(1+(S26/100))/($F$6-$D$6))-1)*100,0)</f>
        <v>0.18502168658669493</v>
      </c>
      <c r="T46" s="18">
        <f>IF($F$6-$D$6 &lt;&gt; 0,(EXP(LN(1+(T26/100))/($F$6-$D$6))-1)*100,0)</f>
        <v>2.6140308584634564</v>
      </c>
      <c r="U46" s="18">
        <f>IF($F$6-$D$6 &lt;&gt; 0,(EXP(LN(1+(U26/100))/($F$6-$D$6))-1)*100,0)</f>
        <v>2.7434868869395723</v>
      </c>
      <c r="W46" t="str">
        <f>$A$8</f>
        <v>Managers, directors and senior officials</v>
      </c>
      <c r="X46" s="18">
        <f t="shared" ref="X46:X54" si="47">IF(Y$6-X$6 &lt;&gt; 0,(EXP(LN(Y8/X8)/(Y$6-X$6))-1)*100,0)</f>
        <v>6.2380050654243124</v>
      </c>
      <c r="Y46" s="18">
        <f t="shared" ref="Y46:Y54" si="48">IF(Z$6-Y$6 &lt;&gt; 0,(EXP(LN(Z8/Y8)/(Z$6-Y$6))-1)*100,0)</f>
        <v>8.6365590226791014</v>
      </c>
      <c r="Z46" s="18">
        <f t="shared" ref="Z46:Z54" si="49">IF(AA$6-Z$6 &lt;&gt; 0,(EXP(LN(AA8/Z8)/(AA$6-Z$6))-1)*100,0)</f>
        <v>-0.4973737530789224</v>
      </c>
      <c r="AA46" s="18">
        <f t="shared" ref="AA46:AA54" si="50">IF(AB$6-AA$6 &lt;&gt; 0,(EXP(LN(AB8/AA8)/(AB$6-AA$6))-1)*100,0)</f>
        <v>1.3217037052165148</v>
      </c>
      <c r="AB46" s="18">
        <f>IF(AB$6-Z$6 &lt;&gt; 0,(EXP(LN(AB8/Z8)/(AB$6-Z$6))-1)*100,0)</f>
        <v>0.71167916685304089</v>
      </c>
      <c r="AD46" s="18">
        <f>IF($F$6-$D$6 &lt;&gt; 0,(EXP(LN(1+(AD26/100))/($F$6-$D$6))-1)*100,0)</f>
        <v>0.71167916685304089</v>
      </c>
      <c r="AE46" s="18">
        <f>IF($F$6-$D$6 &lt;&gt; 0,(EXP(LN(1+(AE26/100))/($F$6-$D$6))-1)*100,0)</f>
        <v>3.2911657916683934</v>
      </c>
      <c r="AF46" s="18">
        <f>IF($F$6-$D$6 &lt;&gt; 0,(EXP(LN(1+(AF26/100))/($F$6-$D$6))-1)*100,0)</f>
        <v>3.7520044392642671</v>
      </c>
    </row>
    <row r="47" spans="1:32" x14ac:dyDescent="0.2">
      <c r="A47" t="str">
        <f>$A$9</f>
        <v>Professional occupations</v>
      </c>
      <c r="B47" s="18">
        <f t="shared" si="42"/>
        <v>4.2098467393984818</v>
      </c>
      <c r="C47" s="18">
        <f t="shared" si="42"/>
        <v>3.2282917806776501</v>
      </c>
      <c r="D47" s="18">
        <f t="shared" si="42"/>
        <v>1.7023429360940812</v>
      </c>
      <c r="E47" s="18">
        <f t="shared" si="42"/>
        <v>1.204933247522888</v>
      </c>
      <c r="F47" s="18">
        <f>IF(F$6-D$6 &lt;&gt; 0,(EXP(LN(F9/D9)/(F$6-D$6))-1)*100,0)</f>
        <v>1.3704655822187606</v>
      </c>
      <c r="H47" s="18">
        <f t="shared" ref="H47:J56" si="51">IF($F$6-$D$6 &lt;&gt; 0,(EXP(LN(1+(H27/100))/($F$6-$D$6))-1)*100,0)</f>
        <v>1.3704655822187606</v>
      </c>
      <c r="I47" s="18">
        <f t="shared" si="51"/>
        <v>2.8204653164512594</v>
      </c>
      <c r="J47" s="18">
        <f t="shared" si="51"/>
        <v>3.778418177585996</v>
      </c>
      <c r="L47" t="str">
        <f>$A$9</f>
        <v>Professional occupations</v>
      </c>
      <c r="M47" s="18">
        <f t="shared" si="43"/>
        <v>3.6954216606606805</v>
      </c>
      <c r="N47" s="18">
        <f t="shared" si="44"/>
        <v>0.75074149972176318</v>
      </c>
      <c r="O47" s="18">
        <f t="shared" si="45"/>
        <v>2.1420434189884929</v>
      </c>
      <c r="P47" s="18">
        <f t="shared" si="46"/>
        <v>1.0707486124433618</v>
      </c>
      <c r="Q47" s="18">
        <f>IF(Q$6-O$6 &lt;&gt; 0,(EXP(LN(Q9/O9)/(Q$6-O$6))-1)*100,0)</f>
        <v>1.4265925764311627</v>
      </c>
      <c r="S47" s="18">
        <f t="shared" ref="S47:U47" si="52">IF($F$6-$D$6 &lt;&gt; 0,(EXP(LN(1+(S27/100))/($F$6-$D$6))-1)*100,0)</f>
        <v>1.4265925764311627</v>
      </c>
      <c r="T47" s="18">
        <f t="shared" si="52"/>
        <v>2.4027354196945128</v>
      </c>
      <c r="U47" s="18">
        <f t="shared" si="52"/>
        <v>3.4554200437201921</v>
      </c>
      <c r="W47" t="str">
        <f>$A$9</f>
        <v>Professional occupations</v>
      </c>
      <c r="X47" s="18">
        <f t="shared" si="47"/>
        <v>4.7969082680568986</v>
      </c>
      <c r="Y47" s="18">
        <f t="shared" si="48"/>
        <v>5.9819730051155817</v>
      </c>
      <c r="Z47" s="18">
        <f t="shared" si="49"/>
        <v>1.2293449894992481</v>
      </c>
      <c r="AA47" s="18">
        <f t="shared" si="50"/>
        <v>1.3513805484867136</v>
      </c>
      <c r="AB47" s="18">
        <f>IF(AB$6-Z$6 &lt;&gt; 0,(EXP(LN(AB9/Z9)/(AB$6-Z$6))-1)*100,0)</f>
        <v>1.3106856911112352</v>
      </c>
      <c r="AD47" s="18">
        <f t="shared" ref="AD47:AF47" si="53">IF($F$6-$D$6 &lt;&gt; 0,(EXP(LN(1+(AD27/100))/($F$6-$D$6))-1)*100,0)</f>
        <v>1.3106856911112352</v>
      </c>
      <c r="AE47" s="18">
        <f t="shared" si="53"/>
        <v>3.237453450841743</v>
      </c>
      <c r="AF47" s="18">
        <f t="shared" si="53"/>
        <v>4.1050635945052871</v>
      </c>
    </row>
    <row r="48" spans="1:32" x14ac:dyDescent="0.2">
      <c r="A48" t="str">
        <f>$A$10</f>
        <v>Associate professional occupations</v>
      </c>
      <c r="B48" s="18">
        <f t="shared" si="42"/>
        <v>3.1031247193491485</v>
      </c>
      <c r="C48" s="18">
        <f t="shared" si="42"/>
        <v>3.3067112284924427</v>
      </c>
      <c r="D48" s="18">
        <f t="shared" si="42"/>
        <v>1.3549305413606216</v>
      </c>
      <c r="E48" s="18">
        <f t="shared" si="42"/>
        <v>1.0322013095939164</v>
      </c>
      <c r="F48" s="18">
        <f t="shared" ref="F48:F56" si="54">IF(F$6-D$6 &lt;&gt; 0,(EXP(LN(F10/D10)/(F$6-D$6))-1)*100,0)</f>
        <v>1.1396633785130117</v>
      </c>
      <c r="H48" s="18">
        <f t="shared" si="51"/>
        <v>1.1396633785130117</v>
      </c>
      <c r="I48" s="18">
        <f t="shared" si="51"/>
        <v>2.8451973959865651</v>
      </c>
      <c r="J48" s="18">
        <f t="shared" si="51"/>
        <v>3.635273391778937</v>
      </c>
      <c r="L48" t="str">
        <f>$A$10</f>
        <v>Associate professional occupations</v>
      </c>
      <c r="M48" s="18">
        <f t="shared" si="43"/>
        <v>2.4761727457917049</v>
      </c>
      <c r="N48" s="18">
        <f t="shared" si="44"/>
        <v>1.2609422887766453</v>
      </c>
      <c r="O48" s="18">
        <f t="shared" si="45"/>
        <v>-0.54425812922873629</v>
      </c>
      <c r="P48" s="18">
        <f>IF(Q$6-P$6 &lt;&gt; 0,(EXP(LN(Q10/P10)/(Q$6-P$6))-1)*100,0)</f>
        <v>0.42935162437331975</v>
      </c>
      <c r="Q48" s="18">
        <f t="shared" ref="Q48:Q54" si="55">IF(Q$6-O$6 &lt;&gt; 0,(EXP(LN(Q10/O10)/(Q$6-O$6))-1)*100,0)</f>
        <v>0.10376061758738953</v>
      </c>
      <c r="S48" s="18">
        <f t="shared" ref="S48:U48" si="56">IF($F$6-$D$6 &lt;&gt; 0,(EXP(LN(1+(S28/100))/($F$6-$D$6))-1)*100,0)</f>
        <v>0.10376061758738953</v>
      </c>
      <c r="T48" s="18">
        <f t="shared" si="56"/>
        <v>2.1664457424407813</v>
      </c>
      <c r="U48" s="18">
        <f t="shared" si="56"/>
        <v>2.2434616693479681</v>
      </c>
      <c r="W48" t="str">
        <f>$A$10</f>
        <v>Associate professional occupations</v>
      </c>
      <c r="X48" s="18">
        <f t="shared" si="47"/>
        <v>3.8044877039894232</v>
      </c>
      <c r="Y48" s="18">
        <f t="shared" si="48"/>
        <v>5.5227861810013934</v>
      </c>
      <c r="Z48" s="18">
        <f t="shared" si="49"/>
        <v>3.1889369925513611</v>
      </c>
      <c r="AA48" s="18">
        <f t="shared" si="50"/>
        <v>1.528523868848275</v>
      </c>
      <c r="AB48" s="18">
        <f t="shared" ref="AB48:AB54" si="57">IF(AB$6-Z$6 &lt;&gt; 0,(EXP(LN(AB10/Z10)/(AB$6-Z$6))-1)*100,0)</f>
        <v>2.079004844227228</v>
      </c>
      <c r="AD48" s="18">
        <f t="shared" ref="AD48:AF48" si="58">IF($F$6-$D$6 &lt;&gt; 0,(EXP(LN(1+(AD28/100))/($F$6-$D$6))-1)*100,0)</f>
        <v>2.079004844227228</v>
      </c>
      <c r="AE48" s="18">
        <f t="shared" si="58"/>
        <v>3.4899948334568887</v>
      </c>
      <c r="AF48" s="18">
        <f t="shared" si="58"/>
        <v>4.848931261732603</v>
      </c>
    </row>
    <row r="49" spans="1:32" x14ac:dyDescent="0.2">
      <c r="A49" t="str">
        <f>$A$11</f>
        <v>Administrative and secretarial occupations</v>
      </c>
      <c r="B49" s="18">
        <f t="shared" si="42"/>
        <v>0.11642790889232479</v>
      </c>
      <c r="C49" s="18">
        <f t="shared" si="42"/>
        <v>3.1386988052580334</v>
      </c>
      <c r="D49" s="18">
        <f t="shared" si="42"/>
        <v>-3.1786479967965686E-2</v>
      </c>
      <c r="E49" s="18">
        <f t="shared" si="42"/>
        <v>-0.61668999273503111</v>
      </c>
      <c r="F49" s="18">
        <f t="shared" si="54"/>
        <v>-0.4221033927669593</v>
      </c>
      <c r="H49" s="18">
        <f t="shared" si="51"/>
        <v>-0.4221033927669593</v>
      </c>
      <c r="I49" s="18">
        <f t="shared" si="51"/>
        <v>2.7527791410226543</v>
      </c>
      <c r="J49" s="18">
        <f t="shared" si="51"/>
        <v>2.4670490817900514</v>
      </c>
      <c r="L49" t="str">
        <f>$A$11</f>
        <v>Administrative and secretarial occupations</v>
      </c>
      <c r="M49" s="18">
        <f t="shared" si="43"/>
        <v>-1.9699739337298627</v>
      </c>
      <c r="N49" s="18">
        <f t="shared" si="44"/>
        <v>16.049249875083405</v>
      </c>
      <c r="O49" s="18">
        <f t="shared" si="45"/>
        <v>0.88926908041448982</v>
      </c>
      <c r="P49" s="18">
        <f t="shared" si="46"/>
        <v>0.58887629531343411</v>
      </c>
      <c r="Q49" s="18">
        <f t="shared" si="55"/>
        <v>0.68890771365541781</v>
      </c>
      <c r="S49" s="18">
        <f t="shared" ref="S49:U49" si="59">IF($F$6-$D$6 &lt;&gt; 0,(EXP(LN(1+(S29/100))/($F$6-$D$6))-1)*100,0)</f>
        <v>0.68890771365541781</v>
      </c>
      <c r="T49" s="18">
        <f t="shared" si="59"/>
        <v>2.2268984040312079</v>
      </c>
      <c r="U49" s="18">
        <f t="shared" si="59"/>
        <v>2.7397550822498173</v>
      </c>
      <c r="W49" t="str">
        <f>$A$11</f>
        <v>Administrative and secretarial occupations</v>
      </c>
      <c r="X49" s="18">
        <f t="shared" si="47"/>
        <v>0.71947433610384248</v>
      </c>
      <c r="Y49" s="18">
        <f t="shared" si="48"/>
        <v>-0.34789335961973311</v>
      </c>
      <c r="Z49" s="18">
        <f t="shared" si="49"/>
        <v>-0.32859717861100091</v>
      </c>
      <c r="AA49" s="18">
        <f t="shared" si="50"/>
        <v>-1.0507196103443195</v>
      </c>
      <c r="AB49" s="18">
        <f t="shared" si="57"/>
        <v>-0.81059532394665013</v>
      </c>
      <c r="AD49" s="18">
        <f t="shared" ref="AD49:AF49" si="60">IF($F$6-$D$6 &lt;&gt; 0,(EXP(LN(1+(AD29/100))/($F$6-$D$6))-1)*100,0)</f>
        <v>-0.81059532394665013</v>
      </c>
      <c r="AE49" s="18">
        <f t="shared" si="60"/>
        <v>2.9106603270407705</v>
      </c>
      <c r="AF49" s="18">
        <f t="shared" si="60"/>
        <v>2.3791424101417435</v>
      </c>
    </row>
    <row r="50" spans="1:32" x14ac:dyDescent="0.2">
      <c r="A50" t="str">
        <f>$A$12</f>
        <v>Skilled trades occupations</v>
      </c>
      <c r="B50" s="18">
        <f t="shared" si="42"/>
        <v>0.96245932607559315</v>
      </c>
      <c r="C50" s="18">
        <f t="shared" si="42"/>
        <v>-11.167327346991996</v>
      </c>
      <c r="D50" s="18">
        <f t="shared" si="42"/>
        <v>0.60380931086556622</v>
      </c>
      <c r="E50" s="18">
        <f t="shared" si="42"/>
        <v>-2.3538664762101646E-2</v>
      </c>
      <c r="F50" s="18">
        <f t="shared" si="54"/>
        <v>0.18514144763335239</v>
      </c>
      <c r="H50" s="18">
        <f t="shared" si="51"/>
        <v>0.18514144763335239</v>
      </c>
      <c r="I50" s="18">
        <f t="shared" si="51"/>
        <v>2.4440472585638418</v>
      </c>
      <c r="J50" s="18">
        <f t="shared" si="51"/>
        <v>2.5766000145075019</v>
      </c>
      <c r="L50" t="str">
        <f>$A$12</f>
        <v>Skilled trades occupations</v>
      </c>
      <c r="M50" s="18">
        <f t="shared" si="43"/>
        <v>0.85310579720434543</v>
      </c>
      <c r="N50" s="18">
        <f t="shared" si="44"/>
        <v>-13.132520057337127</v>
      </c>
      <c r="O50" s="18">
        <f t="shared" si="45"/>
        <v>0.45067734199975007</v>
      </c>
      <c r="P50" s="18">
        <f t="shared" si="46"/>
        <v>-0.18670383932618551</v>
      </c>
      <c r="Q50" s="18">
        <f t="shared" si="55"/>
        <v>2.5305913489992449E-2</v>
      </c>
      <c r="S50" s="18">
        <f t="shared" ref="S50:U50" si="61">IF($F$6-$D$6 &lt;&gt; 0,(EXP(LN(1+(S30/100))/($F$6-$D$6))-1)*100,0)</f>
        <v>2.5305913489992449E-2</v>
      </c>
      <c r="T50" s="18">
        <f t="shared" si="61"/>
        <v>2.2940929735481452</v>
      </c>
      <c r="U50" s="18">
        <f t="shared" si="61"/>
        <v>2.3125234219141255</v>
      </c>
      <c r="W50" t="str">
        <f>$A$12</f>
        <v>Skilled trades occupations</v>
      </c>
      <c r="X50" s="18">
        <f t="shared" si="47"/>
        <v>1.9883216912931267</v>
      </c>
      <c r="Y50" s="18">
        <f t="shared" si="48"/>
        <v>6.7608418196022368</v>
      </c>
      <c r="Z50" s="18">
        <f t="shared" si="49"/>
        <v>1.712343691688889</v>
      </c>
      <c r="AA50" s="18">
        <f t="shared" si="50"/>
        <v>1.0523988030784581</v>
      </c>
      <c r="AB50" s="18">
        <f t="shared" si="57"/>
        <v>1.2719032830947219</v>
      </c>
      <c r="AD50" s="18">
        <f t="shared" ref="AD50:AF50" si="62">IF($F$6-$D$6 &lt;&gt; 0,(EXP(LN(1+(AD30/100))/($F$6-$D$6))-1)*100,0)</f>
        <v>1.2719032830947219</v>
      </c>
      <c r="AE50" s="18">
        <f t="shared" si="62"/>
        <v>3.4705880013728097</v>
      </c>
      <c r="AF50" s="18">
        <f t="shared" si="62"/>
        <v>4.2870620008106375</v>
      </c>
    </row>
    <row r="51" spans="1:32" x14ac:dyDescent="0.2">
      <c r="A51" t="str">
        <f>$A$13</f>
        <v>Caring, leisure and other service occupations</v>
      </c>
      <c r="B51" s="18">
        <f t="shared" si="42"/>
        <v>0.77768842426857443</v>
      </c>
      <c r="C51" s="18">
        <f t="shared" si="42"/>
        <v>-5.5332307835460508</v>
      </c>
      <c r="D51" s="18">
        <f t="shared" si="42"/>
        <v>0.88207032211065073</v>
      </c>
      <c r="E51" s="18">
        <f t="shared" si="42"/>
        <v>0.97230811693163055</v>
      </c>
      <c r="F51" s="18">
        <f t="shared" si="54"/>
        <v>0.94221988704168425</v>
      </c>
      <c r="H51" s="18">
        <f t="shared" si="51"/>
        <v>0.94221988704168425</v>
      </c>
      <c r="I51" s="18">
        <f t="shared" si="51"/>
        <v>3.1523123218802906</v>
      </c>
      <c r="J51" s="18">
        <f t="shared" si="51"/>
        <v>3.7772033580222297</v>
      </c>
      <c r="L51" t="str">
        <f>$A$13</f>
        <v>Caring, leisure and other service occupations</v>
      </c>
      <c r="M51" s="18">
        <f t="shared" si="43"/>
        <v>0.95384086153744718</v>
      </c>
      <c r="N51" s="18">
        <f t="shared" si="44"/>
        <v>0.7506525458891522</v>
      </c>
      <c r="O51" s="18">
        <f t="shared" si="45"/>
        <v>2.0581953333179026</v>
      </c>
      <c r="P51" s="18">
        <f t="shared" si="46"/>
        <v>1.5979189908723379</v>
      </c>
      <c r="Q51" s="18">
        <f t="shared" si="55"/>
        <v>1.7511133282989144</v>
      </c>
      <c r="S51" s="18">
        <f t="shared" ref="S51:U51" si="63">IF($F$6-$D$6 &lt;&gt; 0,(EXP(LN(1+(S31/100))/($F$6-$D$6))-1)*100,0)</f>
        <v>1.7511133282989144</v>
      </c>
      <c r="T51" s="18">
        <f t="shared" si="63"/>
        <v>2.7689218877380961</v>
      </c>
      <c r="U51" s="18">
        <f t="shared" si="63"/>
        <v>4.0109683740891633</v>
      </c>
      <c r="W51" t="str">
        <f>$A$13</f>
        <v>Caring, leisure and other service occupations</v>
      </c>
      <c r="X51" s="18">
        <f t="shared" si="47"/>
        <v>0.74800758166897463</v>
      </c>
      <c r="Y51" s="18">
        <f t="shared" si="48"/>
        <v>-6.5974493446494309</v>
      </c>
      <c r="Z51" s="18">
        <f t="shared" si="49"/>
        <v>0.66118171691524896</v>
      </c>
      <c r="AA51" s="18">
        <f t="shared" si="50"/>
        <v>0.84568450828526043</v>
      </c>
      <c r="AB51" s="18">
        <f t="shared" si="57"/>
        <v>0.7841460332015604</v>
      </c>
      <c r="AD51" s="18">
        <f t="shared" ref="AD51:AF51" si="64">IF($F$6-$D$6 &lt;&gt; 0,(EXP(LN(1+(AD31/100))/($F$6-$D$6))-1)*100,0)</f>
        <v>0.7841460332015604</v>
      </c>
      <c r="AE51" s="18">
        <f t="shared" si="64"/>
        <v>3.220243012329993</v>
      </c>
      <c r="AF51" s="18">
        <f t="shared" si="64"/>
        <v>3.7336916314918644</v>
      </c>
    </row>
    <row r="52" spans="1:32" x14ac:dyDescent="0.2">
      <c r="A52" t="str">
        <f>$A$14</f>
        <v>Sales and customer service occupations</v>
      </c>
      <c r="B52" s="18">
        <f t="shared" si="42"/>
        <v>-0.56645446144982792</v>
      </c>
      <c r="C52" s="18">
        <f t="shared" si="42"/>
        <v>0.54972313922405647</v>
      </c>
      <c r="D52" s="18">
        <f t="shared" si="42"/>
        <v>0.3462053292247802</v>
      </c>
      <c r="E52" s="18">
        <f t="shared" si="42"/>
        <v>-2.0471227841734052E-2</v>
      </c>
      <c r="F52" s="18">
        <f t="shared" si="54"/>
        <v>0.10160517352204579</v>
      </c>
      <c r="H52" s="18">
        <f t="shared" si="51"/>
        <v>0.10160517352204579</v>
      </c>
      <c r="I52" s="18">
        <f t="shared" si="51"/>
        <v>2.6069119462554191</v>
      </c>
      <c r="J52" s="18">
        <f t="shared" si="51"/>
        <v>2.6779398516122876</v>
      </c>
      <c r="L52" t="str">
        <f>$A$14</f>
        <v>Sales and customer service occupations</v>
      </c>
      <c r="M52" s="18">
        <f t="shared" si="43"/>
        <v>-0.90070886213701185</v>
      </c>
      <c r="N52" s="18">
        <f t="shared" si="44"/>
        <v>3.3464156375871079</v>
      </c>
      <c r="O52" s="18">
        <f t="shared" si="45"/>
        <v>0.94649949991689741</v>
      </c>
      <c r="P52" s="18">
        <f t="shared" si="46"/>
        <v>0.41446708248800146</v>
      </c>
      <c r="Q52" s="18">
        <f t="shared" si="55"/>
        <v>0.59149892905634438</v>
      </c>
      <c r="S52" s="18">
        <f t="shared" ref="S52:U52" si="65">IF($F$6-$D$6 &lt;&gt; 0,(EXP(LN(1+(S32/100))/($F$6-$D$6))-1)*100,0)</f>
        <v>0.59149892905634438</v>
      </c>
      <c r="T52" s="18">
        <f t="shared" si="65"/>
        <v>2.0548421696032548</v>
      </c>
      <c r="U52" s="18">
        <f t="shared" si="65"/>
        <v>2.5045276791482607</v>
      </c>
      <c r="W52" t="str">
        <f>$A$14</f>
        <v>Sales and customer service occupations</v>
      </c>
      <c r="X52" s="18">
        <f t="shared" si="47"/>
        <v>-0.36622574273835751</v>
      </c>
      <c r="Y52" s="18">
        <f t="shared" si="48"/>
        <v>-1.1031970605832941</v>
      </c>
      <c r="Z52" s="18">
        <f t="shared" si="49"/>
        <v>-3.1847874048940295E-2</v>
      </c>
      <c r="AA52" s="18">
        <f t="shared" si="50"/>
        <v>-0.31187988765192243</v>
      </c>
      <c r="AB52" s="18">
        <f t="shared" si="57"/>
        <v>-0.21862315059651971</v>
      </c>
      <c r="AD52" s="18">
        <f t="shared" ref="AD52:AF52" si="66">IF($F$6-$D$6 &lt;&gt; 0,(EXP(LN(1+(AD32/100))/($F$6-$D$6))-1)*100,0)</f>
        <v>-0.21862315059651971</v>
      </c>
      <c r="AE52" s="18">
        <f t="shared" si="66"/>
        <v>2.9281947487547866</v>
      </c>
      <c r="AF52" s="18">
        <f t="shared" si="66"/>
        <v>2.7830292015223579</v>
      </c>
    </row>
    <row r="53" spans="1:32" x14ac:dyDescent="0.2">
      <c r="A53" t="str">
        <f>$A$15</f>
        <v>Process, plant and machine operatives</v>
      </c>
      <c r="B53" s="18">
        <f t="shared" si="42"/>
        <v>1.433914188703489</v>
      </c>
      <c r="C53" s="18">
        <f t="shared" si="42"/>
        <v>-11.447472770736711</v>
      </c>
      <c r="D53" s="18">
        <f t="shared" si="42"/>
        <v>0.82752163801642631</v>
      </c>
      <c r="E53" s="18">
        <f t="shared" si="42"/>
        <v>-0.12623698275441297</v>
      </c>
      <c r="F53" s="18">
        <f t="shared" si="54"/>
        <v>0.19067588674375191</v>
      </c>
      <c r="H53" s="18">
        <f t="shared" si="51"/>
        <v>0.19067588674375191</v>
      </c>
      <c r="I53" s="18">
        <f t="shared" si="51"/>
        <v>2.6883154212384408</v>
      </c>
      <c r="J53" s="18">
        <f t="shared" si="51"/>
        <v>2.8204122337911919</v>
      </c>
      <c r="L53" t="str">
        <f>$A$15</f>
        <v>Process, plant and machine operatives</v>
      </c>
      <c r="M53" s="18">
        <f t="shared" si="43"/>
        <v>1.2826925915226495</v>
      </c>
      <c r="N53" s="18">
        <f t="shared" si="44"/>
        <v>-11.375277943878881</v>
      </c>
      <c r="O53" s="18">
        <f t="shared" si="45"/>
        <v>0.2164947393482608</v>
      </c>
      <c r="P53" s="18">
        <f t="shared" si="46"/>
        <v>-0.32027507731989813</v>
      </c>
      <c r="Q53" s="18">
        <f t="shared" si="55"/>
        <v>-0.14167201170875998</v>
      </c>
      <c r="S53" s="18">
        <f t="shared" ref="S53:U53" si="67">IF($F$6-$D$6 &lt;&gt; 0,(EXP(LN(1+(S33/100))/($F$6-$D$6))-1)*100,0)</f>
        <v>-0.14167201170875998</v>
      </c>
      <c r="T53" s="18">
        <f t="shared" si="67"/>
        <v>2.5544452639138626</v>
      </c>
      <c r="U53" s="18">
        <f t="shared" si="67"/>
        <v>2.4552346938497616</v>
      </c>
      <c r="W53" t="str">
        <f>$A$15</f>
        <v>Process, plant and machine operatives</v>
      </c>
      <c r="X53" s="18">
        <f t="shared" si="47"/>
        <v>2.4328817762927946</v>
      </c>
      <c r="Y53" s="18">
        <f t="shared" si="48"/>
        <v>-11.911142495887027</v>
      </c>
      <c r="Z53" s="18">
        <f t="shared" si="49"/>
        <v>4.4572265768125119</v>
      </c>
      <c r="AA53" s="18">
        <f t="shared" si="50"/>
        <v>0.8407829132204947</v>
      </c>
      <c r="AB53" s="18">
        <f t="shared" si="57"/>
        <v>2.0321338745477036</v>
      </c>
      <c r="AD53" s="18">
        <f t="shared" ref="AD53:AF53" si="68">IF($F$6-$D$6 &lt;&gt; 0,(EXP(LN(1+(AD33/100))/($F$6-$D$6))-1)*100,0)</f>
        <v>2.0321338745477036</v>
      </c>
      <c r="AE53" s="18">
        <f t="shared" si="68"/>
        <v>3.4990938047780418</v>
      </c>
      <c r="AF53" s="18">
        <f t="shared" si="68"/>
        <v>4.8243596573138259</v>
      </c>
    </row>
    <row r="54" spans="1:32" x14ac:dyDescent="0.2">
      <c r="A54" t="str">
        <f>$A$16</f>
        <v>Elementary occupations</v>
      </c>
      <c r="B54" s="18">
        <f t="shared" si="42"/>
        <v>-0.11814093886589605</v>
      </c>
      <c r="C54" s="18">
        <f t="shared" si="42"/>
        <v>-7.3012512108963197</v>
      </c>
      <c r="D54" s="18">
        <f t="shared" si="42"/>
        <v>1.0468546579193161</v>
      </c>
      <c r="E54" s="18">
        <f t="shared" si="42"/>
        <v>-8.7993597020619152E-2</v>
      </c>
      <c r="F54" s="18">
        <f t="shared" si="54"/>
        <v>0.2888658858795079</v>
      </c>
      <c r="H54" s="18">
        <f t="shared" si="51"/>
        <v>0.2888658858795079</v>
      </c>
      <c r="I54" s="18">
        <f t="shared" si="51"/>
        <v>2.6853001898198725</v>
      </c>
      <c r="J54" s="18">
        <f t="shared" si="51"/>
        <v>2.8859474381904393</v>
      </c>
      <c r="L54" t="str">
        <f>$A$16</f>
        <v>Elementary occupations</v>
      </c>
      <c r="M54" s="18">
        <f t="shared" si="43"/>
        <v>-2.1979122242254734</v>
      </c>
      <c r="N54" s="18">
        <f t="shared" si="44"/>
        <v>-2.7998660654062535</v>
      </c>
      <c r="O54" s="18">
        <f t="shared" si="45"/>
        <v>1.1871498827777938</v>
      </c>
      <c r="P54" s="18">
        <f t="shared" si="46"/>
        <v>-0.36045006875324859</v>
      </c>
      <c r="Q54" s="18">
        <f t="shared" si="55"/>
        <v>0.15276858096526791</v>
      </c>
      <c r="S54" s="18">
        <f t="shared" ref="S54:U54" si="69">IF($F$6-$D$6 &lt;&gt; 0,(EXP(LN(1+(S34/100))/($F$6-$D$6))-1)*100,0)</f>
        <v>0.15276858096526791</v>
      </c>
      <c r="T54" s="18">
        <f t="shared" si="69"/>
        <v>2.2110654010850217</v>
      </c>
      <c r="U54" s="18">
        <f t="shared" si="69"/>
        <v>2.3238773099769627</v>
      </c>
      <c r="W54" t="str">
        <f>$A$16</f>
        <v>Elementary occupations</v>
      </c>
      <c r="X54" s="18">
        <f t="shared" si="47"/>
        <v>2.3022916708043129</v>
      </c>
      <c r="Y54" s="18">
        <f t="shared" si="48"/>
        <v>-11.983084313648529</v>
      </c>
      <c r="Z54" s="18">
        <f t="shared" si="49"/>
        <v>0.88474353421312824</v>
      </c>
      <c r="AA54" s="18">
        <f t="shared" si="50"/>
        <v>0.22145106202329234</v>
      </c>
      <c r="AB54" s="18">
        <f t="shared" si="57"/>
        <v>0.44206257743295563</v>
      </c>
      <c r="AD54" s="18">
        <f t="shared" ref="AD54:AF54" si="70">IF($F$6-$D$6 &lt;&gt; 0,(EXP(LN(1+(AD34/100))/($F$6-$D$6))-1)*100,0)</f>
        <v>0.44206257743295563</v>
      </c>
      <c r="AE54" s="18">
        <f t="shared" si="70"/>
        <v>3.1946732072396067</v>
      </c>
      <c r="AF54" s="18">
        <f t="shared" si="70"/>
        <v>3.4825909868964944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1.9959895288644169</v>
      </c>
      <c r="C56" s="26">
        <f>IF(D$6-C$6 &lt;&gt; 0,(EXP(LN(D18/C18)/(D$6-C$6))-1)*100,0)</f>
        <v>-1.1033656573477213</v>
      </c>
      <c r="D56" s="26">
        <f>IF(E$6-D$6 &lt;&gt; 0,(EXP(LN(E18/D18)/(E$6-D$6))-1)*100,0)</f>
        <v>0.80873157918699423</v>
      </c>
      <c r="E56" s="26">
        <f>IF(F$6-E$6 &lt;&gt; 0,(EXP(LN(F18/E18)/(F$6-E$6))-1)*100,0)</f>
        <v>0.58151967255208881</v>
      </c>
      <c r="F56" s="26">
        <f t="shared" si="54"/>
        <v>0.6572000164776659</v>
      </c>
      <c r="H56" s="26">
        <f t="shared" si="51"/>
        <v>0.6572000164776659</v>
      </c>
      <c r="I56" s="26">
        <f t="shared" ref="I56" si="71">IF($F$6-$D$6 &lt;&gt; 0,(EXP(LN(1+(I36/100))/($F$6-$D$6))-1)*100,0)</f>
        <v>2.7865441800076551</v>
      </c>
      <c r="J56" s="26">
        <f t="shared" ref="J56" si="72">IF($F$6-$D$6 &lt;&gt; 0,(EXP(LN(1+(J36/100))/($F$6-$D$6))-1)*100,0)</f>
        <v>3.2406911720062048</v>
      </c>
      <c r="L56" s="24" t="str">
        <f>$A$18</f>
        <v>All occupations</v>
      </c>
      <c r="M56" s="26">
        <f>IF(N$6-M$6 &lt;&gt; 0,(EXP(LN(N18/M18)/(N$6-M$6))-1)*100,0)</f>
        <v>1.5671628967139473</v>
      </c>
      <c r="N56" s="26">
        <f>IF(O$6-N$6 &lt;&gt; 0,(EXP(LN(O18/N18)/(O$6-N$6))-1)*100,0)</f>
        <v>-2.3773644778547709</v>
      </c>
      <c r="O56" s="26">
        <f>IF(P$6-O$6 &lt;&gt; 0,(EXP(LN(P18/O18)/(P$6-O$6))-1)*100,0)</f>
        <v>0.69146338559740173</v>
      </c>
      <c r="P56" s="26">
        <f>IF(Q$6-P$6 &lt;&gt; 0,(EXP(LN(Q18/P18)/(Q$6-P$6))-1)*100,0)</f>
        <v>0.47384620790162923</v>
      </c>
      <c r="Q56" s="26">
        <f t="shared" ref="Q56" si="73">IF(Q$6-O$6 &lt;&gt; 0,(EXP(LN(Q18/O18)/(Q$6-O$6))-1)*100,0)</f>
        <v>0.54633295906663104</v>
      </c>
      <c r="S56" s="26">
        <f t="shared" ref="S56:U56" si="74">IF($F$6-$D$6 &lt;&gt; 0,(EXP(LN(1+(S36/100))/($F$6-$D$6))-1)*100,0)</f>
        <v>0.54633295906663104</v>
      </c>
      <c r="T56" s="26">
        <f t="shared" si="74"/>
        <v>2.3591919031286324</v>
      </c>
      <c r="U56" s="26">
        <f t="shared" si="74"/>
        <v>2.7577486426866304</v>
      </c>
      <c r="W56" s="24" t="str">
        <f>$A$18</f>
        <v>All occupations</v>
      </c>
      <c r="X56" s="26">
        <f>IF(Y$6-X$6 &lt;&gt; 0,(EXP(LN(Y18/X18)/(Y$6-X$6))-1)*100,0)</f>
        <v>2.4518105404340629</v>
      </c>
      <c r="Y56" s="26">
        <f>IF(Z$6-Y$6 &lt;&gt; 0,(EXP(LN(Z18/Y18)/(Z$6-Y$6))-1)*100,0)</f>
        <v>0.22178850509673165</v>
      </c>
      <c r="Z56" s="26">
        <f>IF(AA$6-Z$6 &lt;&gt; 0,(EXP(LN(AA18/Z18)/(AA$6-Z$6))-1)*100,0)</f>
        <v>0.92699124229187468</v>
      </c>
      <c r="AA56" s="26">
        <f>IF(AB$6-AA$6 &lt;&gt; 0,(EXP(LN(AB18/AA18)/(AB$6-AA$6))-1)*100,0)</f>
        <v>0.68831540585994055</v>
      </c>
      <c r="AB56" s="26">
        <f t="shared" ref="AB56" si="75">IF(AB$6-Z$6 &lt;&gt; 0,(EXP(LN(AB18/Z18)/(AB$6-Z$6))-1)*100,0)</f>
        <v>0.76781123762670322</v>
      </c>
      <c r="AD56" s="26">
        <f t="shared" ref="AD56:AF56" si="76">IF($F$6-$D$6 &lt;&gt; 0,(EXP(LN(1+(AD36/100))/($F$6-$D$6))-1)*100,0)</f>
        <v>0.76781123762670322</v>
      </c>
      <c r="AE56" s="26">
        <f t="shared" si="76"/>
        <v>3.1955590476020479</v>
      </c>
      <c r="AF56" s="26">
        <f t="shared" si="76"/>
        <v>3.6997298025706504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10.824148337204903</v>
      </c>
      <c r="C64" s="27">
        <f t="shared" si="77"/>
        <v>1.530810574077762</v>
      </c>
      <c r="D64" s="27">
        <f t="shared" si="77"/>
        <v>-2.7238478519470704</v>
      </c>
      <c r="E64" s="27">
        <f t="shared" si="77"/>
        <v>6.7193072366363111</v>
      </c>
      <c r="F64" s="27">
        <f>F8-D8</f>
        <v>3.9954593846892408</v>
      </c>
      <c r="L64" t="str">
        <f>$A$8</f>
        <v>Managers, directors and senior officials</v>
      </c>
      <c r="M64" s="27">
        <f t="shared" ref="M64:M72" si="78">N8-M8</f>
        <v>5.9279503011867831</v>
      </c>
      <c r="N64" s="27">
        <f t="shared" ref="N64:N72" si="79">O8-N8</f>
        <v>-0.4361714328734152</v>
      </c>
      <c r="O64" s="27">
        <f t="shared" ref="O64:O72" si="80">P8-O8</f>
        <v>-2.1146359279448177</v>
      </c>
      <c r="P64" s="27">
        <f t="shared" ref="P64:P72" si="81">Q8-P8</f>
        <v>3.3331083329499265</v>
      </c>
      <c r="Q64" s="27">
        <f>Q8-O8</f>
        <v>1.2184724050051088</v>
      </c>
      <c r="W64" t="str">
        <f>$A$8</f>
        <v>Managers, directors and senior officials</v>
      </c>
      <c r="X64" s="27">
        <f t="shared" ref="X64:X72" si="82">Y8-X8</f>
        <v>4.8961980360180064</v>
      </c>
      <c r="Y64" s="27">
        <f t="shared" ref="Y64:Y72" si="83">Z8-Y8</f>
        <v>1.9669820069512625</v>
      </c>
      <c r="Z64" s="27">
        <f t="shared" ref="Z64:Z72" si="84">AA8-Z8</f>
        <v>-0.60921192400224555</v>
      </c>
      <c r="AA64" s="27">
        <f t="shared" ref="AA64:AA72" si="85">AB8-AA8</f>
        <v>3.386198903686406</v>
      </c>
      <c r="AB64" s="27">
        <f>AB8-Z8</f>
        <v>2.7769869796841604</v>
      </c>
    </row>
    <row r="65" spans="1:31" x14ac:dyDescent="0.2">
      <c r="A65" t="str">
        <f>$A$9</f>
        <v>Professional occupations</v>
      </c>
      <c r="B65" s="27">
        <f t="shared" si="77"/>
        <v>20.950678060716058</v>
      </c>
      <c r="C65" s="27">
        <f t="shared" si="77"/>
        <v>4.447900183956051</v>
      </c>
      <c r="D65" s="27">
        <f t="shared" si="77"/>
        <v>12.525172223388523</v>
      </c>
      <c r="E65" s="27">
        <f t="shared" si="77"/>
        <v>19.690797625379673</v>
      </c>
      <c r="F65" s="27">
        <f t="shared" ref="F65:F72" si="86">F9-D9</f>
        <v>32.215969848768196</v>
      </c>
      <c r="L65" t="str">
        <f>$A$9</f>
        <v>Professional occupations</v>
      </c>
      <c r="M65" s="27">
        <f t="shared" si="78"/>
        <v>9.7988333309723714</v>
      </c>
      <c r="N65" s="27">
        <f t="shared" si="79"/>
        <v>0.54448058617673212</v>
      </c>
      <c r="O65" s="27">
        <f t="shared" si="80"/>
        <v>8.1685063136501697</v>
      </c>
      <c r="P65" s="27">
        <f t="shared" si="81"/>
        <v>9.1299483901632925</v>
      </c>
      <c r="Q65" s="27">
        <f t="shared" ref="Q65:Q72" si="87">Q9-O9</f>
        <v>17.298454703813462</v>
      </c>
      <c r="W65" t="str">
        <f>$A$9</f>
        <v>Professional occupations</v>
      </c>
      <c r="X65" s="27">
        <f t="shared" si="82"/>
        <v>11.151844729743523</v>
      </c>
      <c r="Y65" s="27">
        <f t="shared" si="83"/>
        <v>3.90341959777939</v>
      </c>
      <c r="Z65" s="27">
        <f t="shared" si="84"/>
        <v>4.3566659097382967</v>
      </c>
      <c r="AA65" s="27">
        <f t="shared" si="85"/>
        <v>10.560849235216438</v>
      </c>
      <c r="AB65" s="27">
        <f t="shared" ref="AB65:AB72" si="88">AB9-Z9</f>
        <v>14.917515144954734</v>
      </c>
    </row>
    <row r="66" spans="1:31" x14ac:dyDescent="0.2">
      <c r="A66" t="str">
        <f>$A$10</f>
        <v>Associate professional occupations</v>
      </c>
      <c r="B66" s="27">
        <f t="shared" si="77"/>
        <v>9.2050668465766421</v>
      </c>
      <c r="C66" s="27">
        <f t="shared" si="77"/>
        <v>2.6453924458463405</v>
      </c>
      <c r="D66" s="27">
        <f t="shared" si="77"/>
        <v>5.7527808694765241</v>
      </c>
      <c r="E66" s="27">
        <f t="shared" si="77"/>
        <v>9.5602501030797242</v>
      </c>
      <c r="F66" s="27">
        <f t="shared" si="86"/>
        <v>15.313030972556248</v>
      </c>
      <c r="L66" t="str">
        <f>$A$10</f>
        <v>Associate professional occupations</v>
      </c>
      <c r="M66" s="27">
        <f t="shared" si="78"/>
        <v>3.8772769071445055</v>
      </c>
      <c r="N66" s="27">
        <f t="shared" si="79"/>
        <v>0.524536792572178</v>
      </c>
      <c r="O66" s="27">
        <f t="shared" si="80"/>
        <v>-1.1338883595552289</v>
      </c>
      <c r="P66" s="27">
        <f t="shared" si="81"/>
        <v>1.7942831342150569</v>
      </c>
      <c r="Q66" s="27">
        <f t="shared" si="87"/>
        <v>0.66039477465982799</v>
      </c>
      <c r="W66" t="str">
        <f>$A$10</f>
        <v>Associate professional occupations</v>
      </c>
      <c r="X66" s="27">
        <f t="shared" si="82"/>
        <v>5.3277899394321508</v>
      </c>
      <c r="Y66" s="27">
        <f t="shared" si="83"/>
        <v>2.1208556532741767</v>
      </c>
      <c r="Z66" s="27">
        <f t="shared" si="84"/>
        <v>6.8866692290318099</v>
      </c>
      <c r="AA66" s="27">
        <f t="shared" si="85"/>
        <v>7.7659669688647526</v>
      </c>
      <c r="AB66" s="27">
        <f t="shared" si="88"/>
        <v>14.652636197896562</v>
      </c>
    </row>
    <row r="67" spans="1:31" x14ac:dyDescent="0.2">
      <c r="A67" t="str">
        <f>$A$11</f>
        <v>Administrative and secretarial occupations</v>
      </c>
      <c r="B67" s="27">
        <f t="shared" si="77"/>
        <v>0.29243860564660196</v>
      </c>
      <c r="C67" s="27">
        <f t="shared" si="77"/>
        <v>1.9766521766842331</v>
      </c>
      <c r="D67" s="27">
        <f t="shared" si="77"/>
        <v>-0.10316647893122877</v>
      </c>
      <c r="E67" s="27">
        <f t="shared" si="77"/>
        <v>-3.8900745582030396</v>
      </c>
      <c r="F67" s="27">
        <f t="shared" si="86"/>
        <v>-3.9932410371342684</v>
      </c>
      <c r="L67" t="str">
        <f>$A$11</f>
        <v>Administrative and secretarial occupations</v>
      </c>
      <c r="M67" s="27">
        <f t="shared" si="78"/>
        <v>-1.1092864126969708</v>
      </c>
      <c r="N67" s="27">
        <f t="shared" si="79"/>
        <v>2.1491578337869353</v>
      </c>
      <c r="O67" s="27">
        <f t="shared" si="80"/>
        <v>0.70336879755305048</v>
      </c>
      <c r="P67" s="27">
        <f t="shared" si="81"/>
        <v>0.98229384633764028</v>
      </c>
      <c r="Q67" s="27">
        <f t="shared" si="87"/>
        <v>1.6856626438906908</v>
      </c>
      <c r="W67" t="str">
        <f>$A$11</f>
        <v>Administrative and secretarial occupations</v>
      </c>
      <c r="X67" s="27">
        <f t="shared" si="82"/>
        <v>1.4017250183435905</v>
      </c>
      <c r="Y67" s="27">
        <f t="shared" si="83"/>
        <v>-0.17250565710268262</v>
      </c>
      <c r="Z67" s="27">
        <f t="shared" si="84"/>
        <v>-0.80653527648424728</v>
      </c>
      <c r="AA67" s="27">
        <f t="shared" si="85"/>
        <v>-4.8723684045407225</v>
      </c>
      <c r="AB67" s="27">
        <f t="shared" si="88"/>
        <v>-5.6789036810249698</v>
      </c>
    </row>
    <row r="68" spans="1:31" x14ac:dyDescent="0.2">
      <c r="A68" t="str">
        <f>$A$12</f>
        <v>Skilled trades occupations</v>
      </c>
      <c r="B68" s="27">
        <f t="shared" si="77"/>
        <v>2.1802310517977332</v>
      </c>
      <c r="C68" s="27">
        <f t="shared" si="77"/>
        <v>-6.4771549995074764</v>
      </c>
      <c r="D68" s="27">
        <f t="shared" si="77"/>
        <v>1.5744257027859447</v>
      </c>
      <c r="E68" s="27">
        <f t="shared" si="77"/>
        <v>-0.12485379440631306</v>
      </c>
      <c r="F68" s="27">
        <f t="shared" si="86"/>
        <v>1.4495719083796317</v>
      </c>
      <c r="L68" t="str">
        <f>$A$12</f>
        <v>Skilled trades occupations</v>
      </c>
      <c r="M68" s="27">
        <f t="shared" si="78"/>
        <v>1.7463129761895217</v>
      </c>
      <c r="N68" s="27">
        <f t="shared" si="79"/>
        <v>-6.8645310614720927</v>
      </c>
      <c r="O68" s="27">
        <f t="shared" si="80"/>
        <v>1.0324529593493921</v>
      </c>
      <c r="P68" s="27">
        <f t="shared" si="81"/>
        <v>-0.85978856883166088</v>
      </c>
      <c r="Q68" s="27">
        <f t="shared" si="87"/>
        <v>0.17266439051773119</v>
      </c>
      <c r="W68" t="str">
        <f>$A$12</f>
        <v>Skilled trades occupations</v>
      </c>
      <c r="X68" s="27">
        <f t="shared" si="82"/>
        <v>0.43391807560818485</v>
      </c>
      <c r="Y68" s="27">
        <f t="shared" si="83"/>
        <v>0.38737606196459407</v>
      </c>
      <c r="Z68" s="27">
        <f t="shared" si="84"/>
        <v>0.54197274343657753</v>
      </c>
      <c r="AA68" s="27">
        <f t="shared" si="85"/>
        <v>0.73493477442534161</v>
      </c>
      <c r="AB68" s="27">
        <f t="shared" si="88"/>
        <v>1.2769075178619191</v>
      </c>
    </row>
    <row r="69" spans="1:31" x14ac:dyDescent="0.2">
      <c r="A69" t="str">
        <f>$A$13</f>
        <v>Caring, leisure and other service occupations</v>
      </c>
      <c r="B69" s="27">
        <f t="shared" si="77"/>
        <v>1.7758059389595573</v>
      </c>
      <c r="C69" s="27">
        <f t="shared" si="77"/>
        <v>-3.2203520725979971</v>
      </c>
      <c r="D69" s="27">
        <f t="shared" si="77"/>
        <v>2.4679611220070328</v>
      </c>
      <c r="E69" s="27">
        <f t="shared" si="77"/>
        <v>5.836540048222453</v>
      </c>
      <c r="F69" s="27">
        <f t="shared" si="86"/>
        <v>8.3045011702294858</v>
      </c>
      <c r="L69" t="str">
        <f>$A$13</f>
        <v>Caring, leisure and other service occupations</v>
      </c>
      <c r="M69" s="27">
        <f t="shared" si="78"/>
        <v>0.31407508730272227</v>
      </c>
      <c r="N69" s="27">
        <f t="shared" si="79"/>
        <v>6.3273111470339316E-2</v>
      </c>
      <c r="O69" s="27">
        <f t="shared" si="80"/>
        <v>0.91066931178050936</v>
      </c>
      <c r="P69" s="27">
        <f t="shared" si="81"/>
        <v>1.6153032183333149</v>
      </c>
      <c r="Q69" s="27">
        <f t="shared" si="87"/>
        <v>2.5259725301138243</v>
      </c>
      <c r="W69" t="str">
        <f>$A$13</f>
        <v>Caring, leisure and other service occupations</v>
      </c>
      <c r="X69" s="27">
        <f t="shared" si="82"/>
        <v>1.4617308516568386</v>
      </c>
      <c r="Y69" s="27">
        <f t="shared" si="83"/>
        <v>-3.2836251840682991</v>
      </c>
      <c r="Z69" s="27">
        <f t="shared" si="84"/>
        <v>1.5572918102264737</v>
      </c>
      <c r="AA69" s="27">
        <f t="shared" si="85"/>
        <v>4.2212368298891363</v>
      </c>
      <c r="AB69" s="27">
        <f t="shared" si="88"/>
        <v>5.77852864011561</v>
      </c>
    </row>
    <row r="70" spans="1:31" x14ac:dyDescent="0.2">
      <c r="A70" t="str">
        <f>$A$14</f>
        <v>Sales and customer service occupations</v>
      </c>
      <c r="B70" s="27">
        <f t="shared" si="77"/>
        <v>-1.0710174975435223</v>
      </c>
      <c r="C70" s="27">
        <f t="shared" si="77"/>
        <v>0.25617641611344766</v>
      </c>
      <c r="D70" s="27">
        <f t="shared" si="77"/>
        <v>0.81674569731838176</v>
      </c>
      <c r="E70" s="27">
        <f t="shared" si="77"/>
        <v>-9.7504492972461776E-2</v>
      </c>
      <c r="F70" s="27">
        <f t="shared" si="86"/>
        <v>0.71924120434591998</v>
      </c>
      <c r="L70" t="str">
        <f>$A$14</f>
        <v>Sales and customer service occupations</v>
      </c>
      <c r="M70" s="27">
        <f t="shared" si="78"/>
        <v>-0.63799177770853888</v>
      </c>
      <c r="N70" s="27">
        <f t="shared" si="79"/>
        <v>0.57930154251761934</v>
      </c>
      <c r="O70" s="27">
        <f t="shared" si="80"/>
        <v>0.86284280860987295</v>
      </c>
      <c r="P70" s="27">
        <f t="shared" si="81"/>
        <v>0.79191856832252228</v>
      </c>
      <c r="Q70" s="27">
        <f t="shared" si="87"/>
        <v>1.6547613769323952</v>
      </c>
      <c r="W70" t="str">
        <f>$A$14</f>
        <v>Sales and customer service occupations</v>
      </c>
      <c r="X70" s="27">
        <f t="shared" si="82"/>
        <v>-0.43302571983491589</v>
      </c>
      <c r="Y70" s="27">
        <f t="shared" si="83"/>
        <v>-0.32312512640421431</v>
      </c>
      <c r="Z70" s="27">
        <f t="shared" si="84"/>
        <v>-4.609711129144145E-2</v>
      </c>
      <c r="AA70" s="27">
        <f t="shared" si="85"/>
        <v>-0.88942306129507998</v>
      </c>
      <c r="AB70" s="27">
        <f t="shared" si="88"/>
        <v>-0.93552017258652143</v>
      </c>
    </row>
    <row r="71" spans="1:31" x14ac:dyDescent="0.2">
      <c r="A71" t="str">
        <f>$A$15</f>
        <v>Process, plant and machine operatives</v>
      </c>
      <c r="B71" s="27">
        <f t="shared" si="77"/>
        <v>1.6779523743205544</v>
      </c>
      <c r="C71" s="27">
        <f t="shared" si="77"/>
        <v>-3.4698367212844801</v>
      </c>
      <c r="D71" s="27">
        <f t="shared" si="77"/>
        <v>1.1291130390750972</v>
      </c>
      <c r="E71" s="27">
        <f t="shared" si="77"/>
        <v>-0.35108854969884007</v>
      </c>
      <c r="F71" s="27">
        <f t="shared" si="86"/>
        <v>0.77802448937625712</v>
      </c>
      <c r="L71" t="str">
        <f>$A$15</f>
        <v>Process, plant and machine operatives</v>
      </c>
      <c r="M71" s="27">
        <f t="shared" si="78"/>
        <v>1.3035920522860671</v>
      </c>
      <c r="N71" s="27">
        <f t="shared" si="79"/>
        <v>-2.9834251586469129</v>
      </c>
      <c r="O71" s="27">
        <f t="shared" si="80"/>
        <v>0.25270033459234043</v>
      </c>
      <c r="P71" s="27">
        <f t="shared" si="81"/>
        <v>-0.74178214823880495</v>
      </c>
      <c r="Q71" s="27">
        <f t="shared" si="87"/>
        <v>-0.48908181364646452</v>
      </c>
      <c r="W71" t="str">
        <f>$A$15</f>
        <v>Process, plant and machine operatives</v>
      </c>
      <c r="X71" s="27">
        <f t="shared" si="82"/>
        <v>0.37436032203450642</v>
      </c>
      <c r="Y71" s="27">
        <f t="shared" si="83"/>
        <v>-0.48641156263754048</v>
      </c>
      <c r="Z71" s="27">
        <f t="shared" si="84"/>
        <v>0.87641270448274877</v>
      </c>
      <c r="AA71" s="27">
        <f t="shared" si="85"/>
        <v>0.39069359853993735</v>
      </c>
      <c r="AB71" s="27">
        <f t="shared" si="88"/>
        <v>1.2671063030226861</v>
      </c>
    </row>
    <row r="72" spans="1:31" x14ac:dyDescent="0.2">
      <c r="A72" t="str">
        <f>$A$16</f>
        <v>Elementary occupations</v>
      </c>
      <c r="B72" s="27">
        <f t="shared" si="77"/>
        <v>-0.27930371767819651</v>
      </c>
      <c r="C72" s="27">
        <f t="shared" si="77"/>
        <v>-4.3025880032882071</v>
      </c>
      <c r="D72" s="27">
        <f t="shared" si="77"/>
        <v>2.9198156768264738</v>
      </c>
      <c r="E72" s="27">
        <f t="shared" si="77"/>
        <v>-0.50437361803714253</v>
      </c>
      <c r="F72" s="27">
        <f t="shared" si="86"/>
        <v>2.4154420587893313</v>
      </c>
      <c r="L72" t="str">
        <f>$A$16</f>
        <v>Elementary occupations</v>
      </c>
      <c r="M72" s="27">
        <f t="shared" si="78"/>
        <v>-2.793106985270466</v>
      </c>
      <c r="N72" s="27">
        <f t="shared" si="79"/>
        <v>-0.84118350846251033</v>
      </c>
      <c r="O72" s="27">
        <f t="shared" si="80"/>
        <v>1.7750358418180703</v>
      </c>
      <c r="P72" s="27">
        <f t="shared" si="81"/>
        <v>-1.0986479571383576</v>
      </c>
      <c r="Q72" s="27">
        <f t="shared" si="87"/>
        <v>0.67638788467971267</v>
      </c>
      <c r="W72" t="str">
        <f>$A$16</f>
        <v>Elementary occupations</v>
      </c>
      <c r="X72" s="27">
        <f t="shared" si="82"/>
        <v>2.5138032675922553</v>
      </c>
      <c r="Y72" s="27">
        <f t="shared" si="83"/>
        <v>-3.4614044948257146</v>
      </c>
      <c r="Z72" s="27">
        <f t="shared" si="84"/>
        <v>1.1447798350085314</v>
      </c>
      <c r="AA72" s="27">
        <f t="shared" si="85"/>
        <v>0.59427433910119731</v>
      </c>
      <c r="AB72" s="27">
        <f t="shared" si="88"/>
        <v>1.7390541741097287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45.556000000000381</v>
      </c>
      <c r="C74" s="29">
        <f t="shared" ref="C74" si="89">D18-C18</f>
        <v>-6.6130000000003974</v>
      </c>
      <c r="D74" s="29">
        <f>E18-D18</f>
        <v>24.358999999999583</v>
      </c>
      <c r="E74" s="29">
        <f>F18-E18</f>
        <v>36.83900000000051</v>
      </c>
      <c r="F74" s="29">
        <f>F18-D18</f>
        <v>61.198000000000093</v>
      </c>
      <c r="L74" s="24" t="str">
        <f>$A$18</f>
        <v>All occupations</v>
      </c>
      <c r="M74" s="29">
        <f>N18-M18</f>
        <v>18.427655479405985</v>
      </c>
      <c r="N74" s="29">
        <f t="shared" ref="N74" si="90">O18-N18</f>
        <v>-7.2645612949310703</v>
      </c>
      <c r="O74" s="29">
        <f>P18-O18</f>
        <v>10.457052079853327</v>
      </c>
      <c r="P74" s="29">
        <f>Q18-P18</f>
        <v>14.946636816112971</v>
      </c>
      <c r="Q74" s="29">
        <f>Q18-O18</f>
        <v>25.403688895966297</v>
      </c>
      <c r="W74" s="24" t="str">
        <f>$A$18</f>
        <v>All occupations</v>
      </c>
      <c r="X74" s="29">
        <f>Y18-X18</f>
        <v>27.128344520594226</v>
      </c>
      <c r="Y74" s="29">
        <f t="shared" ref="Y74" si="91">Z18-Y18</f>
        <v>0.6515612949309002</v>
      </c>
      <c r="Z74" s="29">
        <f>AA18-Z18</f>
        <v>13.901947920146483</v>
      </c>
      <c r="AA74" s="29">
        <f>AB18-AA18</f>
        <v>21.892363183887426</v>
      </c>
      <c r="AB74" s="29">
        <f>AB18-Z18</f>
        <v>35.794311104033909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55.725040297607521</v>
      </c>
      <c r="C80" s="11">
        <f t="shared" si="92"/>
        <v>66.549188634812424</v>
      </c>
      <c r="D80" s="11">
        <f t="shared" si="92"/>
        <v>68.079999208890186</v>
      </c>
      <c r="E80" s="11">
        <f t="shared" si="92"/>
        <v>65.356151356943116</v>
      </c>
      <c r="F80" s="11">
        <f t="shared" si="92"/>
        <v>72.075458593579427</v>
      </c>
      <c r="H80" s="40">
        <f>IF(D$6-B$6 &lt;&gt; 0,(EXP(LN(D8/B8)/(D$6-B$6))-1)*100,0)</f>
        <v>4.0863621706442643</v>
      </c>
      <c r="I80" s="40">
        <f t="shared" ref="I80:I88" si="93">F46</f>
        <v>0.3809245710207021</v>
      </c>
      <c r="L80" t="str">
        <f t="shared" ref="L80:Q88" si="94">L8</f>
        <v>Managers, directors and senior officials</v>
      </c>
      <c r="M80" s="11">
        <f t="shared" si="94"/>
        <v>37.846172456276932</v>
      </c>
      <c r="N80" s="11">
        <f t="shared" si="94"/>
        <v>43.774122757463715</v>
      </c>
      <c r="O80" s="11">
        <f t="shared" si="94"/>
        <v>43.3379513245903</v>
      </c>
      <c r="P80" s="11">
        <f t="shared" si="94"/>
        <v>41.223315396645482</v>
      </c>
      <c r="Q80" s="11">
        <f t="shared" si="94"/>
        <v>44.556423729595409</v>
      </c>
      <c r="S80" s="40">
        <f t="shared" ref="S80:S88" si="95">IF(O$6-M$6 &lt;&gt; 0,(EXP(LN(O8/M8)/(O$6-M$6))-1)*100,0)</f>
        <v>2.7470313371877664</v>
      </c>
      <c r="T80" s="40">
        <f t="shared" ref="T80:T88" si="96">Q46</f>
        <v>0.18502168658669493</v>
      </c>
      <c r="W80" t="str">
        <f t="shared" ref="W80:AB88" si="97">W8</f>
        <v>Managers, directors and senior officials</v>
      </c>
      <c r="X80" s="11">
        <f t="shared" si="97"/>
        <v>17.878867841330617</v>
      </c>
      <c r="Y80" s="11">
        <f t="shared" si="97"/>
        <v>22.775065877348624</v>
      </c>
      <c r="Z80" s="11">
        <f t="shared" si="97"/>
        <v>24.742047884299886</v>
      </c>
      <c r="AA80" s="11">
        <f t="shared" si="97"/>
        <v>24.132835960297641</v>
      </c>
      <c r="AB80" s="11">
        <f t="shared" si="97"/>
        <v>27.519034863984047</v>
      </c>
      <c r="AD80" s="40">
        <f t="shared" ref="AD80:AD88" si="98">IF(Z$6-X$6 &lt;&gt; 0,(EXP(LN(Z8/X8)/(Z$6-X$6))-1)*100,0)</f>
        <v>6.7134414247593588</v>
      </c>
      <c r="AE80" s="40">
        <f t="shared" ref="AE80:AE88" si="99">AB46</f>
        <v>0.71167916685304089</v>
      </c>
    </row>
    <row r="81" spans="1:31" x14ac:dyDescent="0.2">
      <c r="A81" t="str">
        <f t="shared" si="92"/>
        <v>Professional occupations</v>
      </c>
      <c r="B81" s="11">
        <f t="shared" si="92"/>
        <v>116.82807572412241</v>
      </c>
      <c r="C81" s="11">
        <f t="shared" si="92"/>
        <v>137.77875378483847</v>
      </c>
      <c r="D81" s="11">
        <f t="shared" si="92"/>
        <v>142.22665396879452</v>
      </c>
      <c r="E81" s="11">
        <f t="shared" si="92"/>
        <v>154.75182619218305</v>
      </c>
      <c r="F81" s="11">
        <f t="shared" si="92"/>
        <v>174.44262381756272</v>
      </c>
      <c r="H81" s="40">
        <f t="shared" ref="H81:H88" si="100">IF(D$6-B$6 &lt;&gt; 0,(EXP(LN(D9/B9)/(D$6-B$6))-1)*100,0)</f>
        <v>4.0127919168694959</v>
      </c>
      <c r="I81" s="40">
        <f t="shared" si="93"/>
        <v>1.3704655822187606</v>
      </c>
      <c r="L81" t="str">
        <f t="shared" si="94"/>
        <v>Professional occupations</v>
      </c>
      <c r="M81" s="11">
        <f t="shared" si="94"/>
        <v>62.72687443641793</v>
      </c>
      <c r="N81" s="11">
        <f t="shared" si="94"/>
        <v>72.525707767390301</v>
      </c>
      <c r="O81" s="11">
        <f t="shared" si="94"/>
        <v>73.070188353567033</v>
      </c>
      <c r="P81" s="11">
        <f t="shared" si="94"/>
        <v>81.238694667217203</v>
      </c>
      <c r="Q81" s="11">
        <f t="shared" si="94"/>
        <v>90.368643057380496</v>
      </c>
      <c r="S81" s="40">
        <f t="shared" si="95"/>
        <v>3.0996796302658725</v>
      </c>
      <c r="T81" s="40">
        <f t="shared" si="96"/>
        <v>1.4265925764311627</v>
      </c>
      <c r="W81" t="str">
        <f t="shared" si="97"/>
        <v>Professional occupations</v>
      </c>
      <c r="X81" s="11">
        <f t="shared" si="97"/>
        <v>54.101201287704548</v>
      </c>
      <c r="Y81" s="11">
        <f t="shared" si="97"/>
        <v>65.253046017448071</v>
      </c>
      <c r="Z81" s="11">
        <f t="shared" si="97"/>
        <v>69.156465615227461</v>
      </c>
      <c r="AA81" s="11">
        <f t="shared" si="97"/>
        <v>73.513131524965758</v>
      </c>
      <c r="AB81" s="11">
        <f t="shared" si="97"/>
        <v>84.073980760182195</v>
      </c>
      <c r="AD81" s="40">
        <f t="shared" si="98"/>
        <v>5.032856356102422</v>
      </c>
      <c r="AE81" s="40">
        <f t="shared" si="99"/>
        <v>1.3106856911112352</v>
      </c>
    </row>
    <row r="82" spans="1:31" x14ac:dyDescent="0.2">
      <c r="A82" t="str">
        <f t="shared" si="92"/>
        <v>Associate professional occupations</v>
      </c>
      <c r="B82" s="11">
        <f t="shared" si="92"/>
        <v>70.795642711977621</v>
      </c>
      <c r="C82" s="11">
        <f t="shared" si="92"/>
        <v>80.000709558554263</v>
      </c>
      <c r="D82" s="11">
        <f t="shared" si="92"/>
        <v>82.646102004400603</v>
      </c>
      <c r="E82" s="11">
        <f t="shared" si="92"/>
        <v>88.398882873877128</v>
      </c>
      <c r="F82" s="11">
        <f t="shared" si="92"/>
        <v>97.959132976956852</v>
      </c>
      <c r="H82" s="40">
        <f t="shared" si="100"/>
        <v>3.1438098992187413</v>
      </c>
      <c r="I82" s="40">
        <f t="shared" si="93"/>
        <v>1.1396633785130117</v>
      </c>
      <c r="L82" t="str">
        <f t="shared" si="94"/>
        <v>Associate professional occupations</v>
      </c>
      <c r="M82" s="11">
        <f t="shared" si="94"/>
        <v>37.721517680122176</v>
      </c>
      <c r="N82" s="11">
        <f t="shared" si="94"/>
        <v>41.598794587266681</v>
      </c>
      <c r="O82" s="11">
        <f t="shared" si="94"/>
        <v>42.123331379838859</v>
      </c>
      <c r="P82" s="11">
        <f t="shared" si="94"/>
        <v>40.98944302028363</v>
      </c>
      <c r="Q82" s="11">
        <f t="shared" si="94"/>
        <v>42.783726154498687</v>
      </c>
      <c r="S82" s="40">
        <f t="shared" si="95"/>
        <v>2.2319655019684248</v>
      </c>
      <c r="T82" s="40">
        <f t="shared" si="96"/>
        <v>0.10376061758738953</v>
      </c>
      <c r="W82" t="str">
        <f t="shared" si="97"/>
        <v>Associate professional occupations</v>
      </c>
      <c r="X82" s="11">
        <f t="shared" si="97"/>
        <v>33.074125031855402</v>
      </c>
      <c r="Y82" s="11">
        <f t="shared" si="97"/>
        <v>38.401914971287553</v>
      </c>
      <c r="Z82" s="11">
        <f t="shared" si="97"/>
        <v>40.52277062456173</v>
      </c>
      <c r="AA82" s="11">
        <f t="shared" si="97"/>
        <v>47.40943985359354</v>
      </c>
      <c r="AB82" s="11">
        <f t="shared" si="97"/>
        <v>55.175406822458292</v>
      </c>
      <c r="AD82" s="40">
        <f t="shared" si="98"/>
        <v>4.145894270826056</v>
      </c>
      <c r="AE82" s="40">
        <f t="shared" si="99"/>
        <v>2.079004844227228</v>
      </c>
    </row>
    <row r="83" spans="1:31" x14ac:dyDescent="0.2">
      <c r="A83" t="str">
        <f t="shared" si="92"/>
        <v>Administrative and secretarial occupations</v>
      </c>
      <c r="B83" s="11">
        <f t="shared" si="92"/>
        <v>62.684364819164045</v>
      </c>
      <c r="C83" s="11">
        <f t="shared" si="92"/>
        <v>62.976803424810647</v>
      </c>
      <c r="D83" s="11">
        <f t="shared" si="92"/>
        <v>64.953455601494881</v>
      </c>
      <c r="E83" s="11">
        <f t="shared" si="92"/>
        <v>64.850289122563652</v>
      </c>
      <c r="F83" s="11">
        <f t="shared" si="92"/>
        <v>60.960214564360612</v>
      </c>
      <c r="H83" s="40">
        <f t="shared" si="100"/>
        <v>0.71371275771092701</v>
      </c>
      <c r="I83" s="40">
        <f t="shared" si="93"/>
        <v>-0.4221033927669593</v>
      </c>
      <c r="L83" t="str">
        <f t="shared" si="94"/>
        <v>Administrative and secretarial occupations</v>
      </c>
      <c r="M83" s="11">
        <f t="shared" si="94"/>
        <v>14.500303753161726</v>
      </c>
      <c r="N83" s="11">
        <f t="shared" si="94"/>
        <v>13.391017340464755</v>
      </c>
      <c r="O83" s="11">
        <f t="shared" si="94"/>
        <v>15.54017517425169</v>
      </c>
      <c r="P83" s="11">
        <f t="shared" si="94"/>
        <v>16.243543971804741</v>
      </c>
      <c r="Q83" s="11">
        <f t="shared" si="94"/>
        <v>17.225837818142381</v>
      </c>
      <c r="S83" s="40">
        <f t="shared" si="95"/>
        <v>1.3948184667448293</v>
      </c>
      <c r="T83" s="40">
        <f t="shared" si="96"/>
        <v>0.68890771365541781</v>
      </c>
      <c r="W83" t="str">
        <f t="shared" si="97"/>
        <v>Administrative and secretarial occupations</v>
      </c>
      <c r="X83" s="11">
        <f t="shared" si="97"/>
        <v>48.184061066002293</v>
      </c>
      <c r="Y83" s="11">
        <f t="shared" si="97"/>
        <v>49.585786084345884</v>
      </c>
      <c r="Z83" s="11">
        <f t="shared" si="97"/>
        <v>49.413280427243201</v>
      </c>
      <c r="AA83" s="11">
        <f t="shared" si="97"/>
        <v>48.606745150758954</v>
      </c>
      <c r="AB83" s="11">
        <f t="shared" si="97"/>
        <v>43.734376746218231</v>
      </c>
      <c r="AD83" s="40">
        <f t="shared" si="98"/>
        <v>0.50509009165216057</v>
      </c>
      <c r="AE83" s="40">
        <f t="shared" si="99"/>
        <v>-0.81059532394665013</v>
      </c>
    </row>
    <row r="84" spans="1:31" x14ac:dyDescent="0.2">
      <c r="A84" t="str">
        <f t="shared" si="92"/>
        <v>Skilled trades occupations</v>
      </c>
      <c r="B84" s="11">
        <f t="shared" si="92"/>
        <v>55.82071042908531</v>
      </c>
      <c r="C84" s="11">
        <f t="shared" si="92"/>
        <v>58.000941480883043</v>
      </c>
      <c r="D84" s="11">
        <f t="shared" si="92"/>
        <v>51.523786481375566</v>
      </c>
      <c r="E84" s="11">
        <f t="shared" si="92"/>
        <v>53.098212184161511</v>
      </c>
      <c r="F84" s="11">
        <f t="shared" si="92"/>
        <v>52.973358389755198</v>
      </c>
      <c r="H84" s="40">
        <f t="shared" si="100"/>
        <v>-1.5892634046871912</v>
      </c>
      <c r="I84" s="40">
        <f t="shared" si="93"/>
        <v>0.18514144763335239</v>
      </c>
      <c r="L84" t="str">
        <f t="shared" si="94"/>
        <v>Skilled trades occupations</v>
      </c>
      <c r="M84" s="11">
        <f t="shared" si="94"/>
        <v>50.524926903904046</v>
      </c>
      <c r="N84" s="11">
        <f t="shared" si="94"/>
        <v>52.271239880093567</v>
      </c>
      <c r="O84" s="11">
        <f t="shared" si="94"/>
        <v>45.406708818621475</v>
      </c>
      <c r="P84" s="11">
        <f t="shared" si="94"/>
        <v>46.439161777970867</v>
      </c>
      <c r="Q84" s="11">
        <f t="shared" si="94"/>
        <v>45.579373209139206</v>
      </c>
      <c r="S84" s="40">
        <f t="shared" si="95"/>
        <v>-2.1134851649282527</v>
      </c>
      <c r="T84" s="40">
        <f t="shared" si="96"/>
        <v>2.5305913489992449E-2</v>
      </c>
      <c r="W84" t="str">
        <f t="shared" si="97"/>
        <v>Skilled trades occupations</v>
      </c>
      <c r="X84" s="11">
        <f t="shared" si="97"/>
        <v>5.2957835251812941</v>
      </c>
      <c r="Y84" s="11">
        <f t="shared" si="97"/>
        <v>5.729701600789479</v>
      </c>
      <c r="Z84" s="11">
        <f t="shared" si="97"/>
        <v>6.1170776627540731</v>
      </c>
      <c r="AA84" s="11">
        <f t="shared" si="97"/>
        <v>6.6590504061906506</v>
      </c>
      <c r="AB84" s="11">
        <f t="shared" si="97"/>
        <v>7.3939851806159922</v>
      </c>
      <c r="AD84" s="40">
        <f t="shared" si="98"/>
        <v>2.9254451600660536</v>
      </c>
      <c r="AE84" s="40">
        <f t="shared" si="99"/>
        <v>1.2719032830947219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56.42440653318662</v>
      </c>
      <c r="C85" s="11">
        <f t="shared" si="92"/>
        <v>58.200212472146177</v>
      </c>
      <c r="D85" s="11">
        <f t="shared" si="92"/>
        <v>54.97986039954818</v>
      </c>
      <c r="E85" s="11">
        <f t="shared" si="92"/>
        <v>57.447821521555213</v>
      </c>
      <c r="F85" s="11">
        <f t="shared" si="92"/>
        <v>63.284361569777666</v>
      </c>
      <c r="H85" s="40">
        <f t="shared" si="100"/>
        <v>-0.51735431340381721</v>
      </c>
      <c r="I85" s="40">
        <f t="shared" si="93"/>
        <v>0.94221988704168425</v>
      </c>
      <c r="L85" t="str">
        <f t="shared" si="94"/>
        <v>Caring, leisure and other service occupations</v>
      </c>
      <c r="M85" s="11">
        <f t="shared" si="94"/>
        <v>8.1150059591609001</v>
      </c>
      <c r="N85" s="11">
        <f t="shared" si="94"/>
        <v>8.4290810464636223</v>
      </c>
      <c r="O85" s="11">
        <f t="shared" si="94"/>
        <v>8.4923541579339616</v>
      </c>
      <c r="P85" s="11">
        <f t="shared" si="94"/>
        <v>9.403023469714471</v>
      </c>
      <c r="Q85" s="11">
        <f t="shared" si="94"/>
        <v>11.018326688047786</v>
      </c>
      <c r="S85" s="40">
        <f t="shared" si="95"/>
        <v>0.91317044251189028</v>
      </c>
      <c r="T85" s="40">
        <f t="shared" si="96"/>
        <v>1.7511133282989144</v>
      </c>
      <c r="W85" t="str">
        <f t="shared" si="97"/>
        <v>Caring, leisure and other service occupations</v>
      </c>
      <c r="X85" s="11">
        <f t="shared" si="97"/>
        <v>48.309400574025716</v>
      </c>
      <c r="Y85" s="11">
        <f t="shared" si="97"/>
        <v>49.771131425682555</v>
      </c>
      <c r="Z85" s="11">
        <f t="shared" si="97"/>
        <v>46.487506241614255</v>
      </c>
      <c r="AA85" s="11">
        <f t="shared" si="97"/>
        <v>48.044798051840729</v>
      </c>
      <c r="AB85" s="11">
        <f t="shared" si="97"/>
        <v>52.266034881729865</v>
      </c>
      <c r="AD85" s="40">
        <f>IF(Z$6-X$6 &lt;&gt; 0,(EXP(LN(Z13/X13)/(Z$6-X$6))-1)*100,0)</f>
        <v>-0.76590343822872109</v>
      </c>
      <c r="AE85" s="40">
        <f t="shared" si="99"/>
        <v>0.7841460332015604</v>
      </c>
    </row>
    <row r="86" spans="1:31" x14ac:dyDescent="0.2">
      <c r="A86" t="str">
        <f t="shared" si="92"/>
        <v>Sales and customer service occupations</v>
      </c>
      <c r="B86" s="11">
        <f t="shared" si="92"/>
        <v>47.672005855982519</v>
      </c>
      <c r="C86" s="11">
        <f t="shared" si="92"/>
        <v>46.600988358438997</v>
      </c>
      <c r="D86" s="11">
        <f t="shared" si="92"/>
        <v>46.857164774552444</v>
      </c>
      <c r="E86" s="11">
        <f t="shared" si="92"/>
        <v>47.673910471870826</v>
      </c>
      <c r="F86" s="11">
        <f t="shared" si="92"/>
        <v>47.576405978898364</v>
      </c>
      <c r="H86" s="40">
        <f t="shared" si="100"/>
        <v>-0.34421460266450543</v>
      </c>
      <c r="I86" s="40">
        <f t="shared" si="93"/>
        <v>0.10160517352204579</v>
      </c>
      <c r="L86" t="str">
        <f t="shared" si="94"/>
        <v>Sales and customer service occupations</v>
      </c>
      <c r="M86" s="11">
        <f t="shared" si="94"/>
        <v>17.949097308380686</v>
      </c>
      <c r="N86" s="11">
        <f t="shared" si="94"/>
        <v>17.311105530672148</v>
      </c>
      <c r="O86" s="11">
        <f t="shared" si="94"/>
        <v>17.890407073189767</v>
      </c>
      <c r="P86" s="11">
        <f t="shared" si="94"/>
        <v>18.75324988179964</v>
      </c>
      <c r="Q86" s="11">
        <f t="shared" si="94"/>
        <v>19.545168450122162</v>
      </c>
      <c r="S86" s="40">
        <f t="shared" si="95"/>
        <v>-6.5482010176654004E-2</v>
      </c>
      <c r="T86" s="40">
        <f t="shared" si="96"/>
        <v>0.59149892905634438</v>
      </c>
      <c r="W86" t="str">
        <f t="shared" si="97"/>
        <v>Sales and customer service occupations</v>
      </c>
      <c r="X86" s="11">
        <f t="shared" si="97"/>
        <v>29.722908547601808</v>
      </c>
      <c r="Y86" s="11">
        <f t="shared" si="97"/>
        <v>29.289882827766892</v>
      </c>
      <c r="Z86" s="11">
        <f t="shared" si="97"/>
        <v>28.966757701362678</v>
      </c>
      <c r="AA86" s="11">
        <f t="shared" si="97"/>
        <v>28.920660590071236</v>
      </c>
      <c r="AB86" s="11">
        <f t="shared" si="97"/>
        <v>28.031237528776156</v>
      </c>
      <c r="AD86" s="40">
        <f t="shared" si="98"/>
        <v>-0.5140580503093628</v>
      </c>
      <c r="AE86" s="40">
        <f t="shared" si="99"/>
        <v>-0.21862315059651971</v>
      </c>
    </row>
    <row r="87" spans="1:31" x14ac:dyDescent="0.2">
      <c r="A87" t="str">
        <f t="shared" si="92"/>
        <v>Process, plant and machine operatives</v>
      </c>
      <c r="B87" s="11">
        <f t="shared" si="92"/>
        <v>28.63298865848504</v>
      </c>
      <c r="C87" s="11">
        <f t="shared" si="92"/>
        <v>30.310941032805594</v>
      </c>
      <c r="D87" s="11">
        <f t="shared" si="92"/>
        <v>26.841104311521114</v>
      </c>
      <c r="E87" s="11">
        <f t="shared" si="92"/>
        <v>27.970217350596212</v>
      </c>
      <c r="F87" s="11">
        <f t="shared" si="92"/>
        <v>27.619128800897371</v>
      </c>
      <c r="H87" s="40">
        <f t="shared" si="100"/>
        <v>-1.2841840214042111</v>
      </c>
      <c r="I87" s="40">
        <f t="shared" si="93"/>
        <v>0.19067588674375191</v>
      </c>
      <c r="L87" t="str">
        <f t="shared" si="94"/>
        <v>Process, plant and machine operatives</v>
      </c>
      <c r="M87" s="11">
        <f t="shared" si="94"/>
        <v>24.923680576707724</v>
      </c>
      <c r="N87" s="11">
        <f t="shared" si="94"/>
        <v>26.227272628993791</v>
      </c>
      <c r="O87" s="11">
        <f t="shared" si="94"/>
        <v>23.243847470346878</v>
      </c>
      <c r="P87" s="11">
        <f t="shared" si="94"/>
        <v>23.496547804939219</v>
      </c>
      <c r="Q87" s="11">
        <f t="shared" si="94"/>
        <v>22.754765656700414</v>
      </c>
      <c r="S87" s="40">
        <f t="shared" si="95"/>
        <v>-1.3858653618023076</v>
      </c>
      <c r="T87" s="40">
        <f t="shared" si="96"/>
        <v>-0.14167201170875998</v>
      </c>
      <c r="W87" t="str">
        <f t="shared" si="97"/>
        <v>Process, plant and machine operatives</v>
      </c>
      <c r="X87" s="11">
        <f t="shared" si="97"/>
        <v>3.7093080817773081</v>
      </c>
      <c r="Y87" s="11">
        <f t="shared" si="97"/>
        <v>4.0836684038118145</v>
      </c>
      <c r="Z87" s="11">
        <f t="shared" si="97"/>
        <v>3.597256841174274</v>
      </c>
      <c r="AA87" s="11">
        <f t="shared" si="97"/>
        <v>4.4736695456570228</v>
      </c>
      <c r="AB87" s="11">
        <f t="shared" si="97"/>
        <v>4.8643631441969601</v>
      </c>
      <c r="AD87" s="40">
        <f t="shared" si="98"/>
        <v>-0.61159791751254078</v>
      </c>
      <c r="AE87" s="40">
        <f t="shared" si="99"/>
        <v>2.0321338745477036</v>
      </c>
    </row>
    <row r="88" spans="1:31" x14ac:dyDescent="0.2">
      <c r="A88" t="str">
        <f t="shared" si="92"/>
        <v>Elementary occupations</v>
      </c>
      <c r="B88" s="11">
        <f t="shared" si="92"/>
        <v>59.208764970388728</v>
      </c>
      <c r="C88" s="11">
        <f t="shared" si="92"/>
        <v>58.929461252710531</v>
      </c>
      <c r="D88" s="11">
        <f t="shared" si="92"/>
        <v>54.626873249422324</v>
      </c>
      <c r="E88" s="11">
        <f t="shared" si="92"/>
        <v>57.546688926248798</v>
      </c>
      <c r="F88" s="11">
        <f t="shared" si="92"/>
        <v>57.042315308211656</v>
      </c>
      <c r="H88" s="40">
        <f t="shared" si="100"/>
        <v>-1.5979676744172999</v>
      </c>
      <c r="I88" s="40">
        <f t="shared" si="93"/>
        <v>0.2888658858795079</v>
      </c>
      <c r="L88" t="str">
        <f t="shared" si="94"/>
        <v>Elementary occupations</v>
      </c>
      <c r="M88" s="11">
        <f t="shared" si="94"/>
        <v>32.836812248738397</v>
      </c>
      <c r="N88" s="11">
        <f t="shared" si="94"/>
        <v>30.043705263467931</v>
      </c>
      <c r="O88" s="11">
        <f t="shared" si="94"/>
        <v>29.202521755005421</v>
      </c>
      <c r="P88" s="11">
        <f t="shared" si="94"/>
        <v>30.977557596823491</v>
      </c>
      <c r="Q88" s="11">
        <f t="shared" si="94"/>
        <v>29.878909639685133</v>
      </c>
      <c r="S88" s="40">
        <f t="shared" si="95"/>
        <v>-2.3186004849508612</v>
      </c>
      <c r="T88" s="40">
        <f t="shared" si="96"/>
        <v>0.15276858096526791</v>
      </c>
      <c r="W88" t="str">
        <f t="shared" si="97"/>
        <v>Elementary occupations</v>
      </c>
      <c r="X88" s="11">
        <f t="shared" si="97"/>
        <v>26.371952721650288</v>
      </c>
      <c r="Y88" s="11">
        <f t="shared" si="97"/>
        <v>28.885755989242544</v>
      </c>
      <c r="Z88" s="11">
        <f t="shared" si="97"/>
        <v>25.424351494416829</v>
      </c>
      <c r="AA88" s="11">
        <f t="shared" si="97"/>
        <v>26.56913132942536</v>
      </c>
      <c r="AB88" s="11">
        <f t="shared" si="97"/>
        <v>27.163405668526558</v>
      </c>
      <c r="AD88" s="40">
        <f t="shared" si="98"/>
        <v>-0.72920060665760955</v>
      </c>
      <c r="AE88" s="40">
        <f t="shared" si="99"/>
        <v>0.44206257743295563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553.7919999999998</v>
      </c>
      <c r="C90" s="34">
        <f t="shared" si="101"/>
        <v>599.34800000000018</v>
      </c>
      <c r="D90" s="34">
        <f t="shared" si="101"/>
        <v>592.73499999999979</v>
      </c>
      <c r="E90" s="34">
        <f t="shared" si="101"/>
        <v>617.09399999999937</v>
      </c>
      <c r="F90" s="34">
        <f t="shared" si="101"/>
        <v>653.93299999999988</v>
      </c>
      <c r="H90" s="43">
        <f>IF(D$6-B$6 &lt;&gt; 0,(EXP(LN(D18/B18)/(D$6-B$6))-1)*100,0)</f>
        <v>1.368443715474621</v>
      </c>
      <c r="I90" s="43">
        <f>F56</f>
        <v>0.6572000164776659</v>
      </c>
      <c r="L90" s="24" t="str">
        <f t="shared" ref="L90:Q90" si="102">L18</f>
        <v>All occupations</v>
      </c>
      <c r="M90" s="34">
        <f t="shared" si="102"/>
        <v>287.14439132287049</v>
      </c>
      <c r="N90" s="34">
        <f t="shared" si="102"/>
        <v>305.57204680227647</v>
      </c>
      <c r="O90" s="34">
        <f t="shared" si="102"/>
        <v>298.3074855073454</v>
      </c>
      <c r="P90" s="34">
        <f t="shared" si="102"/>
        <v>308.76453758719873</v>
      </c>
      <c r="Q90" s="34">
        <f t="shared" si="102"/>
        <v>323.7111744033117</v>
      </c>
      <c r="S90" s="43">
        <f>IF(O$6-M$6 &lt;&gt; 0,(EXP(LN(O18/M18)/(O$6-M$6))-1)*100,0)</f>
        <v>0.76570847193333513</v>
      </c>
      <c r="T90" s="43">
        <f>Q56</f>
        <v>0.54633295906663104</v>
      </c>
      <c r="W90" s="24" t="str">
        <f t="shared" ref="W90:AB90" si="103">W18</f>
        <v>All occupations</v>
      </c>
      <c r="X90" s="34">
        <f t="shared" si="103"/>
        <v>266.64760867712926</v>
      </c>
      <c r="Y90" s="34">
        <f t="shared" si="103"/>
        <v>293.77595319772348</v>
      </c>
      <c r="Z90" s="34">
        <f t="shared" si="103"/>
        <v>294.42751449265438</v>
      </c>
      <c r="AA90" s="34">
        <f t="shared" si="103"/>
        <v>308.32946241280086</v>
      </c>
      <c r="AB90" s="34">
        <f t="shared" si="103"/>
        <v>330.22182559668829</v>
      </c>
      <c r="AD90" s="43">
        <f>IF(Z$6-X$6 &lt;&gt; 0,(EXP(LN(Z18/X18)/(Z$6-X$6))-1)*100,0)</f>
        <v>2.0018714433075679</v>
      </c>
      <c r="AE90" s="43">
        <f>AB56</f>
        <v>0.76781123762670322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36.804663449928533</v>
      </c>
      <c r="C8" s="11">
        <v>45.199508120932052</v>
      </c>
      <c r="D8" s="11">
        <v>46.371857545148856</v>
      </c>
      <c r="E8" s="11">
        <v>42.489900886310956</v>
      </c>
      <c r="F8" s="11">
        <v>46.424321464297577</v>
      </c>
      <c r="G8" s="10"/>
      <c r="H8" s="11">
        <f>F8-D8</f>
        <v>5.2463919148721061E-2</v>
      </c>
      <c r="I8" s="11">
        <f>'RD T1'!E7</f>
        <v>22.648301468028773</v>
      </c>
      <c r="J8" s="11">
        <f>SUM(H8:I8)</f>
        <v>22.700765387177494</v>
      </c>
      <c r="L8" s="10" t="str">
        <f>name!D4</f>
        <v>11 Corporate managers and directors</v>
      </c>
      <c r="M8" s="11">
        <v>26.222103292924412</v>
      </c>
      <c r="N8" s="11">
        <v>30.675830489301799</v>
      </c>
      <c r="O8" s="11">
        <v>30.678460931429967</v>
      </c>
      <c r="P8" s="11">
        <v>26.852237045531968</v>
      </c>
      <c r="Q8" s="11">
        <v>28.104420145106804</v>
      </c>
      <c r="R8" s="10"/>
      <c r="S8" s="11">
        <f>Q8-O8</f>
        <v>-2.5740407863231631</v>
      </c>
      <c r="T8" s="11">
        <f>'RD T1'!T7</f>
        <v>12.866755128060699</v>
      </c>
      <c r="U8" s="11">
        <f>SUM(S8:T8)</f>
        <v>10.292714341737536</v>
      </c>
      <c r="W8" s="10" t="str">
        <f>name!D4</f>
        <v>11 Corporate managers and directors</v>
      </c>
      <c r="X8" s="11">
        <v>10.582560157004142</v>
      </c>
      <c r="Y8" s="11">
        <v>14.523677631630187</v>
      </c>
      <c r="Z8" s="11">
        <v>15.69339661371891</v>
      </c>
      <c r="AA8" s="11">
        <v>15.637663840779027</v>
      </c>
      <c r="AB8" s="11">
        <v>18.31990131919083</v>
      </c>
      <c r="AC8" s="10"/>
      <c r="AD8" s="11">
        <f>AB8-Z8</f>
        <v>2.6265047054719197</v>
      </c>
      <c r="AE8" s="11">
        <f>'RD T1'!T36</f>
        <v>9.7815463399680773</v>
      </c>
      <c r="AF8" s="11">
        <f>SUM(AD8:AE8)</f>
        <v>12.408051045439997</v>
      </c>
    </row>
    <row r="9" spans="1:32" x14ac:dyDescent="0.2">
      <c r="A9" s="10" t="str">
        <f>name!D5</f>
        <v>12 Other managers and proprietors</v>
      </c>
      <c r="B9" s="11">
        <v>18.920376847678984</v>
      </c>
      <c r="C9" s="11">
        <v>21.349680513880369</v>
      </c>
      <c r="D9" s="11">
        <v>21.708141663741333</v>
      </c>
      <c r="E9" s="11">
        <v>22.866250470632156</v>
      </c>
      <c r="F9" s="11">
        <v>25.651137129281846</v>
      </c>
      <c r="H9" s="11">
        <f t="shared" ref="H9:H32" si="2">F9-D9</f>
        <v>3.9429954655405126</v>
      </c>
      <c r="I9" s="11">
        <f>'RD T1'!E8</f>
        <v>13.308140275391352</v>
      </c>
      <c r="J9" s="11">
        <f>SUM(H9:I9)</f>
        <v>17.251135740931865</v>
      </c>
      <c r="L9" s="10" t="str">
        <f>name!D5</f>
        <v>12 Other managers and proprietors</v>
      </c>
      <c r="M9" s="11">
        <v>11.624069163352523</v>
      </c>
      <c r="N9" s="11">
        <v>13.098292268161915</v>
      </c>
      <c r="O9" s="11">
        <v>12.659490393160334</v>
      </c>
      <c r="P9" s="11">
        <v>14.371078351113514</v>
      </c>
      <c r="Q9" s="11">
        <v>16.452003584488601</v>
      </c>
      <c r="S9" s="11">
        <f t="shared" ref="S9:S32" si="3">Q9-O9</f>
        <v>3.7925131913282666</v>
      </c>
      <c r="T9" s="11">
        <f>'RD T1'!T8</f>
        <v>7.6171737356261984</v>
      </c>
      <c r="U9" s="11">
        <f>SUM(S9:T9)</f>
        <v>11.409686926954464</v>
      </c>
      <c r="W9" s="10" t="str">
        <f>name!D5</f>
        <v>12 Other managers and proprietors</v>
      </c>
      <c r="X9" s="11">
        <v>7.296307684326476</v>
      </c>
      <c r="Y9" s="11">
        <v>8.251388245718438</v>
      </c>
      <c r="Z9" s="11">
        <v>9.0486512705809758</v>
      </c>
      <c r="AA9" s="11">
        <v>8.4951721195186156</v>
      </c>
      <c r="AB9" s="11">
        <v>9.1991335447932183</v>
      </c>
      <c r="AD9" s="11">
        <f t="shared" ref="AD9:AD32" si="4">AB9-Z9</f>
        <v>0.15048227421224247</v>
      </c>
      <c r="AE9" s="11">
        <f>'RD T1'!T37</f>
        <v>5.690966539765153</v>
      </c>
      <c r="AF9" s="11">
        <f>SUM(AD9:AE9)</f>
        <v>5.8414488139773955</v>
      </c>
    </row>
    <row r="10" spans="1:32" x14ac:dyDescent="0.2">
      <c r="A10" s="10" t="str">
        <f>name!D6</f>
        <v>21 Science, research, engineering and technology professionals</v>
      </c>
      <c r="B10" s="11">
        <v>31.758315861277453</v>
      </c>
      <c r="C10" s="11">
        <v>38.246048873211173</v>
      </c>
      <c r="D10" s="11">
        <v>38.929505804929228</v>
      </c>
      <c r="E10" s="11">
        <v>48.164233187487838</v>
      </c>
      <c r="F10" s="11">
        <v>55.347850415413362</v>
      </c>
      <c r="G10" s="11"/>
      <c r="H10" s="11">
        <f t="shared" si="2"/>
        <v>16.418344610484134</v>
      </c>
      <c r="I10" s="11">
        <f>'RD T1'!E9</f>
        <v>18.570802348333437</v>
      </c>
      <c r="J10" s="11">
        <f t="shared" ref="J10:J32" si="5">SUM(H10:I10)</f>
        <v>34.989146958817571</v>
      </c>
      <c r="L10" s="10" t="str">
        <f>name!D6</f>
        <v>21 Science, research, engineering and technology professionals</v>
      </c>
      <c r="M10" s="11">
        <v>25.936904722532066</v>
      </c>
      <c r="N10" s="11">
        <v>31.215158408200313</v>
      </c>
      <c r="O10" s="11">
        <v>30.445024598715392</v>
      </c>
      <c r="P10" s="11">
        <v>36.371863104142072</v>
      </c>
      <c r="Q10" s="11">
        <v>40.987046892745497</v>
      </c>
      <c r="R10" s="11"/>
      <c r="S10" s="11">
        <f t="shared" si="3"/>
        <v>10.542022294030104</v>
      </c>
      <c r="T10" s="11">
        <f>'RD T1'!T9</f>
        <v>12.258185684918571</v>
      </c>
      <c r="U10" s="11">
        <f t="shared" ref="U10:U32" si="6">SUM(S10:T10)</f>
        <v>22.800207978948677</v>
      </c>
      <c r="W10" s="10" t="str">
        <f>name!D6</f>
        <v>21 Science, research, engineering and technology professionals</v>
      </c>
      <c r="X10" s="11">
        <v>5.8214111387454297</v>
      </c>
      <c r="Y10" s="11">
        <v>7.0308904650107822</v>
      </c>
      <c r="Z10" s="11">
        <v>8.4844812062138733</v>
      </c>
      <c r="AA10" s="11">
        <v>11.792370083345759</v>
      </c>
      <c r="AB10" s="11">
        <v>14.360803522667839</v>
      </c>
      <c r="AC10" s="11"/>
      <c r="AD10" s="11">
        <f t="shared" si="4"/>
        <v>5.8763223164539653</v>
      </c>
      <c r="AE10" s="11">
        <f>'RD T1'!T38</f>
        <v>6.3126166634148664</v>
      </c>
      <c r="AF10" s="11">
        <f t="shared" ref="AF10:AF32" si="7">SUM(AD10:AE10)</f>
        <v>12.188938979868832</v>
      </c>
    </row>
    <row r="11" spans="1:32" x14ac:dyDescent="0.2">
      <c r="A11" s="10" t="str">
        <f>name!D7</f>
        <v>22 Health professionals</v>
      </c>
      <c r="B11" s="11">
        <v>23.832826378964224</v>
      </c>
      <c r="C11" s="11">
        <v>27.431398953866179</v>
      </c>
      <c r="D11" s="11">
        <v>27.358804599332124</v>
      </c>
      <c r="E11" s="11">
        <v>28.236679309346226</v>
      </c>
      <c r="F11" s="11">
        <v>32.532078847985147</v>
      </c>
      <c r="G11" s="11"/>
      <c r="H11" s="11">
        <f t="shared" si="2"/>
        <v>5.1732742486530228</v>
      </c>
      <c r="I11" s="11">
        <f>'RD T1'!E10</f>
        <v>15.548147855254401</v>
      </c>
      <c r="J11" s="11">
        <f t="shared" si="5"/>
        <v>20.721422103907422</v>
      </c>
      <c r="L11" s="10" t="str">
        <f>name!D7</f>
        <v>22 Health professionals</v>
      </c>
      <c r="M11" s="11">
        <v>6.4062650509788233</v>
      </c>
      <c r="N11" s="11">
        <v>7.0854683699187886</v>
      </c>
      <c r="O11" s="11">
        <v>7.9489274412166981</v>
      </c>
      <c r="P11" s="11">
        <v>8.2975041052078247</v>
      </c>
      <c r="Q11" s="11">
        <v>9.6953484876701239</v>
      </c>
      <c r="R11" s="11"/>
      <c r="S11" s="11">
        <f t="shared" si="3"/>
        <v>1.7464210464534258</v>
      </c>
      <c r="T11" s="11">
        <f>'RD T1'!T10</f>
        <v>3.3386372316129473</v>
      </c>
      <c r="U11" s="11">
        <f t="shared" si="6"/>
        <v>5.0850582780663736</v>
      </c>
      <c r="W11" s="10" t="str">
        <f>name!D7</f>
        <v>22 Health professionals</v>
      </c>
      <c r="X11" s="11">
        <v>17.426561327985382</v>
      </c>
      <c r="Y11" s="11">
        <v>20.3459305839474</v>
      </c>
      <c r="Z11" s="11">
        <v>19.409877158115414</v>
      </c>
      <c r="AA11" s="11">
        <v>19.939175204138401</v>
      </c>
      <c r="AB11" s="11">
        <v>22.836730360315009</v>
      </c>
      <c r="AC11" s="11"/>
      <c r="AD11" s="11">
        <f t="shared" si="4"/>
        <v>3.4268532021995952</v>
      </c>
      <c r="AE11" s="11">
        <f>'RD T1'!T39</f>
        <v>12.209510623641457</v>
      </c>
      <c r="AF11" s="11">
        <f t="shared" si="7"/>
        <v>15.636363825841052</v>
      </c>
    </row>
    <row r="12" spans="1:32" x14ac:dyDescent="0.2">
      <c r="A12" s="10" t="str">
        <f>name!D8</f>
        <v>23 Teaching and other educational professionals</v>
      </c>
      <c r="B12" s="11">
        <v>27.931678344491004</v>
      </c>
      <c r="C12" s="11">
        <v>31.487442898795191</v>
      </c>
      <c r="D12" s="11">
        <v>31.886704983196076</v>
      </c>
      <c r="E12" s="11">
        <v>31.673409736250186</v>
      </c>
      <c r="F12" s="11">
        <v>34.594531105778309</v>
      </c>
      <c r="G12" s="11"/>
      <c r="H12" s="11">
        <f t="shared" si="2"/>
        <v>2.7078261225822331</v>
      </c>
      <c r="I12" s="11">
        <f>'RD T1'!E11</f>
        <v>16.646489206471205</v>
      </c>
      <c r="J12" s="11">
        <f t="shared" si="5"/>
        <v>19.354315329053438</v>
      </c>
      <c r="L12" s="10" t="str">
        <f>name!D8</f>
        <v>23 Teaching and other educational professionals</v>
      </c>
      <c r="M12" s="11">
        <v>9.9103747848902426</v>
      </c>
      <c r="N12" s="11">
        <v>10.594764745840822</v>
      </c>
      <c r="O12" s="11">
        <v>9.9436971933378153</v>
      </c>
      <c r="P12" s="11">
        <v>10.312471408142102</v>
      </c>
      <c r="Q12" s="11">
        <v>11.179457463295035</v>
      </c>
      <c r="R12" s="11"/>
      <c r="S12" s="11">
        <f t="shared" si="3"/>
        <v>1.2357602699572201</v>
      </c>
      <c r="T12" s="11">
        <f>'RD T1'!T11</f>
        <v>4.465772776921944</v>
      </c>
      <c r="U12" s="11">
        <f t="shared" si="6"/>
        <v>5.7015330468791641</v>
      </c>
      <c r="W12" s="10" t="str">
        <f>name!D8</f>
        <v>23 Teaching and other educational professionals</v>
      </c>
      <c r="X12" s="11">
        <v>18.021303559600781</v>
      </c>
      <c r="Y12" s="11">
        <v>20.892678152954407</v>
      </c>
      <c r="Z12" s="11">
        <v>21.943007789858253</v>
      </c>
      <c r="AA12" s="11">
        <v>21.36093832810808</v>
      </c>
      <c r="AB12" s="11">
        <v>23.415073642483236</v>
      </c>
      <c r="AC12" s="11"/>
      <c r="AD12" s="11">
        <f t="shared" si="4"/>
        <v>1.4720658526249828</v>
      </c>
      <c r="AE12" s="11">
        <f>'RD T1'!T40</f>
        <v>12.18071642954926</v>
      </c>
      <c r="AF12" s="11">
        <f t="shared" si="7"/>
        <v>13.652782282174243</v>
      </c>
    </row>
    <row r="13" spans="1:32" x14ac:dyDescent="0.2">
      <c r="A13" s="10" t="str">
        <f>name!D9</f>
        <v>24 Business, media and public service professionals</v>
      </c>
      <c r="B13" s="11">
        <v>33.305255139389736</v>
      </c>
      <c r="C13" s="11">
        <v>40.613863058965926</v>
      </c>
      <c r="D13" s="11">
        <v>44.051638581337102</v>
      </c>
      <c r="E13" s="11">
        <v>46.6775039590988</v>
      </c>
      <c r="F13" s="11">
        <v>51.968163448385909</v>
      </c>
      <c r="G13" s="11"/>
      <c r="H13" s="11">
        <f t="shared" si="2"/>
        <v>7.9165248670488069</v>
      </c>
      <c r="I13" s="11">
        <f>'RD T1'!E12</f>
        <v>22.869047014860605</v>
      </c>
      <c r="J13" s="11">
        <f t="shared" si="5"/>
        <v>30.785571881909412</v>
      </c>
      <c r="L13" s="10" t="str">
        <f>name!D9</f>
        <v>24 Business, media and public service professionals</v>
      </c>
      <c r="M13" s="11">
        <v>20.473329878016798</v>
      </c>
      <c r="N13" s="11">
        <v>23.630316243430379</v>
      </c>
      <c r="O13" s="11">
        <v>24.732539120297126</v>
      </c>
      <c r="P13" s="11">
        <v>26.256856049725208</v>
      </c>
      <c r="Q13" s="11">
        <v>28.506790213669845</v>
      </c>
      <c r="R13" s="11"/>
      <c r="S13" s="11">
        <f t="shared" si="3"/>
        <v>3.7742510933727189</v>
      </c>
      <c r="T13" s="11">
        <f>'RD T1'!T12</f>
        <v>11.198269815061332</v>
      </c>
      <c r="U13" s="11">
        <f t="shared" si="6"/>
        <v>14.972520908434051</v>
      </c>
      <c r="W13" s="10" t="str">
        <f>name!D9</f>
        <v>24 Business, media and public service professionals</v>
      </c>
      <c r="X13" s="11">
        <v>12.83192526137295</v>
      </c>
      <c r="Y13" s="11">
        <v>16.98354681553548</v>
      </c>
      <c r="Z13" s="11">
        <v>19.319099461039929</v>
      </c>
      <c r="AA13" s="11">
        <v>20.420647909373518</v>
      </c>
      <c r="AB13" s="11">
        <v>23.46137323471611</v>
      </c>
      <c r="AC13" s="11"/>
      <c r="AD13" s="11">
        <f t="shared" si="4"/>
        <v>4.1422737736761803</v>
      </c>
      <c r="AE13" s="11">
        <f>'RD T1'!T41</f>
        <v>11.670777199799268</v>
      </c>
      <c r="AF13" s="11">
        <f t="shared" si="7"/>
        <v>15.813050973475448</v>
      </c>
    </row>
    <row r="14" spans="1:32" x14ac:dyDescent="0.2">
      <c r="A14" s="10" t="str">
        <f>name!D10</f>
        <v>31 Science, engineering and technology associate professionals</v>
      </c>
      <c r="B14" s="11">
        <v>9.4052971183021921</v>
      </c>
      <c r="C14" s="11">
        <v>11.724806042259749</v>
      </c>
      <c r="D14" s="11">
        <v>12.557103592743596</v>
      </c>
      <c r="E14" s="11">
        <v>11.924794949282774</v>
      </c>
      <c r="F14" s="11">
        <v>12.939545076282977</v>
      </c>
      <c r="G14" s="11"/>
      <c r="H14" s="11">
        <f t="shared" si="2"/>
        <v>0.38244148353938101</v>
      </c>
      <c r="I14" s="11">
        <f>'RD T1'!E13</f>
        <v>5.0955353034241222</v>
      </c>
      <c r="J14" s="11">
        <f t="shared" si="5"/>
        <v>5.4779767869635032</v>
      </c>
      <c r="L14" s="10" t="str">
        <f>name!D10</f>
        <v>31 Science, engineering and technology associate professionals</v>
      </c>
      <c r="M14" s="11">
        <v>6.8658583901434831</v>
      </c>
      <c r="N14" s="11">
        <v>8.7676363465893736</v>
      </c>
      <c r="O14" s="11">
        <v>8.914690042037952</v>
      </c>
      <c r="P14" s="11">
        <v>7.9992344874464933</v>
      </c>
      <c r="Q14" s="11">
        <v>8.2938462465683589</v>
      </c>
      <c r="R14" s="11"/>
      <c r="S14" s="11">
        <f t="shared" si="3"/>
        <v>-0.62084379546959312</v>
      </c>
      <c r="T14" s="11">
        <f>'RD T1'!T13</f>
        <v>3.0060419018414031</v>
      </c>
      <c r="U14" s="11">
        <f t="shared" si="6"/>
        <v>2.38519810637181</v>
      </c>
      <c r="W14" s="10" t="str">
        <f>name!D10</f>
        <v>31 Science, engineering and technology associate professionals</v>
      </c>
      <c r="X14" s="11">
        <v>2.5394387281587081</v>
      </c>
      <c r="Y14" s="11">
        <v>2.9571696956703772</v>
      </c>
      <c r="Z14" s="11">
        <v>3.6424135507056512</v>
      </c>
      <c r="AA14" s="11">
        <v>3.9255604618362754</v>
      </c>
      <c r="AB14" s="11">
        <v>4.6456988297146324</v>
      </c>
      <c r="AC14" s="11"/>
      <c r="AD14" s="11">
        <f t="shared" si="4"/>
        <v>1.0032852790089812</v>
      </c>
      <c r="AE14" s="11">
        <f>'RD T1'!T42</f>
        <v>2.0894934015827173</v>
      </c>
      <c r="AF14" s="11">
        <f t="shared" si="7"/>
        <v>3.0927786805916986</v>
      </c>
    </row>
    <row r="15" spans="1:32" x14ac:dyDescent="0.2">
      <c r="A15" s="10" t="str">
        <f>name!D11</f>
        <v>32 Health and social care associate professionals</v>
      </c>
      <c r="B15" s="11">
        <v>10.716609490190544</v>
      </c>
      <c r="C15" s="11">
        <v>11.800840444113032</v>
      </c>
      <c r="D15" s="11">
        <v>11.922133212752305</v>
      </c>
      <c r="E15" s="11">
        <v>19.263920435694807</v>
      </c>
      <c r="F15" s="11">
        <v>23.828468016186036</v>
      </c>
      <c r="G15" s="11"/>
      <c r="H15" s="11">
        <f t="shared" si="2"/>
        <v>11.906334803433731</v>
      </c>
      <c r="I15" s="11">
        <f>'RD T1'!E14</f>
        <v>11.524057136952511</v>
      </c>
      <c r="J15" s="11">
        <f t="shared" si="5"/>
        <v>23.430391940386244</v>
      </c>
      <c r="L15" s="10" t="str">
        <f>name!D11</f>
        <v>32 Health and social care associate professionals</v>
      </c>
      <c r="M15" s="11">
        <v>2.5318290849847509</v>
      </c>
      <c r="N15" s="11">
        <v>2.4522250443351754</v>
      </c>
      <c r="O15" s="11">
        <v>2.7374403040603181</v>
      </c>
      <c r="P15" s="11">
        <v>3.8011517440395841</v>
      </c>
      <c r="Q15" s="11">
        <v>4.5366491094676284</v>
      </c>
      <c r="R15" s="11"/>
      <c r="S15" s="11">
        <f t="shared" si="3"/>
        <v>1.7992088054073103</v>
      </c>
      <c r="T15" s="11">
        <f>'RD T1'!T14</f>
        <v>1.915012239789478</v>
      </c>
      <c r="U15" s="11">
        <f t="shared" si="6"/>
        <v>3.7142210451967883</v>
      </c>
      <c r="W15" s="10" t="str">
        <f>name!D11</f>
        <v>32 Health and social care associate professionals</v>
      </c>
      <c r="X15" s="11">
        <v>8.1847804052057924</v>
      </c>
      <c r="Y15" s="11">
        <v>9.3486153997778576</v>
      </c>
      <c r="Z15" s="11">
        <v>9.1846929086919804</v>
      </c>
      <c r="AA15" s="11">
        <v>15.462768691655224</v>
      </c>
      <c r="AB15" s="11">
        <v>19.291818906718412</v>
      </c>
      <c r="AC15" s="11"/>
      <c r="AD15" s="11">
        <f t="shared" si="4"/>
        <v>10.107125998026431</v>
      </c>
      <c r="AE15" s="11">
        <f>'RD T1'!T43</f>
        <v>9.6090448971630309</v>
      </c>
      <c r="AF15" s="11">
        <f t="shared" si="7"/>
        <v>19.716170895189464</v>
      </c>
    </row>
    <row r="16" spans="1:32" x14ac:dyDescent="0.2">
      <c r="A16" s="10" t="str">
        <f>name!D12</f>
        <v>33 Protective service occupations</v>
      </c>
      <c r="B16" s="11">
        <v>5.2546436822498954</v>
      </c>
      <c r="C16" s="11">
        <v>6.095640072906674</v>
      </c>
      <c r="D16" s="11">
        <v>6.4591804618992423</v>
      </c>
      <c r="E16" s="11">
        <v>5.247609330188614</v>
      </c>
      <c r="F16" s="11">
        <v>5.4498022741660224</v>
      </c>
      <c r="G16" s="11"/>
      <c r="H16" s="11">
        <f t="shared" si="2"/>
        <v>-1.00937818773322</v>
      </c>
      <c r="I16" s="11">
        <f>'RD T1'!E15</f>
        <v>1.8343139363805834</v>
      </c>
      <c r="J16" s="11">
        <f t="shared" si="5"/>
        <v>0.82493574864736341</v>
      </c>
      <c r="L16" s="10" t="str">
        <f>name!D12</f>
        <v>33 Protective service occupations</v>
      </c>
      <c r="M16" s="11">
        <v>4.003089272493173</v>
      </c>
      <c r="N16" s="11">
        <v>4.4520610794079643</v>
      </c>
      <c r="O16" s="11">
        <v>4.6568586394940494</v>
      </c>
      <c r="P16" s="11">
        <v>3.6471000364381325</v>
      </c>
      <c r="Q16" s="11">
        <v>3.4690825098986435</v>
      </c>
      <c r="R16" s="11"/>
      <c r="S16" s="11">
        <f t="shared" si="3"/>
        <v>-1.1877761295954059</v>
      </c>
      <c r="T16" s="11">
        <f>'RD T1'!T15</f>
        <v>1.0178857296754713</v>
      </c>
      <c r="U16" s="11">
        <f t="shared" si="6"/>
        <v>-0.1698903999199346</v>
      </c>
      <c r="W16" s="10" t="str">
        <f>name!D12</f>
        <v>33 Protective service occupations</v>
      </c>
      <c r="X16" s="11">
        <v>1.2515544097567257</v>
      </c>
      <c r="Y16" s="11">
        <v>1.6435789934987193</v>
      </c>
      <c r="Z16" s="11">
        <v>1.8023218224051996</v>
      </c>
      <c r="AA16" s="11">
        <v>1.6005092937504808</v>
      </c>
      <c r="AB16" s="11">
        <v>1.9807197642673813</v>
      </c>
      <c r="AC16" s="11"/>
      <c r="AD16" s="11">
        <f t="shared" si="4"/>
        <v>0.17839794186218172</v>
      </c>
      <c r="AE16" s="11">
        <f>'RD T1'!T44</f>
        <v>0.81642820670511163</v>
      </c>
      <c r="AF16" s="11">
        <f t="shared" si="7"/>
        <v>0.99482614856729334</v>
      </c>
    </row>
    <row r="17" spans="1:32" x14ac:dyDescent="0.2">
      <c r="A17" s="10" t="str">
        <f>name!D13</f>
        <v>34 Culture, media and sports occupations</v>
      </c>
      <c r="B17" s="11">
        <v>11.491016944042643</v>
      </c>
      <c r="C17" s="11">
        <v>13.048369936870218</v>
      </c>
      <c r="D17" s="11">
        <v>13.040390458887774</v>
      </c>
      <c r="E17" s="11">
        <v>12.570600104094972</v>
      </c>
      <c r="F17" s="11">
        <v>14.191660696200254</v>
      </c>
      <c r="G17" s="11"/>
      <c r="H17" s="11">
        <f t="shared" si="2"/>
        <v>1.1512702373124792</v>
      </c>
      <c r="I17" s="11">
        <f>'RD T1'!E16</f>
        <v>6.3348469511206851</v>
      </c>
      <c r="J17" s="11">
        <f t="shared" si="5"/>
        <v>7.4861171884331643</v>
      </c>
      <c r="L17" s="10" t="str">
        <f>name!D13</f>
        <v>34 Culture, media and sports occupations</v>
      </c>
      <c r="M17" s="11">
        <v>5.6853164616406477</v>
      </c>
      <c r="N17" s="11">
        <v>6.149359153948347</v>
      </c>
      <c r="O17" s="11">
        <v>5.5760904087545065</v>
      </c>
      <c r="P17" s="11">
        <v>5.2477758432001265</v>
      </c>
      <c r="Q17" s="11">
        <v>5.8983167907908252</v>
      </c>
      <c r="R17" s="11"/>
      <c r="S17" s="11">
        <f t="shared" si="3"/>
        <v>0.3222263820363187</v>
      </c>
      <c r="T17" s="11">
        <f>'RD T1'!T16</f>
        <v>2.2109635211148606</v>
      </c>
      <c r="U17" s="11">
        <f t="shared" si="6"/>
        <v>2.5331899031511793</v>
      </c>
      <c r="W17" s="10" t="str">
        <f>name!D13</f>
        <v>34 Culture, media and sports occupations</v>
      </c>
      <c r="X17" s="11">
        <v>5.805700482402</v>
      </c>
      <c r="Y17" s="11">
        <v>6.8990107829218639</v>
      </c>
      <c r="Z17" s="11">
        <v>7.4643000501332724</v>
      </c>
      <c r="AA17" s="11">
        <v>7.3228242608948522</v>
      </c>
      <c r="AB17" s="11">
        <v>8.2933439054094311</v>
      </c>
      <c r="AC17" s="11"/>
      <c r="AD17" s="11">
        <f t="shared" si="4"/>
        <v>0.82904385527615876</v>
      </c>
      <c r="AE17" s="11">
        <f>'RD T1'!T45</f>
        <v>4.123883430005824</v>
      </c>
      <c r="AF17" s="11">
        <f t="shared" si="7"/>
        <v>4.9529272852819828</v>
      </c>
    </row>
    <row r="18" spans="1:32" x14ac:dyDescent="0.2">
      <c r="A18" s="10" t="str">
        <f>name!D14</f>
        <v>35 Business and public service associate professionals</v>
      </c>
      <c r="B18" s="11">
        <v>33.928075477192351</v>
      </c>
      <c r="C18" s="11">
        <v>37.331053062404592</v>
      </c>
      <c r="D18" s="11">
        <v>38.667294278117687</v>
      </c>
      <c r="E18" s="11">
        <v>39.391958054615962</v>
      </c>
      <c r="F18" s="11">
        <v>41.549656914121563</v>
      </c>
      <c r="G18" s="11"/>
      <c r="H18" s="11">
        <f t="shared" si="2"/>
        <v>2.8823626360038759</v>
      </c>
      <c r="I18" s="11">
        <f>'RD T1'!E17</f>
        <v>18.452646734272889</v>
      </c>
      <c r="J18" s="11">
        <f t="shared" si="5"/>
        <v>21.335009370276765</v>
      </c>
      <c r="L18" s="10" t="str">
        <f>name!D14</f>
        <v>35 Business and public service associate professionals</v>
      </c>
      <c r="M18" s="11">
        <v>18.635424470860123</v>
      </c>
      <c r="N18" s="11">
        <v>19.777512962985821</v>
      </c>
      <c r="O18" s="11">
        <v>20.238251985492038</v>
      </c>
      <c r="P18" s="11">
        <v>20.294180909159291</v>
      </c>
      <c r="Q18" s="11">
        <v>20.585831497773231</v>
      </c>
      <c r="R18" s="11"/>
      <c r="S18" s="11">
        <f t="shared" si="3"/>
        <v>0.3475795122811931</v>
      </c>
      <c r="T18" s="11">
        <f>'RD T1'!T17</f>
        <v>7.8228661384784255</v>
      </c>
      <c r="U18" s="11">
        <f t="shared" si="6"/>
        <v>8.1704456507596177</v>
      </c>
      <c r="W18" s="10" t="str">
        <f>name!D14</f>
        <v>35 Business and public service associate professionals</v>
      </c>
      <c r="X18" s="11">
        <v>15.292651006332177</v>
      </c>
      <c r="Y18" s="11">
        <v>17.55354009941874</v>
      </c>
      <c r="Z18" s="11">
        <v>18.429042292625628</v>
      </c>
      <c r="AA18" s="11">
        <v>19.09777714545671</v>
      </c>
      <c r="AB18" s="11">
        <v>20.963825416348435</v>
      </c>
      <c r="AC18" s="11"/>
      <c r="AD18" s="11">
        <f t="shared" si="4"/>
        <v>2.5347831237228071</v>
      </c>
      <c r="AE18" s="11">
        <f>'RD T1'!T46</f>
        <v>10.629780595794465</v>
      </c>
      <c r="AF18" s="11">
        <f t="shared" si="7"/>
        <v>13.164563719517272</v>
      </c>
    </row>
    <row r="19" spans="1:32" x14ac:dyDescent="0.2">
      <c r="A19" s="10" t="str">
        <f>name!D15</f>
        <v>41 Administrative occupations</v>
      </c>
      <c r="B19" s="11">
        <v>50.5030020037551</v>
      </c>
      <c r="C19" s="11">
        <v>51.314834648511976</v>
      </c>
      <c r="D19" s="11">
        <v>53.535514041011879</v>
      </c>
      <c r="E19" s="11">
        <v>54.52812864803974</v>
      </c>
      <c r="F19" s="11">
        <v>52.454351804291235</v>
      </c>
      <c r="G19" s="11"/>
      <c r="H19" s="11">
        <f t="shared" si="2"/>
        <v>-1.0811622367206439</v>
      </c>
      <c r="I19" s="11">
        <f>'RD T1'!E18</f>
        <v>27.456661768612779</v>
      </c>
      <c r="J19" s="11">
        <f t="shared" si="5"/>
        <v>26.375499531892135</v>
      </c>
      <c r="L19" s="10" t="str">
        <f>name!D15</f>
        <v>41 Administrative occupations</v>
      </c>
      <c r="M19" s="11">
        <v>13.250402466979965</v>
      </c>
      <c r="N19" s="11">
        <v>12.446041367681374</v>
      </c>
      <c r="O19" s="11">
        <v>14.634151740835996</v>
      </c>
      <c r="P19" s="11">
        <v>15.364504098159074</v>
      </c>
      <c r="Q19" s="11">
        <v>16.175143692283442</v>
      </c>
      <c r="R19" s="11"/>
      <c r="S19" s="11">
        <f t="shared" si="3"/>
        <v>1.5409919514474453</v>
      </c>
      <c r="T19" s="11">
        <f>'RD T1'!T18</f>
        <v>5.7731944938750388</v>
      </c>
      <c r="U19" s="11">
        <f t="shared" si="6"/>
        <v>7.3141864453224841</v>
      </c>
      <c r="W19" s="10" t="str">
        <f>name!D15</f>
        <v>41 Administrative occupations</v>
      </c>
      <c r="X19" s="11">
        <v>37.252599536775115</v>
      </c>
      <c r="Y19" s="11">
        <v>38.868793280830594</v>
      </c>
      <c r="Z19" s="11">
        <v>38.90136230017589</v>
      </c>
      <c r="AA19" s="11">
        <v>39.163624549880709</v>
      </c>
      <c r="AB19" s="11">
        <v>36.279208112007801</v>
      </c>
      <c r="AC19" s="11"/>
      <c r="AD19" s="11">
        <f t="shared" si="4"/>
        <v>-2.6221541881680892</v>
      </c>
      <c r="AE19" s="11">
        <f>'RD T1'!T47</f>
        <v>21.68346727473773</v>
      </c>
      <c r="AF19" s="11">
        <f t="shared" si="7"/>
        <v>19.061313086569641</v>
      </c>
    </row>
    <row r="20" spans="1:32" x14ac:dyDescent="0.2">
      <c r="A20" s="10" t="str">
        <f>name!D16</f>
        <v>42 Secretarial and related occupations</v>
      </c>
      <c r="B20" s="11">
        <v>12.181362815408944</v>
      </c>
      <c r="C20" s="11">
        <v>11.661968776298671</v>
      </c>
      <c r="D20" s="11">
        <v>11.417941560483003</v>
      </c>
      <c r="E20" s="11">
        <v>10.322160474523915</v>
      </c>
      <c r="F20" s="11">
        <v>8.505862760069375</v>
      </c>
      <c r="G20" s="11"/>
      <c r="H20" s="11">
        <f t="shared" si="2"/>
        <v>-2.912078800413628</v>
      </c>
      <c r="I20" s="11">
        <f>'RD T1'!E19</f>
        <v>5.2024905985160279</v>
      </c>
      <c r="J20" s="11">
        <f t="shared" si="5"/>
        <v>2.2904117981023999</v>
      </c>
      <c r="L20" s="10" t="str">
        <f>name!D16</f>
        <v>42 Secretarial and related occupations</v>
      </c>
      <c r="M20" s="11">
        <v>1.2499012861817609</v>
      </c>
      <c r="N20" s="11">
        <v>0.94497597278338097</v>
      </c>
      <c r="O20" s="11">
        <v>0.90602343341569458</v>
      </c>
      <c r="P20" s="11">
        <v>0.87903987364566616</v>
      </c>
      <c r="Q20" s="11">
        <v>1.0506941258589404</v>
      </c>
      <c r="R20" s="11"/>
      <c r="S20" s="11">
        <f t="shared" si="3"/>
        <v>0.14467069244324582</v>
      </c>
      <c r="T20" s="11">
        <f>'RD T1'!T19</f>
        <v>0.31051296395270694</v>
      </c>
      <c r="U20" s="11">
        <f t="shared" si="6"/>
        <v>0.45518365639595276</v>
      </c>
      <c r="W20" s="10" t="str">
        <f>name!D16</f>
        <v>42 Secretarial and related occupations</v>
      </c>
      <c r="X20" s="11">
        <v>10.93146152922718</v>
      </c>
      <c r="Y20" s="11">
        <v>10.716992803515287</v>
      </c>
      <c r="Z20" s="11">
        <v>10.511918127067311</v>
      </c>
      <c r="AA20" s="11">
        <v>9.4431206008782471</v>
      </c>
      <c r="AB20" s="11">
        <v>7.4551686342104331</v>
      </c>
      <c r="AC20" s="11"/>
      <c r="AD20" s="11">
        <f t="shared" si="4"/>
        <v>-3.0567494928568779</v>
      </c>
      <c r="AE20" s="11">
        <f>'RD T1'!T48</f>
        <v>4.8919776345633217</v>
      </c>
      <c r="AF20" s="11">
        <f t="shared" si="7"/>
        <v>1.8352281417064438</v>
      </c>
    </row>
    <row r="21" spans="1:32" x14ac:dyDescent="0.2">
      <c r="A21" s="10" t="str">
        <f>name!D17</f>
        <v>51 Skilled agricultural and related trades</v>
      </c>
      <c r="B21" s="11">
        <v>5.3273390619724807</v>
      </c>
      <c r="C21" s="11">
        <v>5.6492680768713255</v>
      </c>
      <c r="D21" s="11">
        <v>6.0058960333413625</v>
      </c>
      <c r="E21" s="11">
        <v>5.9735871391420776</v>
      </c>
      <c r="F21" s="11">
        <v>6.6743327848952738</v>
      </c>
      <c r="G21" s="11"/>
      <c r="H21" s="11">
        <f t="shared" si="2"/>
        <v>0.66843675155391136</v>
      </c>
      <c r="I21" s="11">
        <f>'RD T1'!E20</f>
        <v>3.2970142335712027</v>
      </c>
      <c r="J21" s="11">
        <f t="shared" si="5"/>
        <v>3.9654509851251141</v>
      </c>
      <c r="L21" s="10" t="str">
        <f>name!D17</f>
        <v>51 Skilled agricultural and related trades</v>
      </c>
      <c r="M21" s="11">
        <v>4.7462671706423913</v>
      </c>
      <c r="N21" s="11">
        <v>4.9842330509738844</v>
      </c>
      <c r="O21" s="11">
        <v>5.1885224189926031</v>
      </c>
      <c r="P21" s="11">
        <v>5.1602691044747884</v>
      </c>
      <c r="Q21" s="11">
        <v>5.6129557171480062</v>
      </c>
      <c r="R21" s="11"/>
      <c r="S21" s="11">
        <f t="shared" si="3"/>
        <v>0.42443329815540309</v>
      </c>
      <c r="T21" s="11">
        <f>'RD T1'!T20</f>
        <v>2.6600462336047528</v>
      </c>
      <c r="U21" s="11">
        <f t="shared" si="6"/>
        <v>3.0844795317601559</v>
      </c>
      <c r="W21" s="10" t="str">
        <f>name!D17</f>
        <v>51 Skilled agricultural and related trades</v>
      </c>
      <c r="X21" s="11">
        <v>0.58107189133008708</v>
      </c>
      <c r="Y21" s="11">
        <v>0.66503502589744745</v>
      </c>
      <c r="Z21" s="11">
        <v>0.8173736143487631</v>
      </c>
      <c r="AA21" s="11">
        <v>0.81331803466729435</v>
      </c>
      <c r="AB21" s="11">
        <v>1.0613770677472742</v>
      </c>
      <c r="AC21" s="11"/>
      <c r="AD21" s="11">
        <f t="shared" si="4"/>
        <v>0.24400345339851115</v>
      </c>
      <c r="AE21" s="11">
        <f>'RD T1'!T49</f>
        <v>0.63696799996645037</v>
      </c>
      <c r="AF21" s="11">
        <f t="shared" si="7"/>
        <v>0.88097145336496152</v>
      </c>
    </row>
    <row r="22" spans="1:32" x14ac:dyDescent="0.2">
      <c r="A22" s="10" t="str">
        <f>name!D18</f>
        <v>52 Skilled metal, electrical and electronic trades</v>
      </c>
      <c r="B22" s="11">
        <v>21.206390750987723</v>
      </c>
      <c r="C22" s="11">
        <v>21.422566242936224</v>
      </c>
      <c r="D22" s="11">
        <v>18.957765396207414</v>
      </c>
      <c r="E22" s="11">
        <v>18.895654761828947</v>
      </c>
      <c r="F22" s="11">
        <v>18.229899322320001</v>
      </c>
      <c r="G22" s="11"/>
      <c r="H22" s="11">
        <f t="shared" si="2"/>
        <v>-0.72786607388741231</v>
      </c>
      <c r="I22" s="11">
        <f>'RD T1'!E21</f>
        <v>7.1570124758002533</v>
      </c>
      <c r="J22" s="11">
        <f t="shared" si="5"/>
        <v>6.429146401912841</v>
      </c>
      <c r="L22" s="10" t="str">
        <f>name!D18</f>
        <v>52 Skilled metal, electrical and electronic trades</v>
      </c>
      <c r="M22" s="11">
        <v>20.833950000504277</v>
      </c>
      <c r="N22" s="11">
        <v>20.759139248953861</v>
      </c>
      <c r="O22" s="11">
        <v>18.457145771125287</v>
      </c>
      <c r="P22" s="11">
        <v>18.000868602091096</v>
      </c>
      <c r="Q22" s="11">
        <v>16.960753034773543</v>
      </c>
      <c r="R22" s="11"/>
      <c r="S22" s="11">
        <f t="shared" si="3"/>
        <v>-1.4963927363517442</v>
      </c>
      <c r="T22" s="11">
        <f>'RD T1'!T21</f>
        <v>6.5953308278472162</v>
      </c>
      <c r="U22" s="11">
        <f t="shared" si="6"/>
        <v>5.0989380914954721</v>
      </c>
      <c r="W22" s="10" t="str">
        <f>name!D18</f>
        <v>52 Skilled metal, electrical and electronic trades</v>
      </c>
      <c r="X22" s="11">
        <v>0.37244075048346681</v>
      </c>
      <c r="Y22" s="11">
        <v>0.66342699398237026</v>
      </c>
      <c r="Z22" s="11">
        <v>0.50061962508212576</v>
      </c>
      <c r="AA22" s="11">
        <v>0.89478615973787234</v>
      </c>
      <c r="AB22" s="11">
        <v>1.2691462875464601</v>
      </c>
      <c r="AC22" s="11"/>
      <c r="AD22" s="11">
        <f t="shared" si="4"/>
        <v>0.76852666246433432</v>
      </c>
      <c r="AE22" s="11">
        <f>'RD T1'!T50</f>
        <v>0.56168164795303699</v>
      </c>
      <c r="AF22" s="11">
        <f t="shared" si="7"/>
        <v>1.3302083104173712</v>
      </c>
    </row>
    <row r="23" spans="1:32" x14ac:dyDescent="0.2">
      <c r="A23" s="10" t="str">
        <f>name!D19</f>
        <v>53 Skilled construction and building trades</v>
      </c>
      <c r="B23" s="11">
        <v>19.228282968609467</v>
      </c>
      <c r="C23" s="11">
        <v>21.066644983792301</v>
      </c>
      <c r="D23" s="11">
        <v>17.032656969544849</v>
      </c>
      <c r="E23" s="11">
        <v>17.945156563994086</v>
      </c>
      <c r="F23" s="11">
        <v>17.839676674626624</v>
      </c>
      <c r="G23" s="11"/>
      <c r="H23" s="11">
        <f t="shared" si="2"/>
        <v>0.80701970508177467</v>
      </c>
      <c r="I23" s="11">
        <f>'RD T1'!E22</f>
        <v>7.5479379448819683</v>
      </c>
      <c r="J23" s="11">
        <f t="shared" si="5"/>
        <v>8.3549576499637439</v>
      </c>
      <c r="L23" s="10" t="str">
        <f>name!D19</f>
        <v>53 Skilled construction and building trades</v>
      </c>
      <c r="M23" s="11">
        <v>18.957762940437139</v>
      </c>
      <c r="N23" s="11">
        <v>20.718932579200846</v>
      </c>
      <c r="O23" s="11">
        <v>16.608764759898733</v>
      </c>
      <c r="P23" s="11">
        <v>17.670968276897025</v>
      </c>
      <c r="Q23" s="11">
        <v>17.53861811005272</v>
      </c>
      <c r="R23" s="11"/>
      <c r="S23" s="11">
        <f t="shared" si="3"/>
        <v>0.92985335015398718</v>
      </c>
      <c r="T23" s="11">
        <f>'RD T1'!T22</f>
        <v>7.394635849274394</v>
      </c>
      <c r="U23" s="11">
        <f t="shared" si="6"/>
        <v>8.3244891994283812</v>
      </c>
      <c r="W23" s="10" t="str">
        <f>name!D19</f>
        <v>53 Skilled construction and building trades</v>
      </c>
      <c r="X23" s="11">
        <v>0.27052002817233745</v>
      </c>
      <c r="Y23" s="11">
        <v>0.34771240459145342</v>
      </c>
      <c r="Z23" s="11">
        <v>0.4238922096461008</v>
      </c>
      <c r="AA23" s="11">
        <v>0.27418828709705351</v>
      </c>
      <c r="AB23" s="11">
        <v>0.30105856457388619</v>
      </c>
      <c r="AC23" s="11"/>
      <c r="AD23" s="11">
        <f t="shared" si="4"/>
        <v>-0.12283364507221461</v>
      </c>
      <c r="AE23" s="11">
        <f>'RD T1'!T51</f>
        <v>0.15330209560757393</v>
      </c>
      <c r="AF23" s="11">
        <f t="shared" si="7"/>
        <v>3.046845053535932E-2</v>
      </c>
    </row>
    <row r="24" spans="1:32" x14ac:dyDescent="0.2">
      <c r="A24" s="10" t="str">
        <f>name!D20</f>
        <v>54 Textiles, printing and other skilled trades</v>
      </c>
      <c r="B24" s="11">
        <v>10.058697647515643</v>
      </c>
      <c r="C24" s="11">
        <v>9.8624621772831897</v>
      </c>
      <c r="D24" s="11">
        <v>9.5274680822819402</v>
      </c>
      <c r="E24" s="11">
        <v>10.283813719196402</v>
      </c>
      <c r="F24" s="11">
        <v>10.229449607913303</v>
      </c>
      <c r="G24" s="11"/>
      <c r="H24" s="11">
        <f t="shared" si="2"/>
        <v>0.7019815256313624</v>
      </c>
      <c r="I24" s="11">
        <f>'RD T1'!E23</f>
        <v>4.48736492428801</v>
      </c>
      <c r="J24" s="11">
        <f t="shared" si="5"/>
        <v>5.1893464499193724</v>
      </c>
      <c r="L24" s="10" t="str">
        <f>name!D20</f>
        <v>54 Textiles, printing and other skilled trades</v>
      </c>
      <c r="M24" s="11">
        <v>5.9869467923202411</v>
      </c>
      <c r="N24" s="11">
        <v>5.8089350009649738</v>
      </c>
      <c r="O24" s="11">
        <v>5.1522758686048524</v>
      </c>
      <c r="P24" s="11">
        <v>5.6070557945079562</v>
      </c>
      <c r="Q24" s="11">
        <v>5.4670463471649375</v>
      </c>
      <c r="R24" s="11"/>
      <c r="S24" s="11">
        <f t="shared" si="3"/>
        <v>0.31477047856008511</v>
      </c>
      <c r="T24" s="11">
        <f>'RD T1'!T23</f>
        <v>1.7517528603970862</v>
      </c>
      <c r="U24" s="11">
        <f t="shared" si="6"/>
        <v>2.0665233389571713</v>
      </c>
      <c r="W24" s="10" t="str">
        <f>name!D20</f>
        <v>54 Textiles, printing and other skilled trades</v>
      </c>
      <c r="X24" s="11">
        <v>4.0717508551954031</v>
      </c>
      <c r="Y24" s="11">
        <v>4.0535271763182079</v>
      </c>
      <c r="Z24" s="11">
        <v>4.3751922136770833</v>
      </c>
      <c r="AA24" s="11">
        <v>4.6767579246884301</v>
      </c>
      <c r="AB24" s="11">
        <v>4.7624032607483722</v>
      </c>
      <c r="AC24" s="11"/>
      <c r="AD24" s="11">
        <f t="shared" si="4"/>
        <v>0.38721104707128884</v>
      </c>
      <c r="AE24" s="11">
        <f>'RD T1'!T52</f>
        <v>2.7356120638909229</v>
      </c>
      <c r="AF24" s="11">
        <f t="shared" si="7"/>
        <v>3.1228231109622118</v>
      </c>
    </row>
    <row r="25" spans="1:32" x14ac:dyDescent="0.2">
      <c r="A25" s="10" t="str">
        <f>name!D21</f>
        <v>61 Caring personal service occupations</v>
      </c>
      <c r="B25" s="11">
        <v>44.562479051615767</v>
      </c>
      <c r="C25" s="11">
        <v>45.083140866398203</v>
      </c>
      <c r="D25" s="11">
        <v>43.087427442616608</v>
      </c>
      <c r="E25" s="11">
        <v>45.595902044959544</v>
      </c>
      <c r="F25" s="11">
        <v>50.458448274499446</v>
      </c>
      <c r="G25" s="11"/>
      <c r="H25" s="11">
        <f t="shared" si="2"/>
        <v>7.3710208318828379</v>
      </c>
      <c r="I25" s="11">
        <f>'RD T1'!E24</f>
        <v>26.393560859125849</v>
      </c>
      <c r="J25" s="11">
        <f t="shared" si="5"/>
        <v>33.764581691008686</v>
      </c>
      <c r="L25" s="10" t="str">
        <f>name!D21</f>
        <v>61 Caring personal service occupations</v>
      </c>
      <c r="M25" s="11">
        <v>4.5302588863801505</v>
      </c>
      <c r="N25" s="11">
        <v>4.4183314794070414</v>
      </c>
      <c r="O25" s="11">
        <v>4.3656537185616209</v>
      </c>
      <c r="P25" s="11">
        <v>5.4374858884352157</v>
      </c>
      <c r="Q25" s="11">
        <v>6.5982428410586955</v>
      </c>
      <c r="R25" s="11"/>
      <c r="S25" s="11">
        <f t="shared" si="3"/>
        <v>2.2325891224970746</v>
      </c>
      <c r="T25" s="11">
        <f>'RD T1'!T24</f>
        <v>2.5158095786955936</v>
      </c>
      <c r="U25" s="11">
        <f t="shared" si="6"/>
        <v>4.7483987011926683</v>
      </c>
      <c r="W25" s="10" t="str">
        <f>name!D21</f>
        <v>61 Caring personal service occupations</v>
      </c>
      <c r="X25" s="11">
        <v>40.0322201652356</v>
      </c>
      <c r="Y25" s="11">
        <v>40.664809386991159</v>
      </c>
      <c r="Z25" s="11">
        <v>38.721773724055019</v>
      </c>
      <c r="AA25" s="11">
        <v>40.158416156524311</v>
      </c>
      <c r="AB25" s="11">
        <v>43.86020543344074</v>
      </c>
      <c r="AC25" s="11"/>
      <c r="AD25" s="11">
        <f t="shared" si="4"/>
        <v>5.1384317093857206</v>
      </c>
      <c r="AE25" s="11">
        <f>'RD T1'!T53</f>
        <v>23.877751280430257</v>
      </c>
      <c r="AF25" s="11">
        <f t="shared" si="7"/>
        <v>29.016182989815977</v>
      </c>
    </row>
    <row r="26" spans="1:32" x14ac:dyDescent="0.2">
      <c r="A26" s="10" t="str">
        <f>name!D22</f>
        <v>62 Leisure, travel and related personal service occupations</v>
      </c>
      <c r="B26" s="11">
        <v>11.330489656307254</v>
      </c>
      <c r="C26" s="11">
        <v>12.631832821432615</v>
      </c>
      <c r="D26" s="11">
        <v>11.2985852392443</v>
      </c>
      <c r="E26" s="11">
        <v>11.4126009601299</v>
      </c>
      <c r="F26" s="11">
        <v>12.374889235507998</v>
      </c>
      <c r="G26" s="11"/>
      <c r="H26" s="11">
        <f t="shared" si="2"/>
        <v>1.0763039962636984</v>
      </c>
      <c r="I26" s="11">
        <f>'RD T1'!E25</f>
        <v>5.9830948636640437</v>
      </c>
      <c r="J26" s="11">
        <f t="shared" si="5"/>
        <v>7.0593988599277422</v>
      </c>
      <c r="L26" s="10" t="str">
        <f>name!D22</f>
        <v>62 Leisure, travel and related personal service occupations</v>
      </c>
      <c r="M26" s="11">
        <v>3.1789643277663049</v>
      </c>
      <c r="N26" s="11">
        <v>3.7040719855356499</v>
      </c>
      <c r="O26" s="11">
        <v>3.6737834279955441</v>
      </c>
      <c r="P26" s="11">
        <v>3.7197806793623505</v>
      </c>
      <c r="Q26" s="11">
        <v>4.1498892556276736</v>
      </c>
      <c r="R26" s="11"/>
      <c r="S26" s="11">
        <f t="shared" si="3"/>
        <v>0.4761058276321295</v>
      </c>
      <c r="T26" s="11">
        <f>'RD T1'!T25</f>
        <v>1.677076018469891</v>
      </c>
      <c r="U26" s="11">
        <f t="shared" si="6"/>
        <v>2.1531818461020205</v>
      </c>
      <c r="W26" s="10" t="str">
        <f>name!D22</f>
        <v>62 Leisure, travel and related personal service occupations</v>
      </c>
      <c r="X26" s="11">
        <v>8.1515253285409575</v>
      </c>
      <c r="Y26" s="11">
        <v>8.9277608358969758</v>
      </c>
      <c r="Z26" s="11">
        <v>7.6248018112487577</v>
      </c>
      <c r="AA26" s="11">
        <v>7.6928202807675552</v>
      </c>
      <c r="AB26" s="11">
        <v>8.2249999798803213</v>
      </c>
      <c r="AC26" s="11"/>
      <c r="AD26" s="11">
        <f t="shared" si="4"/>
        <v>0.60019816863156361</v>
      </c>
      <c r="AE26" s="11">
        <f>'RD T1'!T54</f>
        <v>4.3060188451941528</v>
      </c>
      <c r="AF26" s="11">
        <f t="shared" si="7"/>
        <v>4.9062170138257164</v>
      </c>
    </row>
    <row r="27" spans="1:32" x14ac:dyDescent="0.2">
      <c r="A27" s="10" t="str">
        <f>name!D23</f>
        <v>63 Community and civil enforcement occupations</v>
      </c>
      <c r="B27" s="11">
        <v>0.53143782526360217</v>
      </c>
      <c r="C27" s="11">
        <v>0.48523878431535339</v>
      </c>
      <c r="D27" s="11">
        <v>0.59384771768727396</v>
      </c>
      <c r="E27" s="11">
        <v>0.43931851646576464</v>
      </c>
      <c r="F27" s="11">
        <v>0.45102405977021687</v>
      </c>
      <c r="G27" s="11"/>
      <c r="H27" s="11">
        <f t="shared" si="2"/>
        <v>-0.14282365791705709</v>
      </c>
      <c r="I27" s="11">
        <f>'RD T1'!E26</f>
        <v>0.22009789251790501</v>
      </c>
      <c r="J27" s="11">
        <f t="shared" si="5"/>
        <v>7.7274234600847924E-2</v>
      </c>
      <c r="L27" s="10" t="str">
        <f>name!D23</f>
        <v>63 Community and civil enforcement occupations</v>
      </c>
      <c r="M27" s="11">
        <v>0.40578274501444561</v>
      </c>
      <c r="N27" s="11">
        <v>0.30667758152093083</v>
      </c>
      <c r="O27" s="11">
        <v>0.45291701137679535</v>
      </c>
      <c r="P27" s="11">
        <v>0.24575690191690353</v>
      </c>
      <c r="Q27" s="11">
        <v>0.27019459136141671</v>
      </c>
      <c r="R27" s="11"/>
      <c r="S27" s="11">
        <f t="shared" si="3"/>
        <v>-0.18272242001537864</v>
      </c>
      <c r="T27" s="11">
        <f>'RD T1'!T26</f>
        <v>0.10725080469294943</v>
      </c>
      <c r="U27" s="11">
        <f t="shared" si="6"/>
        <v>-7.5471615322429214E-2</v>
      </c>
      <c r="W27" s="10" t="str">
        <f>name!D23</f>
        <v>63 Community and civil enforcement occupations</v>
      </c>
      <c r="X27" s="11">
        <v>0.12565508024915734</v>
      </c>
      <c r="Y27" s="11">
        <v>0.17856120279442281</v>
      </c>
      <c r="Z27" s="11">
        <v>0.14093070631047805</v>
      </c>
      <c r="AA27" s="11">
        <v>0.19356161454886131</v>
      </c>
      <c r="AB27" s="11">
        <v>0.18082946840879979</v>
      </c>
      <c r="AC27" s="11"/>
      <c r="AD27" s="11">
        <f t="shared" si="4"/>
        <v>3.9898762098321744E-2</v>
      </c>
      <c r="AE27" s="11">
        <f>'RD T1'!T55</f>
        <v>0.11284708782495557</v>
      </c>
      <c r="AF27" s="11">
        <f t="shared" si="7"/>
        <v>0.15274584992327733</v>
      </c>
    </row>
    <row r="28" spans="1:32" x14ac:dyDescent="0.2">
      <c r="A28" s="10" t="str">
        <f>name!D24</f>
        <v>71 Sales occupations</v>
      </c>
      <c r="B28" s="11">
        <v>38.899480249066187</v>
      </c>
      <c r="C28" s="11">
        <v>36.946432270231881</v>
      </c>
      <c r="D28" s="11">
        <v>36.900956339507758</v>
      </c>
      <c r="E28" s="11">
        <v>36.640912897045141</v>
      </c>
      <c r="F28" s="11">
        <v>35.440692642842535</v>
      </c>
      <c r="G28" s="11"/>
      <c r="H28" s="11">
        <f t="shared" si="2"/>
        <v>-1.4602636966652227</v>
      </c>
      <c r="I28" s="11">
        <f>'RD T1'!E27</f>
        <v>16.904381675744347</v>
      </c>
      <c r="J28" s="11">
        <f t="shared" si="5"/>
        <v>15.444117979079124</v>
      </c>
      <c r="L28" s="10" t="str">
        <f>name!D24</f>
        <v>71 Sales occupations</v>
      </c>
      <c r="M28" s="11">
        <v>14.606733575472473</v>
      </c>
      <c r="N28" s="11">
        <v>14.264357002231648</v>
      </c>
      <c r="O28" s="11">
        <v>14.292364252080723</v>
      </c>
      <c r="P28" s="11">
        <v>14.305604715601671</v>
      </c>
      <c r="Q28" s="11">
        <v>14.380182170391883</v>
      </c>
      <c r="R28" s="11"/>
      <c r="S28" s="11">
        <f t="shared" si="3"/>
        <v>8.7817918311159815E-2</v>
      </c>
      <c r="T28" s="11">
        <f>'RD T1'!T27</f>
        <v>4.8026250620451396</v>
      </c>
      <c r="U28" s="11">
        <f t="shared" si="6"/>
        <v>4.8904429803562994</v>
      </c>
      <c r="W28" s="10" t="str">
        <f>name!D24</f>
        <v>71 Sales occupations</v>
      </c>
      <c r="X28" s="11">
        <v>24.292746673593683</v>
      </c>
      <c r="Y28" s="11">
        <v>22.682075268000276</v>
      </c>
      <c r="Z28" s="11">
        <v>22.608592087427041</v>
      </c>
      <c r="AA28" s="11">
        <v>22.335308181443519</v>
      </c>
      <c r="AB28" s="11">
        <v>21.060510472450598</v>
      </c>
      <c r="AC28" s="11"/>
      <c r="AD28" s="11">
        <f t="shared" si="4"/>
        <v>-1.5480816149764429</v>
      </c>
      <c r="AE28" s="11">
        <f>'RD T1'!T56</f>
        <v>12.101756613699207</v>
      </c>
      <c r="AF28" s="11">
        <f t="shared" si="7"/>
        <v>10.553674998722764</v>
      </c>
    </row>
    <row r="29" spans="1:32" x14ac:dyDescent="0.2">
      <c r="A29" s="10" t="str">
        <f>name!D25</f>
        <v>72 Customer service occupations</v>
      </c>
      <c r="B29" s="11">
        <v>8.7725256069163358</v>
      </c>
      <c r="C29" s="11">
        <v>9.6545560882071193</v>
      </c>
      <c r="D29" s="11">
        <v>9.9562084350446831</v>
      </c>
      <c r="E29" s="11">
        <v>11.032997574825687</v>
      </c>
      <c r="F29" s="11">
        <v>12.135713336055831</v>
      </c>
      <c r="G29" s="11"/>
      <c r="H29" s="11">
        <f t="shared" si="2"/>
        <v>2.179504901011148</v>
      </c>
      <c r="I29" s="11">
        <f>'RD T1'!E28</f>
        <v>5.1711498566741989</v>
      </c>
      <c r="J29" s="11">
        <f t="shared" si="5"/>
        <v>7.3506547576853469</v>
      </c>
      <c r="L29" s="10" t="str">
        <f>name!D25</f>
        <v>72 Customer service occupations</v>
      </c>
      <c r="M29" s="11">
        <v>3.3423637329082134</v>
      </c>
      <c r="N29" s="11">
        <v>3.0467485284404994</v>
      </c>
      <c r="O29" s="11">
        <v>3.5980428211090438</v>
      </c>
      <c r="P29" s="11">
        <v>4.447645166197967</v>
      </c>
      <c r="Q29" s="11">
        <v>5.1649862797302779</v>
      </c>
      <c r="R29" s="11"/>
      <c r="S29" s="11">
        <f t="shared" si="3"/>
        <v>1.5669434586212341</v>
      </c>
      <c r="T29" s="11">
        <f>'RD T1'!T28</f>
        <v>1.5800236200495177</v>
      </c>
      <c r="U29" s="11">
        <f t="shared" si="6"/>
        <v>3.1469670786707518</v>
      </c>
      <c r="W29" s="10" t="str">
        <f>name!D25</f>
        <v>72 Customer service occupations</v>
      </c>
      <c r="X29" s="11">
        <v>5.4301618740081254</v>
      </c>
      <c r="Y29" s="11">
        <v>6.6078075597666155</v>
      </c>
      <c r="Z29" s="11">
        <v>6.3581656139356353</v>
      </c>
      <c r="AA29" s="11">
        <v>6.5853524086277186</v>
      </c>
      <c r="AB29" s="11">
        <v>6.9707270563255577</v>
      </c>
      <c r="AC29" s="11"/>
      <c r="AD29" s="11">
        <f t="shared" si="4"/>
        <v>0.61256144238992238</v>
      </c>
      <c r="AE29" s="11">
        <f>'RD T1'!T57</f>
        <v>3.5911262366246812</v>
      </c>
      <c r="AF29" s="11">
        <f t="shared" si="7"/>
        <v>4.2036876790146032</v>
      </c>
    </row>
    <row r="30" spans="1:32" x14ac:dyDescent="0.2">
      <c r="A30" s="10" t="str">
        <f>name!D26</f>
        <v>81 Process, plant and machine operatives</v>
      </c>
      <c r="B30" s="11">
        <v>11.869609802782215</v>
      </c>
      <c r="C30" s="11">
        <v>11.863016736407399</v>
      </c>
      <c r="D30" s="11">
        <v>10.389182836168597</v>
      </c>
      <c r="E30" s="11">
        <v>11.10838173432931</v>
      </c>
      <c r="F30" s="11">
        <v>10.614519942841889</v>
      </c>
      <c r="G30" s="11"/>
      <c r="H30" s="11">
        <f t="shared" si="2"/>
        <v>0.2253371066732921</v>
      </c>
      <c r="I30" s="11">
        <f>'RD T1'!E29</f>
        <v>4.1893546517635638</v>
      </c>
      <c r="J30" s="11">
        <f t="shared" si="5"/>
        <v>4.4146917584368559</v>
      </c>
      <c r="L30" s="10" t="str">
        <f>name!D26</f>
        <v>81 Process, plant and machine operatives</v>
      </c>
      <c r="M30" s="11">
        <v>9.4534044499381729</v>
      </c>
      <c r="N30" s="11">
        <v>9.2831620709184364</v>
      </c>
      <c r="O30" s="11">
        <v>8.1337553618891594</v>
      </c>
      <c r="P30" s="11">
        <v>8.2793982849646586</v>
      </c>
      <c r="Q30" s="11">
        <v>7.6041754457906103</v>
      </c>
      <c r="R30" s="11"/>
      <c r="S30" s="11">
        <f t="shared" si="3"/>
        <v>-0.52957991609854904</v>
      </c>
      <c r="T30" s="11">
        <f>'RD T1'!T29</f>
        <v>2.8183790089844707</v>
      </c>
      <c r="U30" s="11">
        <f t="shared" si="6"/>
        <v>2.2887990928859216</v>
      </c>
      <c r="W30" s="10" t="str">
        <f>name!D26</f>
        <v>81 Process, plant and machine operatives</v>
      </c>
      <c r="X30" s="11">
        <v>2.4162053528440501</v>
      </c>
      <c r="Y30" s="11">
        <v>2.5798546654889702</v>
      </c>
      <c r="Z30" s="11">
        <v>2.2554274742794544</v>
      </c>
      <c r="AA30" s="11">
        <v>2.8289834493646611</v>
      </c>
      <c r="AB30" s="11">
        <v>3.0103444970512925</v>
      </c>
      <c r="AC30" s="11"/>
      <c r="AD30" s="11">
        <f t="shared" si="4"/>
        <v>0.75491702277183803</v>
      </c>
      <c r="AE30" s="11">
        <f>'RD T1'!T58</f>
        <v>1.3709756427790938</v>
      </c>
      <c r="AF30" s="11">
        <f t="shared" si="7"/>
        <v>2.125892665550932</v>
      </c>
    </row>
    <row r="31" spans="1:32" x14ac:dyDescent="0.2">
      <c r="A31" s="10" t="str">
        <f>name!D27</f>
        <v>82 Transport and mobile machine drivers and operatives</v>
      </c>
      <c r="B31" s="11">
        <v>16.763378855702825</v>
      </c>
      <c r="C31" s="11">
        <v>18.447924296398195</v>
      </c>
      <c r="D31" s="11">
        <v>16.451921475352517</v>
      </c>
      <c r="E31" s="11">
        <v>16.861835616266902</v>
      </c>
      <c r="F31" s="11">
        <v>17.004608858055484</v>
      </c>
      <c r="G31" s="11"/>
      <c r="H31" s="11">
        <f t="shared" si="2"/>
        <v>0.5526873827029668</v>
      </c>
      <c r="I31" s="11">
        <f>'RD T1'!E30</f>
        <v>8.9286523537249867</v>
      </c>
      <c r="J31" s="11">
        <f t="shared" si="5"/>
        <v>9.4813397364279535</v>
      </c>
      <c r="L31" s="10" t="str">
        <f>name!D27</f>
        <v>82 Transport and mobile machine drivers and operatives</v>
      </c>
      <c r="M31" s="11">
        <v>15.470276126769551</v>
      </c>
      <c r="N31" s="11">
        <v>16.944110558075355</v>
      </c>
      <c r="O31" s="11">
        <v>15.110092108457717</v>
      </c>
      <c r="P31" s="11">
        <v>15.217149519974559</v>
      </c>
      <c r="Q31" s="11">
        <v>15.150590210909805</v>
      </c>
      <c r="R31" s="11"/>
      <c r="S31" s="11">
        <f t="shared" si="3"/>
        <v>4.0498102452087181E-2</v>
      </c>
      <c r="T31" s="11">
        <f>'RD T1'!T30</f>
        <v>7.8710162435729405</v>
      </c>
      <c r="U31" s="11">
        <f t="shared" si="6"/>
        <v>7.9115143460250277</v>
      </c>
      <c r="W31" s="10" t="str">
        <f>name!D27</f>
        <v>82 Transport and mobile machine drivers and operatives</v>
      </c>
      <c r="X31" s="11">
        <v>1.2931027289332579</v>
      </c>
      <c r="Y31" s="11">
        <v>1.5038137383228443</v>
      </c>
      <c r="Z31" s="11">
        <v>1.3418293668948198</v>
      </c>
      <c r="AA31" s="11">
        <v>1.6446860962923615</v>
      </c>
      <c r="AB31" s="11">
        <v>1.8540186471456679</v>
      </c>
      <c r="AC31" s="11"/>
      <c r="AD31" s="11">
        <f t="shared" si="4"/>
        <v>0.51218928025084809</v>
      </c>
      <c r="AE31" s="11">
        <f>'RD T1'!T59</f>
        <v>1.0576361101520459</v>
      </c>
      <c r="AF31" s="11">
        <f t="shared" si="7"/>
        <v>1.569825390402894</v>
      </c>
    </row>
    <row r="32" spans="1:32" x14ac:dyDescent="0.2">
      <c r="A32" s="10" t="str">
        <f>name!D28</f>
        <v>91 Elementary trades and related occupations</v>
      </c>
      <c r="B32" s="11">
        <v>8.660859174821649</v>
      </c>
      <c r="C32" s="11">
        <v>7.9007340307832425</v>
      </c>
      <c r="D32" s="11">
        <v>7.0363748844756051</v>
      </c>
      <c r="E32" s="11">
        <v>14.066108361060863</v>
      </c>
      <c r="F32" s="11">
        <v>16.403689651773028</v>
      </c>
      <c r="G32" s="11"/>
      <c r="H32" s="11">
        <f t="shared" si="2"/>
        <v>9.3673147672974224</v>
      </c>
      <c r="I32" s="11">
        <f>'RD T1'!E31</f>
        <v>6.5303233267313088</v>
      </c>
      <c r="J32" s="11">
        <f t="shared" si="5"/>
        <v>15.897638094028732</v>
      </c>
      <c r="L32" s="10" t="str">
        <f>name!D28</f>
        <v>91 Elementary trades and related occupations</v>
      </c>
      <c r="M32" s="11">
        <v>6.5105513605473364</v>
      </c>
      <c r="N32" s="11">
        <v>5.9671419363436966</v>
      </c>
      <c r="O32" s="11">
        <v>5.3653375011687299</v>
      </c>
      <c r="P32" s="11">
        <v>7.4315255414557733</v>
      </c>
      <c r="Q32" s="11">
        <v>8.1543814242217056</v>
      </c>
      <c r="R32" s="11"/>
      <c r="S32" s="11">
        <f t="shared" si="3"/>
        <v>2.7890439230529758</v>
      </c>
      <c r="T32" s="11">
        <f>'RD T1'!T31</f>
        <v>2.4210107545368267</v>
      </c>
      <c r="U32" s="11">
        <f t="shared" si="6"/>
        <v>5.2100546775898025</v>
      </c>
      <c r="W32" s="10" t="str">
        <f>name!D28</f>
        <v>91 Elementary trades and related occupations</v>
      </c>
      <c r="X32" s="11">
        <v>2.1503078142743144</v>
      </c>
      <c r="Y32" s="11">
        <v>1.9335920944395459</v>
      </c>
      <c r="Z32" s="11">
        <v>1.6710373833068746</v>
      </c>
      <c r="AA32" s="11">
        <v>6.6345828196050798</v>
      </c>
      <c r="AB32" s="11">
        <v>8.2493082275513121</v>
      </c>
      <c r="AC32" s="11"/>
      <c r="AD32" s="11">
        <f t="shared" si="4"/>
        <v>6.5782708442444378</v>
      </c>
      <c r="AE32" s="11">
        <f>'RD T1'!T60</f>
        <v>4.109312572194483</v>
      </c>
      <c r="AF32" s="11">
        <f t="shared" si="7"/>
        <v>10.687583416438921</v>
      </c>
    </row>
    <row r="33" spans="1:32" x14ac:dyDescent="0.2">
      <c r="A33" s="10" t="str">
        <f>name!D29</f>
        <v>92 Elementary administration and service occupations</v>
      </c>
      <c r="B33" s="11">
        <v>50.547905795567083</v>
      </c>
      <c r="C33" s="11">
        <v>51.028727221927291</v>
      </c>
      <c r="D33" s="11">
        <v>47.590498364946718</v>
      </c>
      <c r="E33" s="11">
        <v>43.480580565187935</v>
      </c>
      <c r="F33" s="11">
        <v>40.638625656438627</v>
      </c>
      <c r="G33" s="11"/>
      <c r="H33" s="11">
        <f t="shared" ref="H33" si="8">F33-D33</f>
        <v>-6.9518727085080911</v>
      </c>
      <c r="I33" s="11">
        <f>'RD T1'!E32</f>
        <v>20.131563438242939</v>
      </c>
      <c r="J33" s="11">
        <f>SUM(H33:I33)</f>
        <v>13.179690729734848</v>
      </c>
      <c r="L33" s="10" t="str">
        <f>name!D29</f>
        <v>92 Elementary administration and service occupations</v>
      </c>
      <c r="M33" s="11">
        <v>26.326260888191058</v>
      </c>
      <c r="N33" s="11">
        <v>24.076563327124234</v>
      </c>
      <c r="O33" s="11">
        <v>23.837184253836689</v>
      </c>
      <c r="P33" s="11">
        <v>23.546032055367718</v>
      </c>
      <c r="Q33" s="11">
        <v>21.72452821546343</v>
      </c>
      <c r="R33" s="11"/>
      <c r="S33" s="11">
        <f t="shared" ref="S33" si="9">Q33-O33</f>
        <v>-2.1126560383732595</v>
      </c>
      <c r="T33" s="11">
        <f>'RD T1'!T32</f>
        <v>8.9169659407725455</v>
      </c>
      <c r="U33" s="11">
        <f t="shared" ref="U33" si="10">SUM(S33:T33)</f>
        <v>6.8043099023992859</v>
      </c>
      <c r="W33" s="10" t="str">
        <f>name!D29</f>
        <v>92 Elementary administration and service occupations</v>
      </c>
      <c r="X33" s="11">
        <v>24.221644907375975</v>
      </c>
      <c r="Y33" s="11">
        <v>26.952163894802997</v>
      </c>
      <c r="Z33" s="11">
        <v>23.753314111109955</v>
      </c>
      <c r="AA33" s="11">
        <v>19.934548509820281</v>
      </c>
      <c r="AB33" s="11">
        <v>18.914097440975247</v>
      </c>
      <c r="AC33" s="11"/>
      <c r="AD33" s="11">
        <f t="shared" ref="AD33" si="11">AB33-Z33</f>
        <v>-4.8392166701347072</v>
      </c>
      <c r="AE33" s="11">
        <f>'RD T1'!T61</f>
        <v>11.21459749747039</v>
      </c>
      <c r="AF33" s="11">
        <f t="shared" ref="AF33" si="12">SUM(AD33:AE33)</f>
        <v>6.3753808273356825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553.79199999999992</v>
      </c>
      <c r="C35" s="34">
        <f>SUM(C8:C33)</f>
        <v>599.34800000000018</v>
      </c>
      <c r="D35" s="34">
        <f>SUM(D8:D33)</f>
        <v>592.73499999999979</v>
      </c>
      <c r="E35" s="34">
        <f>SUM(E8:E33)</f>
        <v>617.09399999999948</v>
      </c>
      <c r="F35" s="34">
        <f>SUM(F8:F33)</f>
        <v>653.93299999999988</v>
      </c>
      <c r="G35" s="11"/>
      <c r="H35" s="34">
        <f>F35-D35</f>
        <v>61.198000000000093</v>
      </c>
      <c r="I35" s="34">
        <f>SUM(I8:I33)</f>
        <v>302.43298909434998</v>
      </c>
      <c r="J35" s="34">
        <f>SUM(J8:J33)</f>
        <v>363.6309890943499</v>
      </c>
      <c r="L35" s="231" t="str">
        <f>name!D3</f>
        <v>All occupations</v>
      </c>
      <c r="M35" s="34">
        <f>SUM(M8:M33)</f>
        <v>287.14439132287055</v>
      </c>
      <c r="N35" s="34">
        <f>SUM(N8:N33)</f>
        <v>305.57204680227642</v>
      </c>
      <c r="O35" s="34">
        <f>SUM(O8:O33)</f>
        <v>298.30748550734535</v>
      </c>
      <c r="P35" s="34">
        <f>SUM(P8:P33)</f>
        <v>308.76453758719867</v>
      </c>
      <c r="Q35" s="34">
        <f>SUM(Q8:Q33)</f>
        <v>323.71117440331159</v>
      </c>
      <c r="R35" s="11"/>
      <c r="S35" s="34">
        <f>Q35-O35</f>
        <v>25.403688895966241</v>
      </c>
      <c r="T35" s="34">
        <f>SUM(T8:T33)</f>
        <v>124.91319416387239</v>
      </c>
      <c r="U35" s="34">
        <f>SUM(U8:U33)</f>
        <v>150.31688305983869</v>
      </c>
      <c r="W35" s="231" t="str">
        <f>name!D3</f>
        <v>All occupations</v>
      </c>
      <c r="X35" s="34">
        <f>SUM(X8:X33)</f>
        <v>266.64760867712931</v>
      </c>
      <c r="Y35" s="34">
        <f>SUM(Y8:Y33)</f>
        <v>293.77595319772337</v>
      </c>
      <c r="Z35" s="34">
        <f>SUM(Z8:Z33)</f>
        <v>294.42751449265444</v>
      </c>
      <c r="AA35" s="34">
        <f>SUM(AA8:AA33)</f>
        <v>308.32946241280092</v>
      </c>
      <c r="AB35" s="34">
        <f>SUM(AB8:AB33)</f>
        <v>330.22182559668818</v>
      </c>
      <c r="AC35" s="11"/>
      <c r="AD35" s="34">
        <f t="shared" ref="AD35" si="13">AB35-Z35</f>
        <v>35.794311104033739</v>
      </c>
      <c r="AE35" s="34">
        <f>SUM(AE8:AE33)</f>
        <v>177.51979493047747</v>
      </c>
      <c r="AF35" s="34">
        <f>SUM(AF8:AF33)</f>
        <v>213.31410603451133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(Continued)</v>
      </c>
      <c r="L38" s="19" t="str">
        <f>CONCATENATE(L$1," (Continued)")</f>
        <v>Occupation Table 2.1  Males: Employment Change by Occupation (SOC 2020) and Replacement Demand, 2015-2035, West of England (Continued)</v>
      </c>
      <c r="W38" s="19" t="str">
        <f>CONCATENATE(W$1," (Continued)")</f>
        <v>Occupation Table 2.2  Females: Employment Change by Occupation (SOC 2020) and Replacement Demand, 2015-2035, West of England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6.6459362811179172</v>
      </c>
      <c r="C45" s="173">
        <f t="shared" si="20"/>
        <v>7.5414463919012062</v>
      </c>
      <c r="D45" s="173">
        <f t="shared" si="20"/>
        <v>7.8233709069228023</v>
      </c>
      <c r="E45" s="173">
        <f t="shared" si="20"/>
        <v>6.8854827443324664</v>
      </c>
      <c r="F45" s="173">
        <f t="shared" si="20"/>
        <v>7.0992473945033492</v>
      </c>
      <c r="H45" s="68">
        <f t="shared" ref="H45:H70" si="21">IF(D8&gt;0,(H8/D8)*100,0)</f>
        <v>0.11313741119307288</v>
      </c>
      <c r="I45" s="69">
        <f t="shared" ref="I45:I70" si="22">IF(D8&gt;0,I8/D8*100,0)</f>
        <v>48.840617277360074</v>
      </c>
      <c r="J45" s="69">
        <f t="shared" ref="J45:J70" si="23">IF(D8&gt;0,(J8/D8)*100,0)</f>
        <v>48.953754688553147</v>
      </c>
      <c r="L45" t="str">
        <f t="shared" ref="L45:L70" si="24">L8</f>
        <v>11 Corporate managers and directors</v>
      </c>
      <c r="M45" s="173">
        <f t="shared" ref="M45:Q45" si="25">M8/M$35*100</f>
        <v>9.1320269820070372</v>
      </c>
      <c r="N45" s="173">
        <f t="shared" si="25"/>
        <v>10.03882089684431</v>
      </c>
      <c r="O45" s="173">
        <f t="shared" si="25"/>
        <v>10.284174022402988</v>
      </c>
      <c r="P45" s="173">
        <f t="shared" si="25"/>
        <v>8.6966713390615933</v>
      </c>
      <c r="Q45" s="173">
        <f t="shared" si="25"/>
        <v>8.6819431540820151</v>
      </c>
      <c r="S45" s="68">
        <f t="shared" ref="S45:S70" si="26">IF(O8&gt;0,(S8/O8)*100,0)</f>
        <v>-8.3903843549272317</v>
      </c>
      <c r="T45" s="69">
        <f t="shared" ref="T45:T70" si="27">IF(O8&gt;0,T8/O8*100,0)</f>
        <v>41.940679999623967</v>
      </c>
      <c r="U45" s="69">
        <f t="shared" ref="U45:U70" si="28">IF(O8&gt;0,(U8/O8)*100,0)</f>
        <v>33.550295644696732</v>
      </c>
      <c r="W45" t="str">
        <f t="shared" ref="W45:W70" si="29">W8</f>
        <v>11 Corporate managers and directors</v>
      </c>
      <c r="X45" s="173">
        <f t="shared" ref="X45:AB45" si="30">X8/X$35*100</f>
        <v>3.9687436949108563</v>
      </c>
      <c r="Y45" s="173">
        <f t="shared" si="30"/>
        <v>4.943793892434468</v>
      </c>
      <c r="Z45" s="173">
        <f t="shared" si="30"/>
        <v>5.3301392842856874</v>
      </c>
      <c r="AA45" s="173">
        <f t="shared" si="30"/>
        <v>5.0717384314843201</v>
      </c>
      <c r="AB45" s="173">
        <f t="shared" si="30"/>
        <v>5.5477560534007786</v>
      </c>
      <c r="AD45" s="68">
        <f t="shared" ref="AD45:AD70" si="31">IF(Z8&gt;0,(AD8/Z8)*100,0)</f>
        <v>16.736368614910759</v>
      </c>
      <c r="AE45" s="69">
        <f t="shared" ref="AE45:AE70" si="32">IF(Z8&gt;0,AE8/Z8*100,0)</f>
        <v>62.329058397830906</v>
      </c>
      <c r="AF45" s="69">
        <f t="shared" ref="AF45:AF70" si="33">IF(Z8&gt;0,(AF8/Z8)*100,0)</f>
        <v>79.065427012741665</v>
      </c>
    </row>
    <row r="46" spans="1:32" x14ac:dyDescent="0.2">
      <c r="A46" t="str">
        <f t="shared" si="19"/>
        <v>12 Other managers and proprietors</v>
      </c>
      <c r="B46" s="173">
        <f t="shared" si="20"/>
        <v>3.4165132121227799</v>
      </c>
      <c r="C46" s="173">
        <f t="shared" si="20"/>
        <v>3.5621509563526303</v>
      </c>
      <c r="D46" s="173">
        <f t="shared" si="20"/>
        <v>3.6623687927558422</v>
      </c>
      <c r="E46" s="173">
        <f t="shared" si="20"/>
        <v>3.7054728243399184</v>
      </c>
      <c r="F46" s="173">
        <f t="shared" si="20"/>
        <v>3.9225940775709214</v>
      </c>
      <c r="H46" s="68">
        <f t="shared" si="21"/>
        <v>18.163671154433349</v>
      </c>
      <c r="I46" s="69">
        <f t="shared" si="22"/>
        <v>61.304834294589426</v>
      </c>
      <c r="J46" s="69">
        <f t="shared" si="23"/>
        <v>79.468505449022771</v>
      </c>
      <c r="L46" t="str">
        <f t="shared" si="24"/>
        <v>12 Other managers and proprietors</v>
      </c>
      <c r="M46" s="173">
        <f t="shared" ref="M46:Q46" si="34">M9/M$35*100</f>
        <v>4.048161661734218</v>
      </c>
      <c r="N46" s="173">
        <f t="shared" si="34"/>
        <v>4.2864824859576576</v>
      </c>
      <c r="O46" s="173">
        <f t="shared" si="34"/>
        <v>4.2437722847047414</v>
      </c>
      <c r="P46" s="173">
        <f t="shared" si="34"/>
        <v>4.6543811227204017</v>
      </c>
      <c r="Q46" s="173">
        <f t="shared" si="34"/>
        <v>5.0823094429205771</v>
      </c>
      <c r="S46" s="68">
        <f t="shared" si="26"/>
        <v>29.957866182174953</v>
      </c>
      <c r="T46" s="69">
        <f t="shared" si="27"/>
        <v>60.169671124689202</v>
      </c>
      <c r="U46" s="69">
        <f t="shared" si="28"/>
        <v>90.127537306864156</v>
      </c>
      <c r="W46" t="str">
        <f t="shared" si="29"/>
        <v>12 Other managers and proprietors</v>
      </c>
      <c r="X46" s="173">
        <f t="shared" ref="X46:AB46" si="35">X9/X$35*100</f>
        <v>2.7363109388170894</v>
      </c>
      <c r="Y46" s="173">
        <f t="shared" si="35"/>
        <v>2.8087350771575617</v>
      </c>
      <c r="Z46" s="173">
        <f t="shared" si="35"/>
        <v>3.0733035552649506</v>
      </c>
      <c r="AA46" s="173">
        <f t="shared" si="35"/>
        <v>2.7552255477113698</v>
      </c>
      <c r="AB46" s="173">
        <f t="shared" si="35"/>
        <v>2.7857436522165111</v>
      </c>
      <c r="AD46" s="68">
        <f t="shared" si="31"/>
        <v>1.6630354039777318</v>
      </c>
      <c r="AE46" s="69">
        <f t="shared" si="32"/>
        <v>62.892981170217645</v>
      </c>
      <c r="AF46" s="69">
        <f t="shared" si="33"/>
        <v>64.556016574195368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5.7347010901705797</v>
      </c>
      <c r="C47" s="173">
        <f t="shared" si="20"/>
        <v>6.3812757985696393</v>
      </c>
      <c r="D47" s="173">
        <f t="shared" si="20"/>
        <v>6.5677757859632449</v>
      </c>
      <c r="E47" s="173">
        <f t="shared" si="20"/>
        <v>7.8050075332911808</v>
      </c>
      <c r="F47" s="173">
        <f t="shared" si="20"/>
        <v>8.4638411603961536</v>
      </c>
      <c r="H47" s="68">
        <f t="shared" si="21"/>
        <v>42.174551849577433</v>
      </c>
      <c r="I47" s="69">
        <f t="shared" si="22"/>
        <v>47.703668372748815</v>
      </c>
      <c r="J47" s="69">
        <f t="shared" si="23"/>
        <v>89.878220222326249</v>
      </c>
      <c r="L47" t="str">
        <f t="shared" si="24"/>
        <v>21 Science, research, engineering and technology professionals</v>
      </c>
      <c r="M47" s="173">
        <f t="shared" ref="M47:Q47" si="36">M10/M$35*100</f>
        <v>9.0327046274667175</v>
      </c>
      <c r="N47" s="173">
        <f t="shared" si="36"/>
        <v>10.215318689931872</v>
      </c>
      <c r="O47" s="173">
        <f t="shared" si="36"/>
        <v>10.205920427017153</v>
      </c>
      <c r="P47" s="173">
        <f t="shared" si="36"/>
        <v>11.779805863835719</v>
      </c>
      <c r="Q47" s="173">
        <f t="shared" si="36"/>
        <v>12.661610143145616</v>
      </c>
      <c r="S47" s="68">
        <f t="shared" si="26"/>
        <v>34.626420681147749</v>
      </c>
      <c r="T47" s="69">
        <f t="shared" si="27"/>
        <v>40.26334629874399</v>
      </c>
      <c r="U47" s="69">
        <f t="shared" si="28"/>
        <v>74.889766979891732</v>
      </c>
      <c r="W47" t="str">
        <f t="shared" si="29"/>
        <v>21 Science, research, engineering and technology professionals</v>
      </c>
      <c r="X47" s="173">
        <f t="shared" ref="X47:AB47" si="37">X10/X$35*100</f>
        <v>2.1831852037324269</v>
      </c>
      <c r="Y47" s="173">
        <f t="shared" si="37"/>
        <v>2.3932831766794411</v>
      </c>
      <c r="Z47" s="173">
        <f t="shared" si="37"/>
        <v>2.8816876102201205</v>
      </c>
      <c r="AA47" s="173">
        <f t="shared" si="37"/>
        <v>3.8246004747862119</v>
      </c>
      <c r="AB47" s="173">
        <f t="shared" si="37"/>
        <v>4.3488353614176933</v>
      </c>
      <c r="AD47" s="68">
        <f t="shared" si="31"/>
        <v>69.259653874302401</v>
      </c>
      <c r="AE47" s="69">
        <f t="shared" si="32"/>
        <v>74.401916982167691</v>
      </c>
      <c r="AF47" s="69">
        <f t="shared" si="33"/>
        <v>143.66157085647009</v>
      </c>
    </row>
    <row r="48" spans="1:32" x14ac:dyDescent="0.2">
      <c r="A48" t="str">
        <f t="shared" si="19"/>
        <v>22 Health professionals</v>
      </c>
      <c r="B48" s="173">
        <f t="shared" si="20"/>
        <v>4.3035700008241768</v>
      </c>
      <c r="C48" s="173">
        <f t="shared" si="20"/>
        <v>4.5768733613637105</v>
      </c>
      <c r="D48" s="173">
        <f t="shared" si="20"/>
        <v>4.6156890683580576</v>
      </c>
      <c r="E48" s="173">
        <f t="shared" si="20"/>
        <v>4.5757500979342289</v>
      </c>
      <c r="F48" s="173">
        <f t="shared" si="20"/>
        <v>4.9748336370828747</v>
      </c>
      <c r="H48" s="68">
        <f t="shared" si="21"/>
        <v>18.908992276582552</v>
      </c>
      <c r="I48" s="69">
        <f t="shared" si="22"/>
        <v>56.830508799474224</v>
      </c>
      <c r="J48" s="69">
        <f t="shared" si="23"/>
        <v>75.739501076056754</v>
      </c>
      <c r="L48" t="str">
        <f t="shared" si="24"/>
        <v>22 Health professionals</v>
      </c>
      <c r="M48" s="173">
        <f t="shared" ref="M48:Q48" si="38">M11/M$35*100</f>
        <v>2.2310256597613631</v>
      </c>
      <c r="N48" s="173">
        <f t="shared" si="38"/>
        <v>2.3187554110613773</v>
      </c>
      <c r="O48" s="173">
        <f t="shared" si="38"/>
        <v>2.6646758218948441</v>
      </c>
      <c r="P48" s="173">
        <f t="shared" si="38"/>
        <v>2.6873241888617194</v>
      </c>
      <c r="Q48" s="173">
        <f t="shared" si="38"/>
        <v>2.9950614171850289</v>
      </c>
      <c r="S48" s="68">
        <f t="shared" si="26"/>
        <v>21.970524443309181</v>
      </c>
      <c r="T48" s="69">
        <f t="shared" si="27"/>
        <v>42.001103372783092</v>
      </c>
      <c r="U48" s="69">
        <f t="shared" si="28"/>
        <v>63.97162781609228</v>
      </c>
      <c r="W48" t="str">
        <f t="shared" si="29"/>
        <v>22 Health professionals</v>
      </c>
      <c r="X48" s="173">
        <f t="shared" ref="X48:AB48" si="39">X11/X$35*100</f>
        <v>6.5354275684078464</v>
      </c>
      <c r="Y48" s="173">
        <f t="shared" si="39"/>
        <v>6.9256623499928702</v>
      </c>
      <c r="Z48" s="173">
        <f t="shared" si="39"/>
        <v>6.5924128020309949</v>
      </c>
      <c r="AA48" s="173">
        <f t="shared" si="39"/>
        <v>6.4668407125632461</v>
      </c>
      <c r="AB48" s="173">
        <f t="shared" si="39"/>
        <v>6.9155726818027867</v>
      </c>
      <c r="AD48" s="68">
        <f t="shared" si="31"/>
        <v>17.655202937576565</v>
      </c>
      <c r="AE48" s="69">
        <f t="shared" si="32"/>
        <v>62.90359554664451</v>
      </c>
      <c r="AF48" s="69">
        <f t="shared" si="33"/>
        <v>80.558798484221072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5.0437128641242577</v>
      </c>
      <c r="C49" s="173">
        <f t="shared" si="20"/>
        <v>5.253616079272005</v>
      </c>
      <c r="D49" s="173">
        <f t="shared" si="20"/>
        <v>5.3795886835088336</v>
      </c>
      <c r="E49" s="173">
        <f t="shared" si="20"/>
        <v>5.1326718030397656</v>
      </c>
      <c r="F49" s="173">
        <f t="shared" si="20"/>
        <v>5.2902256203278188</v>
      </c>
      <c r="H49" s="68">
        <f t="shared" si="21"/>
        <v>8.4920223773802466</v>
      </c>
      <c r="I49" s="69">
        <f t="shared" si="22"/>
        <v>52.205109355901499</v>
      </c>
      <c r="J49" s="69">
        <f t="shared" si="23"/>
        <v>60.697131733281751</v>
      </c>
      <c r="L49" t="str">
        <f t="shared" si="24"/>
        <v>23 Teaching and other educational professionals</v>
      </c>
      <c r="M49" s="173">
        <f t="shared" ref="M49:Q49" si="40">M12/M$35*100</f>
        <v>3.4513558628929761</v>
      </c>
      <c r="N49" s="173">
        <f t="shared" si="40"/>
        <v>3.4671904242262954</v>
      </c>
      <c r="O49" s="173">
        <f t="shared" si="40"/>
        <v>3.3333716639480602</v>
      </c>
      <c r="P49" s="173">
        <f t="shared" si="40"/>
        <v>3.3399144502563676</v>
      </c>
      <c r="Q49" s="173">
        <f t="shared" si="40"/>
        <v>3.4535284374726452</v>
      </c>
      <c r="S49" s="68">
        <f t="shared" si="26"/>
        <v>12.427573425960396</v>
      </c>
      <c r="T49" s="69">
        <f t="shared" si="27"/>
        <v>44.910586978794669</v>
      </c>
      <c r="U49" s="69">
        <f t="shared" si="28"/>
        <v>57.338160404755065</v>
      </c>
      <c r="W49" t="str">
        <f t="shared" si="29"/>
        <v>23 Teaching and other educational professionals</v>
      </c>
      <c r="X49" s="173">
        <f t="shared" ref="X49:AB49" si="41">X12/X$35*100</f>
        <v>6.7584718456717559</v>
      </c>
      <c r="Y49" s="173">
        <f t="shared" si="41"/>
        <v>7.1117727388983294</v>
      </c>
      <c r="Z49" s="173">
        <f t="shared" si="41"/>
        <v>7.452770787291926</v>
      </c>
      <c r="AA49" s="173">
        <f t="shared" si="41"/>
        <v>6.9279588661265867</v>
      </c>
      <c r="AB49" s="173">
        <f t="shared" si="41"/>
        <v>7.0907104944301622</v>
      </c>
      <c r="AD49" s="68">
        <f t="shared" si="31"/>
        <v>6.7085873856607332</v>
      </c>
      <c r="AE49" s="69">
        <f t="shared" si="32"/>
        <v>55.510696373990328</v>
      </c>
      <c r="AF49" s="69">
        <f t="shared" si="33"/>
        <v>62.219283759651056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6.0140368837740059</v>
      </c>
      <c r="C50" s="173">
        <f t="shared" si="20"/>
        <v>6.7763408001638297</v>
      </c>
      <c r="D50" s="173">
        <f t="shared" si="20"/>
        <v>7.4319280253970357</v>
      </c>
      <c r="E50" s="173">
        <f t="shared" si="20"/>
        <v>7.5640832610751092</v>
      </c>
      <c r="F50" s="173">
        <f t="shared" si="20"/>
        <v>7.9470165060313391</v>
      </c>
      <c r="H50" s="68">
        <f t="shared" si="21"/>
        <v>17.971011117853671</v>
      </c>
      <c r="I50" s="69">
        <f t="shared" si="22"/>
        <v>51.914180156170843</v>
      </c>
      <c r="J50" s="69">
        <f t="shared" si="23"/>
        <v>69.885191274024521</v>
      </c>
      <c r="L50" t="str">
        <f t="shared" si="24"/>
        <v>24 Business, media and public service professionals</v>
      </c>
      <c r="M50" s="173">
        <f t="shared" ref="M50:Q50" si="42">M13/M$35*100</f>
        <v>7.1299772855379233</v>
      </c>
      <c r="N50" s="173">
        <f t="shared" si="42"/>
        <v>7.7331406752400422</v>
      </c>
      <c r="O50" s="173">
        <f t="shared" si="42"/>
        <v>8.2909549112498304</v>
      </c>
      <c r="P50" s="173">
        <f t="shared" si="42"/>
        <v>8.5038444683142949</v>
      </c>
      <c r="Q50" s="173">
        <f t="shared" si="42"/>
        <v>8.8062422516663723</v>
      </c>
      <c r="S50" s="68">
        <f t="shared" si="26"/>
        <v>15.260265333110597</v>
      </c>
      <c r="T50" s="69">
        <f t="shared" si="27"/>
        <v>45.277477417881876</v>
      </c>
      <c r="U50" s="69">
        <f t="shared" si="28"/>
        <v>60.537742750992471</v>
      </c>
      <c r="W50" t="str">
        <f t="shared" si="29"/>
        <v>24 Business, media and public service professionals</v>
      </c>
      <c r="X50" s="173">
        <f t="shared" ref="X50:AB50" si="43">X13/X$35*100</f>
        <v>4.8123158970124154</v>
      </c>
      <c r="Y50" s="173">
        <f t="shared" si="43"/>
        <v>5.7811221887534305</v>
      </c>
      <c r="Z50" s="173">
        <f t="shared" si="43"/>
        <v>6.5615808679870895</v>
      </c>
      <c r="AA50" s="173">
        <f t="shared" si="43"/>
        <v>6.6229959827950946</v>
      </c>
      <c r="AB50" s="173">
        <f t="shared" si="43"/>
        <v>7.1047312491604755</v>
      </c>
      <c r="AD50" s="68">
        <f t="shared" si="31"/>
        <v>21.441339861776381</v>
      </c>
      <c r="AE50" s="69">
        <f t="shared" si="32"/>
        <v>60.410565323374769</v>
      </c>
      <c r="AF50" s="69">
        <f t="shared" si="33"/>
        <v>81.851905185151139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1.698344706731443</v>
      </c>
      <c r="C51" s="173">
        <f t="shared" si="20"/>
        <v>1.9562601430654221</v>
      </c>
      <c r="D51" s="173">
        <f t="shared" si="20"/>
        <v>2.1185021287326715</v>
      </c>
      <c r="E51" s="173">
        <f t="shared" si="20"/>
        <v>1.932411423427028</v>
      </c>
      <c r="F51" s="173">
        <f t="shared" si="20"/>
        <v>1.9787264255333465</v>
      </c>
      <c r="H51" s="68">
        <f t="shared" si="21"/>
        <v>3.0456186071474587</v>
      </c>
      <c r="I51" s="69">
        <f t="shared" si="22"/>
        <v>40.578906320154047</v>
      </c>
      <c r="J51" s="69">
        <f t="shared" si="23"/>
        <v>43.624524927301508</v>
      </c>
      <c r="L51" t="str">
        <f t="shared" si="24"/>
        <v>31 Science, engineering and technology associate professionals</v>
      </c>
      <c r="M51" s="173">
        <f t="shared" ref="M51:Q51" si="44">M14/M$35*100</f>
        <v>2.3910821863915088</v>
      </c>
      <c r="N51" s="173">
        <f t="shared" si="44"/>
        <v>2.8692534013958952</v>
      </c>
      <c r="O51" s="173">
        <f t="shared" si="44"/>
        <v>2.9884231791489664</v>
      </c>
      <c r="P51" s="173">
        <f t="shared" si="44"/>
        <v>2.5907231931346448</v>
      </c>
      <c r="Q51" s="173">
        <f t="shared" si="44"/>
        <v>2.5621130508874743</v>
      </c>
      <c r="S51" s="68">
        <f t="shared" si="26"/>
        <v>-6.9642779787289664</v>
      </c>
      <c r="T51" s="69">
        <f t="shared" si="27"/>
        <v>33.720094447099854</v>
      </c>
      <c r="U51" s="69">
        <f t="shared" si="28"/>
        <v>26.755816468370885</v>
      </c>
      <c r="W51" t="str">
        <f t="shared" si="29"/>
        <v>31 Science, engineering and technology associate professionals</v>
      </c>
      <c r="X51" s="173">
        <f t="shared" ref="X51:AB51" si="45">X14/X$35*100</f>
        <v>0.9523575856379014</v>
      </c>
      <c r="Y51" s="173">
        <f t="shared" si="45"/>
        <v>1.0066071315510565</v>
      </c>
      <c r="Z51" s="173">
        <f t="shared" si="45"/>
        <v>1.2371172432651585</v>
      </c>
      <c r="AA51" s="173">
        <f t="shared" si="45"/>
        <v>1.2731707281935369</v>
      </c>
      <c r="AB51" s="173">
        <f t="shared" si="45"/>
        <v>1.4068418467859214</v>
      </c>
      <c r="AD51" s="68">
        <f t="shared" si="31"/>
        <v>27.544518628715647</v>
      </c>
      <c r="AE51" s="69">
        <f t="shared" si="32"/>
        <v>57.365627831521657</v>
      </c>
      <c r="AF51" s="69">
        <f t="shared" si="33"/>
        <v>84.910146460237314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1.9351325931379553</v>
      </c>
      <c r="C52" s="173">
        <f t="shared" si="20"/>
        <v>1.9689463290297169</v>
      </c>
      <c r="D52" s="173">
        <f t="shared" si="20"/>
        <v>2.0113766207077886</v>
      </c>
      <c r="E52" s="173">
        <f t="shared" si="20"/>
        <v>3.1217157249454415</v>
      </c>
      <c r="F52" s="173">
        <f t="shared" si="20"/>
        <v>3.6438699402210992</v>
      </c>
      <c r="H52" s="68">
        <f t="shared" si="21"/>
        <v>99.867486723754467</v>
      </c>
      <c r="I52" s="69">
        <f t="shared" si="22"/>
        <v>96.661033149889661</v>
      </c>
      <c r="J52" s="69">
        <f t="shared" si="23"/>
        <v>196.52851987364414</v>
      </c>
      <c r="L52" t="str">
        <f t="shared" si="24"/>
        <v>32 Health and social care associate professionals</v>
      </c>
      <c r="M52" s="173">
        <f t="shared" ref="M52:Q52" si="46">M15/M$35*100</f>
        <v>0.88172681114217366</v>
      </c>
      <c r="N52" s="173">
        <f t="shared" si="46"/>
        <v>0.80250306596987686</v>
      </c>
      <c r="O52" s="173">
        <f t="shared" si="46"/>
        <v>0.91765726207125742</v>
      </c>
      <c r="P52" s="173">
        <f t="shared" si="46"/>
        <v>1.2310842992991367</v>
      </c>
      <c r="Q52" s="173">
        <f t="shared" si="46"/>
        <v>1.4014496465344195</v>
      </c>
      <c r="S52" s="68">
        <f t="shared" si="26"/>
        <v>65.725955840521067</v>
      </c>
      <c r="T52" s="69">
        <f t="shared" si="27"/>
        <v>69.956310533933078</v>
      </c>
      <c r="U52" s="69">
        <f t="shared" si="28"/>
        <v>135.68226637445414</v>
      </c>
      <c r="W52" t="str">
        <f t="shared" si="29"/>
        <v>32 Health and social care associate professionals</v>
      </c>
      <c r="X52" s="173">
        <f t="shared" ref="X52:AB52" si="47">X15/X$35*100</f>
        <v>3.0695120221821854</v>
      </c>
      <c r="Y52" s="173">
        <f t="shared" si="47"/>
        <v>3.1822262162777677</v>
      </c>
      <c r="Z52" s="173">
        <f t="shared" si="47"/>
        <v>3.1195090324756745</v>
      </c>
      <c r="AA52" s="173">
        <f t="shared" si="47"/>
        <v>5.015014968291676</v>
      </c>
      <c r="AB52" s="173">
        <f t="shared" si="47"/>
        <v>5.8420786911523548</v>
      </c>
      <c r="AD52" s="68">
        <f t="shared" si="31"/>
        <v>110.04315657044452</v>
      </c>
      <c r="AE52" s="69">
        <f t="shared" si="32"/>
        <v>104.62020878313159</v>
      </c>
      <c r="AF52" s="69">
        <f t="shared" si="33"/>
        <v>214.6633653535761</v>
      </c>
    </row>
    <row r="53" spans="1:32" x14ac:dyDescent="0.2">
      <c r="A53" t="str">
        <f t="shared" si="19"/>
        <v>33 Protective service occupations</v>
      </c>
      <c r="B53" s="173">
        <f t="shared" si="20"/>
        <v>0.94884788553281674</v>
      </c>
      <c r="C53" s="173">
        <f t="shared" si="20"/>
        <v>1.0170452012698252</v>
      </c>
      <c r="D53" s="173">
        <f t="shared" si="20"/>
        <v>1.0897248284476613</v>
      </c>
      <c r="E53" s="173">
        <f t="shared" si="20"/>
        <v>0.85037438869744619</v>
      </c>
      <c r="F53" s="173">
        <f t="shared" si="20"/>
        <v>0.83338847774405389</v>
      </c>
      <c r="H53" s="68">
        <f t="shared" si="21"/>
        <v>-15.627031845405737</v>
      </c>
      <c r="I53" s="69">
        <f t="shared" si="22"/>
        <v>28.398555315192819</v>
      </c>
      <c r="J53" s="69">
        <f t="shared" si="23"/>
        <v>12.771523469787082</v>
      </c>
      <c r="L53" t="str">
        <f t="shared" si="24"/>
        <v>33 Protective service occupations</v>
      </c>
      <c r="M53" s="173">
        <f t="shared" ref="M53:Q53" si="48">M16/M$35*100</f>
        <v>1.3941032433372604</v>
      </c>
      <c r="N53" s="173">
        <f t="shared" si="48"/>
        <v>1.4569595373652477</v>
      </c>
      <c r="O53" s="173">
        <f t="shared" si="48"/>
        <v>1.5610934575020516</v>
      </c>
      <c r="P53" s="173">
        <f t="shared" si="48"/>
        <v>1.1811913586119485</v>
      </c>
      <c r="Q53" s="173">
        <f t="shared" si="48"/>
        <v>1.0716597955857141</v>
      </c>
      <c r="S53" s="68">
        <f t="shared" si="26"/>
        <v>-25.505952006403472</v>
      </c>
      <c r="T53" s="69">
        <f t="shared" si="27"/>
        <v>21.857775991801649</v>
      </c>
      <c r="U53" s="69">
        <f t="shared" si="28"/>
        <v>-3.6481760146018214</v>
      </c>
      <c r="W53" t="str">
        <f t="shared" si="29"/>
        <v>33 Protective service occupations</v>
      </c>
      <c r="X53" s="173">
        <f t="shared" ref="X53:AB53" si="49">X16/X$35*100</f>
        <v>0.4693664480869853</v>
      </c>
      <c r="Y53" s="173">
        <f t="shared" si="49"/>
        <v>0.55946682347840859</v>
      </c>
      <c r="Z53" s="173">
        <f t="shared" si="49"/>
        <v>0.61214449522860914</v>
      </c>
      <c r="AA53" s="173">
        <f t="shared" si="49"/>
        <v>0.51909061210883245</v>
      </c>
      <c r="AB53" s="173">
        <f t="shared" si="49"/>
        <v>0.59981491553090305</v>
      </c>
      <c r="AD53" s="68">
        <f t="shared" si="31"/>
        <v>9.8982290312675421</v>
      </c>
      <c r="AE53" s="69">
        <f t="shared" si="32"/>
        <v>45.298691751708787</v>
      </c>
      <c r="AF53" s="69">
        <f t="shared" si="33"/>
        <v>55.196920782976335</v>
      </c>
    </row>
    <row r="54" spans="1:32" x14ac:dyDescent="0.2">
      <c r="A54" t="str">
        <f t="shared" si="19"/>
        <v>34 Culture, media and sports occupations</v>
      </c>
      <c r="B54" s="173">
        <f t="shared" si="20"/>
        <v>2.0749698341692628</v>
      </c>
      <c r="C54" s="173">
        <f t="shared" si="20"/>
        <v>2.1770940983986287</v>
      </c>
      <c r="D54" s="173">
        <f t="shared" si="20"/>
        <v>2.20003719349925</v>
      </c>
      <c r="E54" s="173">
        <f t="shared" si="20"/>
        <v>2.0370640622166123</v>
      </c>
      <c r="F54" s="173">
        <f t="shared" si="20"/>
        <v>2.1702010291880449</v>
      </c>
      <c r="H54" s="68">
        <f t="shared" si="21"/>
        <v>8.8284951354951371</v>
      </c>
      <c r="I54" s="69">
        <f t="shared" si="22"/>
        <v>48.578660056939654</v>
      </c>
      <c r="J54" s="69">
        <f t="shared" si="23"/>
        <v>57.407155192434786</v>
      </c>
      <c r="L54" t="str">
        <f t="shared" si="24"/>
        <v>34 Culture, media and sports occupations</v>
      </c>
      <c r="M54" s="173">
        <f t="shared" ref="M54:Q54" si="50">M17/M$35*100</f>
        <v>1.9799503780827714</v>
      </c>
      <c r="N54" s="173">
        <f t="shared" si="50"/>
        <v>2.0124089288596982</v>
      </c>
      <c r="O54" s="173">
        <f t="shared" si="50"/>
        <v>1.8692425365293772</v>
      </c>
      <c r="P54" s="173">
        <f t="shared" si="50"/>
        <v>1.699604457237287</v>
      </c>
      <c r="Q54" s="173">
        <f t="shared" si="50"/>
        <v>1.8220924259605926</v>
      </c>
      <c r="S54" s="68">
        <f t="shared" si="26"/>
        <v>5.7787151644890962</v>
      </c>
      <c r="T54" s="69">
        <f t="shared" si="27"/>
        <v>39.650783237725669</v>
      </c>
      <c r="U54" s="69">
        <f t="shared" si="28"/>
        <v>45.429498402214769</v>
      </c>
      <c r="W54" t="str">
        <f t="shared" si="29"/>
        <v>34 Culture, media and sports occupations</v>
      </c>
      <c r="X54" s="173">
        <f t="shared" ref="X54:AB54" si="51">X17/X$35*100</f>
        <v>2.1772932865232786</v>
      </c>
      <c r="Y54" s="173">
        <f t="shared" si="51"/>
        <v>2.3483919319558959</v>
      </c>
      <c r="Z54" s="173">
        <f t="shared" si="51"/>
        <v>2.5351910683332202</v>
      </c>
      <c r="AA54" s="173">
        <f t="shared" si="51"/>
        <v>2.3749998471086204</v>
      </c>
      <c r="AB54" s="173">
        <f t="shared" si="51"/>
        <v>2.5114463256400232</v>
      </c>
      <c r="AD54" s="68">
        <f t="shared" si="31"/>
        <v>11.106786298888888</v>
      </c>
      <c r="AE54" s="69">
        <f t="shared" si="32"/>
        <v>55.248092953232685</v>
      </c>
      <c r="AF54" s="69">
        <f t="shared" si="33"/>
        <v>66.354879252121563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6.1265015524226349</v>
      </c>
      <c r="C55" s="173">
        <f t="shared" si="52"/>
        <v>6.2286106005867339</v>
      </c>
      <c r="D55" s="173">
        <f t="shared" si="52"/>
        <v>6.5235382216534719</v>
      </c>
      <c r="E55" s="173">
        <f t="shared" si="52"/>
        <v>6.383461523627842</v>
      </c>
      <c r="F55" s="173">
        <f t="shared" si="52"/>
        <v>6.3538094749953853</v>
      </c>
      <c r="H55" s="68">
        <f t="shared" si="21"/>
        <v>7.4542651349542233</v>
      </c>
      <c r="I55" s="69">
        <f t="shared" si="22"/>
        <v>47.721587658941722</v>
      </c>
      <c r="J55" s="69">
        <f t="shared" si="23"/>
        <v>55.175852793895942</v>
      </c>
      <c r="L55" t="str">
        <f t="shared" si="24"/>
        <v>35 Business and public service associate professionals</v>
      </c>
      <c r="M55" s="173">
        <f t="shared" ref="M55:Q55" si="53">M18/M$35*100</f>
        <v>6.4899141456348701</v>
      </c>
      <c r="N55" s="173">
        <f t="shared" si="53"/>
        <v>6.4722912877508936</v>
      </c>
      <c r="O55" s="173">
        <f t="shared" si="53"/>
        <v>6.7843594172878054</v>
      </c>
      <c r="P55" s="173">
        <f t="shared" si="53"/>
        <v>6.5727045818621512</v>
      </c>
      <c r="Q55" s="173">
        <f t="shared" si="53"/>
        <v>6.3593206307192087</v>
      </c>
      <c r="S55" s="68">
        <f t="shared" si="26"/>
        <v>1.7174384058976953</v>
      </c>
      <c r="T55" s="69">
        <f t="shared" si="27"/>
        <v>38.653862715447524</v>
      </c>
      <c r="U55" s="69">
        <f t="shared" si="28"/>
        <v>40.371301121345212</v>
      </c>
      <c r="W55" t="str">
        <f t="shared" si="29"/>
        <v>35 Business and public service associate professionals</v>
      </c>
      <c r="X55" s="173">
        <f t="shared" ref="X55:AB55" si="54">X18/X$35*100</f>
        <v>5.735154004268348</v>
      </c>
      <c r="Y55" s="173">
        <f t="shared" si="54"/>
        <v>5.9751453134098016</v>
      </c>
      <c r="Z55" s="173">
        <f t="shared" si="54"/>
        <v>6.2592799196711653</v>
      </c>
      <c r="AA55" s="173">
        <f t="shared" si="54"/>
        <v>6.1939514297495259</v>
      </c>
      <c r="AB55" s="173">
        <f t="shared" si="54"/>
        <v>6.3484069771791249</v>
      </c>
      <c r="AD55" s="68">
        <f t="shared" si="31"/>
        <v>13.754285672984206</v>
      </c>
      <c r="AE55" s="69">
        <f t="shared" si="32"/>
        <v>57.679506221807117</v>
      </c>
      <c r="AF55" s="69">
        <f t="shared" si="33"/>
        <v>71.433791894791327</v>
      </c>
    </row>
    <row r="56" spans="1:32" x14ac:dyDescent="0.2">
      <c r="A56" t="str">
        <f t="shared" si="19"/>
        <v>41 Administrative occupations</v>
      </c>
      <c r="B56" s="173">
        <f t="shared" si="52"/>
        <v>9.1194892674063741</v>
      </c>
      <c r="C56" s="173">
        <f t="shared" si="52"/>
        <v>8.5617762382642404</v>
      </c>
      <c r="D56" s="173">
        <f t="shared" si="52"/>
        <v>9.031947504536074</v>
      </c>
      <c r="E56" s="173">
        <f t="shared" si="52"/>
        <v>8.8362759398146444</v>
      </c>
      <c r="F56" s="173">
        <f t="shared" si="52"/>
        <v>8.0213648499603547</v>
      </c>
      <c r="H56" s="68">
        <f t="shared" si="21"/>
        <v>-2.0195234062614946</v>
      </c>
      <c r="I56" s="69">
        <f t="shared" si="22"/>
        <v>51.286818218611089</v>
      </c>
      <c r="J56" s="69">
        <f t="shared" si="23"/>
        <v>49.26729481234959</v>
      </c>
      <c r="L56" t="str">
        <f t="shared" si="24"/>
        <v>41 Administrative occupations</v>
      </c>
      <c r="M56" s="173">
        <f t="shared" ref="M56:Q56" si="55">M19/M$35*100</f>
        <v>4.6145433682112085</v>
      </c>
      <c r="N56" s="173">
        <f t="shared" si="55"/>
        <v>4.0730300752066881</v>
      </c>
      <c r="O56" s="173">
        <f t="shared" si="55"/>
        <v>4.9057272954270719</v>
      </c>
      <c r="P56" s="173">
        <f t="shared" si="55"/>
        <v>4.9761233003709044</v>
      </c>
      <c r="Q56" s="173">
        <f t="shared" si="55"/>
        <v>4.9967826171273408</v>
      </c>
      <c r="S56" s="68">
        <f t="shared" si="26"/>
        <v>10.530107783065901</v>
      </c>
      <c r="T56" s="69">
        <f t="shared" si="27"/>
        <v>39.450147819399589</v>
      </c>
      <c r="U56" s="69">
        <f t="shared" si="28"/>
        <v>49.98025560246549</v>
      </c>
      <c r="W56" t="str">
        <f t="shared" si="29"/>
        <v>41 Administrative occupations</v>
      </c>
      <c r="X56" s="173">
        <f t="shared" ref="X56:AB56" si="56">X19/X$35*100</f>
        <v>13.970723278408428</v>
      </c>
      <c r="Y56" s="173">
        <f t="shared" si="56"/>
        <v>13.230760672460583</v>
      </c>
      <c r="Z56" s="173">
        <f t="shared" si="56"/>
        <v>13.212543116837821</v>
      </c>
      <c r="AA56" s="173">
        <f t="shared" si="56"/>
        <v>12.70187553385581</v>
      </c>
      <c r="AB56" s="173">
        <f t="shared" si="56"/>
        <v>10.986314440741086</v>
      </c>
      <c r="AD56" s="68">
        <f t="shared" si="31"/>
        <v>-6.7405202109239077</v>
      </c>
      <c r="AE56" s="69">
        <f t="shared" si="32"/>
        <v>55.739609084691843</v>
      </c>
      <c r="AF56" s="69">
        <f t="shared" si="33"/>
        <v>48.999088873767938</v>
      </c>
    </row>
    <row r="57" spans="1:32" x14ac:dyDescent="0.2">
      <c r="A57" t="str">
        <f t="shared" si="19"/>
        <v>42 Secretarial and related occupations</v>
      </c>
      <c r="B57" s="173">
        <f t="shared" si="52"/>
        <v>2.1996278052786868</v>
      </c>
      <c r="C57" s="173">
        <f t="shared" si="52"/>
        <v>1.9457758724978922</v>
      </c>
      <c r="D57" s="173">
        <f t="shared" si="52"/>
        <v>1.9263147208251592</v>
      </c>
      <c r="E57" s="173">
        <f t="shared" si="52"/>
        <v>1.6727047215697972</v>
      </c>
      <c r="F57" s="173">
        <f t="shared" si="52"/>
        <v>1.3007238906844243</v>
      </c>
      <c r="H57" s="68">
        <f t="shared" si="21"/>
        <v>-25.50441149998705</v>
      </c>
      <c r="I57" s="69">
        <f t="shared" si="22"/>
        <v>45.564172587129192</v>
      </c>
      <c r="J57" s="69">
        <f t="shared" si="23"/>
        <v>20.059761087142146</v>
      </c>
      <c r="L57" t="str">
        <f t="shared" si="24"/>
        <v>42 Secretarial and related occupations</v>
      </c>
      <c r="M57" s="173">
        <f t="shared" ref="M57:Q57" si="57">M20/M$35*100</f>
        <v>0.43528667943799337</v>
      </c>
      <c r="N57" s="173">
        <f t="shared" si="57"/>
        <v>0.30924817327772053</v>
      </c>
      <c r="O57" s="173">
        <f t="shared" si="57"/>
        <v>0.30372132025945597</v>
      </c>
      <c r="P57" s="173">
        <f t="shared" si="57"/>
        <v>0.28469586582539946</v>
      </c>
      <c r="Q57" s="173">
        <f t="shared" si="57"/>
        <v>0.32457765098645658</v>
      </c>
      <c r="S57" s="68">
        <f t="shared" si="26"/>
        <v>15.967654600040476</v>
      </c>
      <c r="T57" s="69">
        <f t="shared" si="27"/>
        <v>34.272067642012061</v>
      </c>
      <c r="U57" s="69">
        <f t="shared" si="28"/>
        <v>50.23972224205253</v>
      </c>
      <c r="W57" t="str">
        <f t="shared" si="29"/>
        <v>42 Secretarial and related occupations</v>
      </c>
      <c r="X57" s="173">
        <f t="shared" ref="X57:AB57" si="58">X20/X$35*100</f>
        <v>4.0995910608234851</v>
      </c>
      <c r="Y57" s="173">
        <f t="shared" si="58"/>
        <v>3.6480156686964462</v>
      </c>
      <c r="Z57" s="173">
        <f t="shared" si="58"/>
        <v>3.5702906860389807</v>
      </c>
      <c r="AA57" s="173">
        <f t="shared" si="58"/>
        <v>3.0626721582109164</v>
      </c>
      <c r="AB57" s="173">
        <f t="shared" si="58"/>
        <v>2.2576244379787602</v>
      </c>
      <c r="AD57" s="68">
        <f t="shared" si="31"/>
        <v>-29.078893651064529</v>
      </c>
      <c r="AE57" s="69">
        <f t="shared" si="32"/>
        <v>46.537440412201157</v>
      </c>
      <c r="AF57" s="69">
        <f t="shared" si="33"/>
        <v>17.458546761136624</v>
      </c>
    </row>
    <row r="58" spans="1:32" x14ac:dyDescent="0.2">
      <c r="A58" t="str">
        <f t="shared" si="19"/>
        <v>51 Skilled agricultural and related trades</v>
      </c>
      <c r="B58" s="173">
        <f t="shared" si="52"/>
        <v>0.96197472371801707</v>
      </c>
      <c r="C58" s="173">
        <f t="shared" si="52"/>
        <v>0.94256893772421435</v>
      </c>
      <c r="D58" s="173">
        <f t="shared" si="52"/>
        <v>1.0132514586352019</v>
      </c>
      <c r="E58" s="173">
        <f t="shared" si="52"/>
        <v>0.96801899534626534</v>
      </c>
      <c r="F58" s="173">
        <f t="shared" si="52"/>
        <v>1.0206447426411076</v>
      </c>
      <c r="H58" s="68">
        <f t="shared" si="21"/>
        <v>11.129675702728216</v>
      </c>
      <c r="I58" s="69">
        <f t="shared" si="22"/>
        <v>54.8962921647</v>
      </c>
      <c r="J58" s="69">
        <f t="shared" si="23"/>
        <v>66.025967867428221</v>
      </c>
      <c r="L58" t="str">
        <f t="shared" si="24"/>
        <v>51 Skilled agricultural and related trades</v>
      </c>
      <c r="M58" s="173">
        <f t="shared" ref="M58:Q58" si="59">M21/M$35*100</f>
        <v>1.6529200339858281</v>
      </c>
      <c r="N58" s="173">
        <f t="shared" si="59"/>
        <v>1.631115510444247</v>
      </c>
      <c r="O58" s="173">
        <f t="shared" si="59"/>
        <v>1.7393202219408752</v>
      </c>
      <c r="P58" s="173">
        <f t="shared" si="59"/>
        <v>1.6712635281237467</v>
      </c>
      <c r="Q58" s="173">
        <f t="shared" si="59"/>
        <v>1.7339394376774981</v>
      </c>
      <c r="S58" s="68">
        <f t="shared" si="26"/>
        <v>8.1802344459718164</v>
      </c>
      <c r="T58" s="69">
        <f t="shared" si="27"/>
        <v>51.267895150026618</v>
      </c>
      <c r="U58" s="69">
        <f t="shared" si="28"/>
        <v>59.448129595998445</v>
      </c>
      <c r="W58" t="str">
        <f t="shared" si="29"/>
        <v>51 Skilled agricultural and related trades</v>
      </c>
      <c r="X58" s="173">
        <f t="shared" ref="X58:AB58" si="60">X21/X$35*100</f>
        <v>0.21791753326154104</v>
      </c>
      <c r="Y58" s="173">
        <f t="shared" si="60"/>
        <v>0.22637490191372175</v>
      </c>
      <c r="Z58" s="173">
        <f t="shared" si="60"/>
        <v>0.27761454827251053</v>
      </c>
      <c r="AA58" s="173">
        <f t="shared" si="60"/>
        <v>0.26378213366402176</v>
      </c>
      <c r="AB58" s="173">
        <f t="shared" si="60"/>
        <v>0.32141336080055843</v>
      </c>
      <c r="AD58" s="68">
        <f t="shared" si="31"/>
        <v>29.85213238048053</v>
      </c>
      <c r="AE58" s="69">
        <f t="shared" si="32"/>
        <v>77.928622698929459</v>
      </c>
      <c r="AF58" s="69">
        <f t="shared" si="33"/>
        <v>107.78075507940999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3.8293060844121483</v>
      </c>
      <c r="C59" s="173">
        <f t="shared" si="52"/>
        <v>3.5743117926373689</v>
      </c>
      <c r="D59" s="173">
        <f t="shared" si="52"/>
        <v>3.1983543060908199</v>
      </c>
      <c r="E59" s="173">
        <f t="shared" si="52"/>
        <v>3.0620383218486915</v>
      </c>
      <c r="F59" s="173">
        <f t="shared" si="52"/>
        <v>2.7877319728963066</v>
      </c>
      <c r="H59" s="68">
        <f t="shared" si="21"/>
        <v>-3.8394085941849729</v>
      </c>
      <c r="I59" s="69">
        <f t="shared" si="22"/>
        <v>37.752405551089083</v>
      </c>
      <c r="J59" s="69">
        <f t="shared" si="23"/>
        <v>33.912996956904109</v>
      </c>
      <c r="L59" t="str">
        <f t="shared" si="24"/>
        <v>52 Skilled metal, electrical and electronic trades</v>
      </c>
      <c r="M59" s="173">
        <f t="shared" ref="M59:Q59" si="61">M22/M$35*100</f>
        <v>7.2555657119132766</v>
      </c>
      <c r="N59" s="173">
        <f t="shared" si="61"/>
        <v>6.7935334616475176</v>
      </c>
      <c r="O59" s="173">
        <f t="shared" si="61"/>
        <v>6.1872888438365417</v>
      </c>
      <c r="P59" s="173">
        <f t="shared" si="61"/>
        <v>5.8299663370530181</v>
      </c>
      <c r="Q59" s="173">
        <f t="shared" si="61"/>
        <v>5.2394709778050945</v>
      </c>
      <c r="S59" s="68">
        <f t="shared" si="26"/>
        <v>-8.1073897064449127</v>
      </c>
      <c r="T59" s="69">
        <f t="shared" si="27"/>
        <v>35.733210918044968</v>
      </c>
      <c r="U59" s="69">
        <f t="shared" si="28"/>
        <v>27.625821211600055</v>
      </c>
      <c r="W59" t="str">
        <f t="shared" si="29"/>
        <v>52 Skilled metal, electrical and electronic trades</v>
      </c>
      <c r="X59" s="173">
        <f t="shared" ref="X59:AB59" si="62">X22/X$35*100</f>
        <v>0.13967526366772609</v>
      </c>
      <c r="Y59" s="173">
        <f t="shared" si="62"/>
        <v>0.22582753515426648</v>
      </c>
      <c r="Z59" s="173">
        <f t="shared" si="62"/>
        <v>0.17003153592651596</v>
      </c>
      <c r="AA59" s="173">
        <f t="shared" si="62"/>
        <v>0.29020455999754746</v>
      </c>
      <c r="AB59" s="173">
        <f t="shared" si="62"/>
        <v>0.38433143698276145</v>
      </c>
      <c r="AD59" s="68">
        <f t="shared" si="31"/>
        <v>153.51508889374023</v>
      </c>
      <c r="AE59" s="69">
        <f t="shared" si="32"/>
        <v>112.19728908168433</v>
      </c>
      <c r="AF59" s="69">
        <f t="shared" si="33"/>
        <v>265.71237797542454</v>
      </c>
    </row>
    <row r="60" spans="1:32" x14ac:dyDescent="0.2">
      <c r="A60" t="str">
        <f t="shared" si="19"/>
        <v>53 Skilled construction and building trades</v>
      </c>
      <c r="B60" s="173">
        <f t="shared" si="52"/>
        <v>3.4721128092513922</v>
      </c>
      <c r="C60" s="173">
        <f t="shared" si="52"/>
        <v>3.514927051361195</v>
      </c>
      <c r="D60" s="173">
        <f t="shared" si="52"/>
        <v>2.8735703087458742</v>
      </c>
      <c r="E60" s="173">
        <f t="shared" si="52"/>
        <v>2.908010216270795</v>
      </c>
      <c r="F60" s="173">
        <f t="shared" si="52"/>
        <v>2.7280587880756326</v>
      </c>
      <c r="H60" s="68">
        <f t="shared" si="21"/>
        <v>4.7380729062104745</v>
      </c>
      <c r="I60" s="69">
        <f t="shared" si="22"/>
        <v>44.314506881562977</v>
      </c>
      <c r="J60" s="69">
        <f t="shared" si="23"/>
        <v>49.05257978777346</v>
      </c>
      <c r="L60" t="str">
        <f t="shared" si="24"/>
        <v>53 Skilled construction and building trades</v>
      </c>
      <c r="M60" s="173">
        <f t="shared" ref="M60:Q60" si="63">M23/M$35*100</f>
        <v>6.6021707243171166</v>
      </c>
      <c r="N60" s="173">
        <f t="shared" si="63"/>
        <v>6.7803756253291212</v>
      </c>
      <c r="O60" s="173">
        <f t="shared" si="63"/>
        <v>5.5676661052106811</v>
      </c>
      <c r="P60" s="173">
        <f t="shared" si="63"/>
        <v>5.7231210601400555</v>
      </c>
      <c r="Q60" s="173">
        <f t="shared" si="63"/>
        <v>5.4179835287988434</v>
      </c>
      <c r="S60" s="68">
        <f t="shared" si="26"/>
        <v>5.5985701742196063</v>
      </c>
      <c r="T60" s="69">
        <f t="shared" si="27"/>
        <v>44.522491324149989</v>
      </c>
      <c r="U60" s="69">
        <f t="shared" si="28"/>
        <v>50.121061498369592</v>
      </c>
      <c r="W60" t="str">
        <f t="shared" si="29"/>
        <v>53 Skilled construction and building trades</v>
      </c>
      <c r="X60" s="173">
        <f t="shared" ref="X60:AB60" si="64">X23/X$35*100</f>
        <v>0.10145226110011624</v>
      </c>
      <c r="Y60" s="173">
        <f t="shared" si="64"/>
        <v>0.118359723049704</v>
      </c>
      <c r="Z60" s="173">
        <f t="shared" si="64"/>
        <v>0.14397167003108888</v>
      </c>
      <c r="AA60" s="173">
        <f t="shared" si="64"/>
        <v>8.8927047370504553E-2</v>
      </c>
      <c r="AB60" s="173">
        <f t="shared" si="64"/>
        <v>9.1168584641519085E-2</v>
      </c>
      <c r="AD60" s="68">
        <f t="shared" si="31"/>
        <v>-28.977566059722115</v>
      </c>
      <c r="AE60" s="69">
        <f t="shared" si="32"/>
        <v>36.165348670965855</v>
      </c>
      <c r="AF60" s="69">
        <f t="shared" si="33"/>
        <v>7.1877826112437466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1.8163313387545585</v>
      </c>
      <c r="C61" s="173">
        <f t="shared" si="52"/>
        <v>1.6455318408142159</v>
      </c>
      <c r="D61" s="173">
        <f t="shared" si="52"/>
        <v>1.6073739668286746</v>
      </c>
      <c r="E61" s="173">
        <f t="shared" si="52"/>
        <v>1.6664906350080233</v>
      </c>
      <c r="F61" s="173">
        <f t="shared" si="52"/>
        <v>1.5642962823275941</v>
      </c>
      <c r="H61" s="68">
        <f t="shared" si="21"/>
        <v>7.3679756213177434</v>
      </c>
      <c r="I61" s="69">
        <f t="shared" si="22"/>
        <v>47.099238596590851</v>
      </c>
      <c r="J61" s="69">
        <f t="shared" si="23"/>
        <v>54.467214217908598</v>
      </c>
      <c r="L61" t="str">
        <f t="shared" si="24"/>
        <v>54 Textiles, printing and other skilled trades</v>
      </c>
      <c r="M61" s="173">
        <f t="shared" ref="M61:Q61" si="65">M24/M$35*100</f>
        <v>2.0849952056310253</v>
      </c>
      <c r="N61" s="173">
        <f t="shared" si="65"/>
        <v>1.9010034005904033</v>
      </c>
      <c r="O61" s="173">
        <f t="shared" si="65"/>
        <v>1.727169487497821</v>
      </c>
      <c r="P61" s="173">
        <f t="shared" si="65"/>
        <v>1.8159649545001453</v>
      </c>
      <c r="Q61" s="173">
        <f t="shared" si="65"/>
        <v>1.6888655009337266</v>
      </c>
      <c r="S61" s="68">
        <f t="shared" si="26"/>
        <v>6.1093483071844821</v>
      </c>
      <c r="T61" s="69">
        <f t="shared" si="27"/>
        <v>33.999593676093873</v>
      </c>
      <c r="U61" s="69">
        <f t="shared" si="28"/>
        <v>40.108941983278356</v>
      </c>
      <c r="W61" t="str">
        <f t="shared" si="29"/>
        <v>54 Textiles, printing and other skilled trades</v>
      </c>
      <c r="X61" s="173">
        <f t="shared" ref="X61:AB61" si="66">X24/X$35*100</f>
        <v>1.5270157026330917</v>
      </c>
      <c r="Y61" s="173">
        <f t="shared" si="66"/>
        <v>1.3798022377924228</v>
      </c>
      <c r="Z61" s="173">
        <f t="shared" si="66"/>
        <v>1.4859997786607129</v>
      </c>
      <c r="AA61" s="173">
        <f t="shared" si="66"/>
        <v>1.5168053964389052</v>
      </c>
      <c r="AB61" s="173">
        <f t="shared" si="66"/>
        <v>1.4421830695602982</v>
      </c>
      <c r="AD61" s="68">
        <f t="shared" si="31"/>
        <v>8.8501493913992277</v>
      </c>
      <c r="AE61" s="69">
        <f t="shared" si="32"/>
        <v>62.525528714812907</v>
      </c>
      <c r="AF61" s="69">
        <f t="shared" si="33"/>
        <v>71.375678106212121</v>
      </c>
    </row>
    <row r="62" spans="1:32" x14ac:dyDescent="0.2">
      <c r="A62" t="str">
        <f t="shared" si="19"/>
        <v>61 Caring personal service occupations</v>
      </c>
      <c r="B62" s="173">
        <f t="shared" si="52"/>
        <v>8.0467899593377599</v>
      </c>
      <c r="C62" s="173">
        <f t="shared" si="52"/>
        <v>7.5220307511492805</v>
      </c>
      <c r="D62" s="173">
        <f t="shared" si="52"/>
        <v>7.2692564877418446</v>
      </c>
      <c r="E62" s="173">
        <f t="shared" si="52"/>
        <v>7.3888098158399824</v>
      </c>
      <c r="F62" s="173">
        <f t="shared" si="52"/>
        <v>7.7161495557648037</v>
      </c>
      <c r="H62" s="68">
        <f t="shared" si="21"/>
        <v>17.107126763832646</v>
      </c>
      <c r="I62" s="69">
        <f t="shared" si="22"/>
        <v>61.255828963742431</v>
      </c>
      <c r="J62" s="69">
        <f t="shared" si="23"/>
        <v>78.362955727575084</v>
      </c>
      <c r="L62" t="str">
        <f t="shared" si="24"/>
        <v>61 Caring personal service occupations</v>
      </c>
      <c r="M62" s="173">
        <f t="shared" ref="M62:Q62" si="67">M25/M$35*100</f>
        <v>1.5776936702504636</v>
      </c>
      <c r="N62" s="173">
        <f t="shared" si="67"/>
        <v>1.4459213549287671</v>
      </c>
      <c r="O62" s="173">
        <f t="shared" si="67"/>
        <v>1.4634744116919329</v>
      </c>
      <c r="P62" s="173">
        <f t="shared" si="67"/>
        <v>1.761046113302311</v>
      </c>
      <c r="Q62" s="173">
        <f t="shared" si="67"/>
        <v>2.0383117305792937</v>
      </c>
      <c r="S62" s="68">
        <f t="shared" si="26"/>
        <v>51.139858230273461</v>
      </c>
      <c r="T62" s="69">
        <f t="shared" si="27"/>
        <v>57.627327792834961</v>
      </c>
      <c r="U62" s="69">
        <f t="shared" si="28"/>
        <v>108.76718602310842</v>
      </c>
      <c r="W62" t="str">
        <f t="shared" si="29"/>
        <v>61 Caring personal service occupations</v>
      </c>
      <c r="X62" s="173">
        <f t="shared" ref="X62:AB62" si="68">X25/X$35*100</f>
        <v>15.013155514066012</v>
      </c>
      <c r="Y62" s="173">
        <f t="shared" si="68"/>
        <v>13.842116396648047</v>
      </c>
      <c r="Z62" s="173">
        <f t="shared" si="68"/>
        <v>13.151547263094216</v>
      </c>
      <c r="AA62" s="173">
        <f t="shared" si="68"/>
        <v>13.024514700044785</v>
      </c>
      <c r="AB62" s="173">
        <f t="shared" si="68"/>
        <v>13.282043170280572</v>
      </c>
      <c r="AD62" s="68">
        <f t="shared" si="31"/>
        <v>13.270135159623608</v>
      </c>
      <c r="AE62" s="69">
        <f t="shared" si="32"/>
        <v>61.664921267789829</v>
      </c>
      <c r="AF62" s="69">
        <f t="shared" si="33"/>
        <v>74.935056427413443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2.0459829062729789</v>
      </c>
      <c r="C63" s="173">
        <f t="shared" si="52"/>
        <v>2.1075957242591299</v>
      </c>
      <c r="D63" s="173">
        <f t="shared" si="52"/>
        <v>1.9061781806784319</v>
      </c>
      <c r="E63" s="173">
        <f t="shared" si="52"/>
        <v>1.8494104561266049</v>
      </c>
      <c r="F63" s="173">
        <f t="shared" si="52"/>
        <v>1.8923787659451352</v>
      </c>
      <c r="H63" s="68">
        <f t="shared" si="21"/>
        <v>9.5260067829137025</v>
      </c>
      <c r="I63" s="69">
        <f t="shared" si="22"/>
        <v>52.954372047240675</v>
      </c>
      <c r="J63" s="69">
        <f t="shared" si="23"/>
        <v>62.480378830154372</v>
      </c>
      <c r="L63" t="str">
        <f t="shared" si="24"/>
        <v>62 Leisure, travel and related personal service occupations</v>
      </c>
      <c r="M63" s="173">
        <f t="shared" ref="M63:Q63" si="69">M26/M$35*100</f>
        <v>1.1070960895739097</v>
      </c>
      <c r="N63" s="173">
        <f t="shared" si="69"/>
        <v>1.2121763179249208</v>
      </c>
      <c r="O63" s="173">
        <f t="shared" si="69"/>
        <v>1.2315424876943233</v>
      </c>
      <c r="P63" s="173">
        <f t="shared" si="69"/>
        <v>1.2047305394687178</v>
      </c>
      <c r="Q63" s="173">
        <f t="shared" si="69"/>
        <v>1.2819728152038796</v>
      </c>
      <c r="S63" s="68">
        <f t="shared" si="26"/>
        <v>12.959550745534774</v>
      </c>
      <c r="T63" s="69">
        <f t="shared" si="27"/>
        <v>45.64983351195859</v>
      </c>
      <c r="U63" s="69">
        <f t="shared" si="28"/>
        <v>58.60938425749336</v>
      </c>
      <c r="W63" t="str">
        <f t="shared" si="29"/>
        <v>62 Leisure, travel and related personal service occupations</v>
      </c>
      <c r="X63" s="173">
        <f t="shared" ref="X63:AB63" si="70">X26/X$35*100</f>
        <v>3.0570404771232149</v>
      </c>
      <c r="Y63" s="173">
        <f t="shared" si="70"/>
        <v>3.0389692344520189</v>
      </c>
      <c r="Z63" s="173">
        <f t="shared" si="70"/>
        <v>2.5897042348054686</v>
      </c>
      <c r="AA63" s="173">
        <f t="shared" si="70"/>
        <v>2.4950000627796549</v>
      </c>
      <c r="AB63" s="173">
        <f t="shared" si="70"/>
        <v>2.4907499572501943</v>
      </c>
      <c r="AD63" s="68">
        <f t="shared" si="31"/>
        <v>7.8716559917150919</v>
      </c>
      <c r="AE63" s="69">
        <f t="shared" si="32"/>
        <v>56.473846163995326</v>
      </c>
      <c r="AF63" s="69">
        <f t="shared" si="33"/>
        <v>64.34550215571042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9.5963434875115966E-2</v>
      </c>
      <c r="C64" s="173">
        <f t="shared" si="52"/>
        <v>8.0961108457082237E-2</v>
      </c>
      <c r="D64" s="173">
        <f t="shared" si="52"/>
        <v>0.10018772599682389</v>
      </c>
      <c r="E64" s="173">
        <f t="shared" si="52"/>
        <v>7.1191506717901157E-2</v>
      </c>
      <c r="F64" s="173">
        <f t="shared" si="52"/>
        <v>6.8970989347565723E-2</v>
      </c>
      <c r="H64" s="68">
        <f t="shared" si="21"/>
        <v>-24.050552635493908</v>
      </c>
      <c r="I64" s="69">
        <f t="shared" si="22"/>
        <v>37.063019013539552</v>
      </c>
      <c r="J64" s="69">
        <f t="shared" si="23"/>
        <v>13.012466378045643</v>
      </c>
      <c r="L64" t="str">
        <f t="shared" si="24"/>
        <v>63 Community and civil enforcement occupations</v>
      </c>
      <c r="M64" s="173">
        <f t="shared" ref="M64:Q64" si="71">M27/M$35*100</f>
        <v>0.14131661884287891</v>
      </c>
      <c r="N64" s="173">
        <f t="shared" si="71"/>
        <v>0.10036179183607387</v>
      </c>
      <c r="O64" s="173">
        <f t="shared" si="71"/>
        <v>0.15182891257539127</v>
      </c>
      <c r="P64" s="173">
        <f t="shared" si="71"/>
        <v>7.9593629448945033E-2</v>
      </c>
      <c r="Q64" s="173">
        <f t="shared" si="71"/>
        <v>8.3467798681790772E-2</v>
      </c>
      <c r="S64" s="68">
        <f t="shared" si="26"/>
        <v>-40.343465894542504</v>
      </c>
      <c r="T64" s="69">
        <f t="shared" si="27"/>
        <v>23.68001245237491</v>
      </c>
      <c r="U64" s="69">
        <f t="shared" si="28"/>
        <v>-16.663453442167597</v>
      </c>
      <c r="W64" t="str">
        <f t="shared" si="29"/>
        <v>63 Community and civil enforcement occupations</v>
      </c>
      <c r="X64" s="173">
        <f t="shared" ref="X64:AB64" si="72">X27/X$35*100</f>
        <v>4.712402292769368E-2</v>
      </c>
      <c r="Y64" s="173">
        <f t="shared" si="72"/>
        <v>6.0781422322283715E-2</v>
      </c>
      <c r="Z64" s="173">
        <f t="shared" si="72"/>
        <v>4.7866010944433685E-2</v>
      </c>
      <c r="AA64" s="173">
        <f t="shared" si="72"/>
        <v>6.2777527983918419E-2</v>
      </c>
      <c r="AB64" s="173">
        <f t="shared" si="72"/>
        <v>5.4759999004321824E-2</v>
      </c>
      <c r="AD64" s="68">
        <f t="shared" si="31"/>
        <v>28.310907638838188</v>
      </c>
      <c r="AE64" s="69">
        <f t="shared" si="32"/>
        <v>80.072746940150338</v>
      </c>
      <c r="AF64" s="69">
        <f t="shared" si="33"/>
        <v>108.38365457898853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7.0242040782579371</v>
      </c>
      <c r="C65" s="173">
        <f t="shared" si="73"/>
        <v>6.1644374003470217</v>
      </c>
      <c r="D65" s="173">
        <f t="shared" si="73"/>
        <v>6.2255403071368773</v>
      </c>
      <c r="E65" s="173">
        <f t="shared" si="73"/>
        <v>5.9376550245254647</v>
      </c>
      <c r="F65" s="173">
        <f t="shared" si="73"/>
        <v>5.4196213744898243</v>
      </c>
      <c r="H65" s="68">
        <f t="shared" si="21"/>
        <v>-3.9572516311773773</v>
      </c>
      <c r="I65" s="69">
        <f t="shared" si="22"/>
        <v>45.810145190317968</v>
      </c>
      <c r="J65" s="69">
        <f t="shared" si="23"/>
        <v>41.85289355914059</v>
      </c>
      <c r="L65" t="str">
        <f t="shared" si="24"/>
        <v>71 Sales occupations</v>
      </c>
      <c r="M65" s="173">
        <f t="shared" ref="M65:Q65" si="74">M28/M$35*100</f>
        <v>5.0868949618620229</v>
      </c>
      <c r="N65" s="173">
        <f t="shared" si="74"/>
        <v>4.6680830761530849</v>
      </c>
      <c r="O65" s="173">
        <f t="shared" si="74"/>
        <v>4.7911517298243584</v>
      </c>
      <c r="P65" s="173">
        <f t="shared" si="74"/>
        <v>4.6331760853726935</v>
      </c>
      <c r="Q65" s="173">
        <f t="shared" si="74"/>
        <v>4.4422878502413461</v>
      </c>
      <c r="S65" s="68">
        <f t="shared" si="26"/>
        <v>0.61443940808026232</v>
      </c>
      <c r="T65" s="69">
        <f t="shared" si="27"/>
        <v>33.602733441011765</v>
      </c>
      <c r="U65" s="69">
        <f t="shared" si="28"/>
        <v>34.217172849092023</v>
      </c>
      <c r="W65" t="str">
        <f t="shared" si="29"/>
        <v>71 Sales occupations</v>
      </c>
      <c r="X65" s="173">
        <f t="shared" ref="X65:AB65" si="75">X28/X$35*100</f>
        <v>9.1104311019749638</v>
      </c>
      <c r="Y65" s="173">
        <f t="shared" si="75"/>
        <v>7.7208753885769195</v>
      </c>
      <c r="Z65" s="173">
        <f t="shared" si="75"/>
        <v>7.678831282594377</v>
      </c>
      <c r="AA65" s="173">
        <f t="shared" si="75"/>
        <v>7.2439746778205469</v>
      </c>
      <c r="AB65" s="173">
        <f t="shared" si="75"/>
        <v>6.3776857978408001</v>
      </c>
      <c r="AD65" s="68">
        <f t="shared" si="31"/>
        <v>-6.8473154320713006</v>
      </c>
      <c r="AE65" s="69">
        <f t="shared" si="32"/>
        <v>53.527245601592178</v>
      </c>
      <c r="AF65" s="69">
        <f t="shared" si="33"/>
        <v>46.679930169520873</v>
      </c>
    </row>
    <row r="66" spans="1:32" x14ac:dyDescent="0.2">
      <c r="A66" t="str">
        <f t="shared" si="19"/>
        <v>72 Customer service occupations</v>
      </c>
      <c r="B66" s="173">
        <f t="shared" si="73"/>
        <v>1.5840831227096701</v>
      </c>
      <c r="C66" s="173">
        <f t="shared" si="73"/>
        <v>1.6108431309034346</v>
      </c>
      <c r="D66" s="173">
        <f t="shared" si="73"/>
        <v>1.6797065189409579</v>
      </c>
      <c r="E66" s="173">
        <f t="shared" si="73"/>
        <v>1.7878957784106955</v>
      </c>
      <c r="F66" s="173">
        <f t="shared" si="73"/>
        <v>1.8558037805181622</v>
      </c>
      <c r="H66" s="68">
        <f t="shared" si="21"/>
        <v>21.890912742842417</v>
      </c>
      <c r="I66" s="69">
        <f t="shared" si="22"/>
        <v>51.938947345380591</v>
      </c>
      <c r="J66" s="69">
        <f t="shared" si="23"/>
        <v>73.829860088223015</v>
      </c>
      <c r="L66" t="str">
        <f t="shared" si="24"/>
        <v>72 Customer service occupations</v>
      </c>
      <c r="M66" s="173">
        <f t="shared" ref="M66:Q66" si="76">M29/M$35*100</f>
        <v>1.1640010510078176</v>
      </c>
      <c r="N66" s="173">
        <f t="shared" si="76"/>
        <v>0.9970638873299591</v>
      </c>
      <c r="O66" s="173">
        <f t="shared" si="76"/>
        <v>1.2061523749528731</v>
      </c>
      <c r="P66" s="173">
        <f t="shared" si="76"/>
        <v>1.4404650226199958</v>
      </c>
      <c r="Q66" s="173">
        <f t="shared" si="76"/>
        <v>1.595553903645978</v>
      </c>
      <c r="S66" s="68">
        <f t="shared" si="26"/>
        <v>43.54988354858564</v>
      </c>
      <c r="T66" s="69">
        <f t="shared" si="27"/>
        <v>43.913419006016682</v>
      </c>
      <c r="U66" s="69">
        <f t="shared" si="28"/>
        <v>87.463302554602322</v>
      </c>
      <c r="W66" t="str">
        <f t="shared" si="29"/>
        <v>72 Customer service occupations</v>
      </c>
      <c r="X66" s="173">
        <f t="shared" ref="X66:AB66" si="77">X29/X$35*100</f>
        <v>2.0364562431097011</v>
      </c>
      <c r="Y66" s="173">
        <f t="shared" si="77"/>
        <v>2.2492676775758049</v>
      </c>
      <c r="Z66" s="173">
        <f t="shared" si="77"/>
        <v>2.1595011678483136</v>
      </c>
      <c r="AA66" s="173">
        <f t="shared" si="77"/>
        <v>2.1358167841291298</v>
      </c>
      <c r="AB66" s="173">
        <f t="shared" si="77"/>
        <v>2.110922572646412</v>
      </c>
      <c r="AD66" s="68">
        <f t="shared" si="31"/>
        <v>9.634247982583668</v>
      </c>
      <c r="AE66" s="69">
        <f t="shared" si="32"/>
        <v>56.480539430331277</v>
      </c>
      <c r="AF66" s="69">
        <f t="shared" si="33"/>
        <v>66.114787412914936</v>
      </c>
    </row>
    <row r="67" spans="1:32" x14ac:dyDescent="0.2">
      <c r="A67" t="str">
        <f t="shared" si="19"/>
        <v>81 Process, plant and machine operatives</v>
      </c>
      <c r="B67" s="173">
        <f t="shared" si="73"/>
        <v>2.1433335625617951</v>
      </c>
      <c r="C67" s="173">
        <f t="shared" si="73"/>
        <v>1.9793203174795604</v>
      </c>
      <c r="D67" s="173">
        <f t="shared" si="73"/>
        <v>1.7527533950532026</v>
      </c>
      <c r="E67" s="173">
        <f t="shared" si="73"/>
        <v>1.8001117713556312</v>
      </c>
      <c r="F67" s="173">
        <f t="shared" si="73"/>
        <v>1.6231815710236204</v>
      </c>
      <c r="H67" s="68">
        <f t="shared" si="21"/>
        <v>2.1689589087681669</v>
      </c>
      <c r="I67" s="69">
        <f t="shared" si="22"/>
        <v>40.324197945375133</v>
      </c>
      <c r="J67" s="69">
        <f t="shared" si="23"/>
        <v>42.493156854143308</v>
      </c>
      <c r="L67" t="str">
        <f t="shared" si="24"/>
        <v>81 Process, plant and machine operatives</v>
      </c>
      <c r="M67" s="173">
        <f t="shared" ref="M67:Q67" si="78">M30/M$35*100</f>
        <v>3.2922128154363239</v>
      </c>
      <c r="N67" s="173">
        <f t="shared" si="78"/>
        <v>3.0379618057554865</v>
      </c>
      <c r="O67" s="173">
        <f t="shared" si="78"/>
        <v>2.7266346830203423</v>
      </c>
      <c r="P67" s="173">
        <f t="shared" si="78"/>
        <v>2.6814602316907785</v>
      </c>
      <c r="Q67" s="173">
        <f t="shared" si="78"/>
        <v>2.3490617708230772</v>
      </c>
      <c r="S67" s="68">
        <f t="shared" si="26"/>
        <v>-6.5108906346003987</v>
      </c>
      <c r="T67" s="69">
        <f t="shared" si="27"/>
        <v>34.650402963802314</v>
      </c>
      <c r="U67" s="69">
        <f t="shared" si="28"/>
        <v>28.13951232920191</v>
      </c>
      <c r="W67" t="str">
        <f t="shared" si="29"/>
        <v>81 Process, plant and machine operatives</v>
      </c>
      <c r="X67" s="173">
        <f t="shared" ref="X67:AB67" si="79">X30/X$35*100</f>
        <v>0.90614176696769722</v>
      </c>
      <c r="Y67" s="173">
        <f t="shared" si="79"/>
        <v>0.87817080921957602</v>
      </c>
      <c r="Z67" s="173">
        <f t="shared" si="79"/>
        <v>0.76603828217818426</v>
      </c>
      <c r="AA67" s="173">
        <f t="shared" si="79"/>
        <v>0.91751966459083667</v>
      </c>
      <c r="AB67" s="173">
        <f t="shared" si="79"/>
        <v>0.91161282014349188</v>
      </c>
      <c r="AD67" s="68">
        <f t="shared" si="31"/>
        <v>33.471128261972275</v>
      </c>
      <c r="AE67" s="69">
        <f t="shared" si="32"/>
        <v>60.785623054320638</v>
      </c>
      <c r="AF67" s="69">
        <f t="shared" si="33"/>
        <v>94.256751316292934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3.0270171572906124</v>
      </c>
      <c r="C68" s="173">
        <f t="shared" si="73"/>
        <v>3.0779988081045051</v>
      </c>
      <c r="D68" s="173">
        <f t="shared" si="73"/>
        <v>2.775594738855057</v>
      </c>
      <c r="E68" s="173">
        <f t="shared" si="73"/>
        <v>2.7324582018731207</v>
      </c>
      <c r="F68" s="173">
        <f t="shared" si="73"/>
        <v>2.6003594952472939</v>
      </c>
      <c r="H68" s="68">
        <f t="shared" si="21"/>
        <v>3.3594093159937373</v>
      </c>
      <c r="I68" s="69">
        <f t="shared" si="22"/>
        <v>54.271182652442548</v>
      </c>
      <c r="J68" s="69">
        <f t="shared" si="23"/>
        <v>57.630591968436292</v>
      </c>
      <c r="L68" t="str">
        <f t="shared" si="24"/>
        <v>82 Transport and mobile machine drivers and operatives</v>
      </c>
      <c r="M68" s="173">
        <f t="shared" ref="M68:Q68" si="80">M31/M$35*100</f>
        <v>5.3876295669569538</v>
      </c>
      <c r="N68" s="173">
        <f t="shared" si="80"/>
        <v>5.5450459999174004</v>
      </c>
      <c r="O68" s="173">
        <f t="shared" si="80"/>
        <v>5.0652742028109969</v>
      </c>
      <c r="P68" s="173">
        <f t="shared" si="80"/>
        <v>4.928399368297617</v>
      </c>
      <c r="Q68" s="173">
        <f t="shared" si="80"/>
        <v>4.6802802649109951</v>
      </c>
      <c r="S68" s="68">
        <f t="shared" si="26"/>
        <v>0.26802022225542088</v>
      </c>
      <c r="T68" s="69">
        <f t="shared" si="27"/>
        <v>52.091120206786968</v>
      </c>
      <c r="U68" s="69">
        <f t="shared" si="28"/>
        <v>52.359140429042384</v>
      </c>
      <c r="W68" t="str">
        <f t="shared" si="29"/>
        <v>82 Transport and mobile machine drivers and operatives</v>
      </c>
      <c r="X68" s="173">
        <f t="shared" ref="X68:AB68" si="81">X31/X$35*100</f>
        <v>0.48494818136509654</v>
      </c>
      <c r="Y68" s="173">
        <f t="shared" si="81"/>
        <v>0.51189136549604364</v>
      </c>
      <c r="Z68" s="173">
        <f t="shared" si="81"/>
        <v>0.45574183826094028</v>
      </c>
      <c r="AA68" s="173">
        <f t="shared" si="81"/>
        <v>0.53341840361995807</v>
      </c>
      <c r="AB68" s="173">
        <f t="shared" si="81"/>
        <v>0.56144642886507679</v>
      </c>
      <c r="AD68" s="68">
        <f t="shared" si="31"/>
        <v>38.170969639465078</v>
      </c>
      <c r="AE68" s="69">
        <f t="shared" si="32"/>
        <v>78.820462291681935</v>
      </c>
      <c r="AF68" s="69">
        <f t="shared" si="33"/>
        <v>116.99143193114701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1.5639191564380941</v>
      </c>
      <c r="C69" s="173">
        <f t="shared" si="73"/>
        <v>1.3182214724639509</v>
      </c>
      <c r="D69" s="173">
        <f t="shared" si="73"/>
        <v>1.1871029860689193</v>
      </c>
      <c r="E69" s="173">
        <f t="shared" si="73"/>
        <v>2.2794109748370386</v>
      </c>
      <c r="F69" s="173">
        <f t="shared" si="73"/>
        <v>2.5084664104385359</v>
      </c>
      <c r="H69" s="68">
        <f t="shared" si="21"/>
        <v>133.12699964245203</v>
      </c>
      <c r="I69" s="69">
        <f t="shared" si="22"/>
        <v>92.808064293720321</v>
      </c>
      <c r="J69" s="69">
        <f t="shared" si="23"/>
        <v>225.93506393617236</v>
      </c>
      <c r="L69" t="str">
        <f t="shared" si="24"/>
        <v>91 Elementary trades and related occupations</v>
      </c>
      <c r="M69" s="173">
        <f t="shared" ref="M69:Q70" si="82">M32/M$35*100</f>
        <v>2.267344080987725</v>
      </c>
      <c r="N69" s="173">
        <f t="shared" si="82"/>
        <v>1.9527774214913047</v>
      </c>
      <c r="O69" s="173">
        <f t="shared" si="82"/>
        <v>1.798592982688199</v>
      </c>
      <c r="P69" s="173">
        <f t="shared" si="82"/>
        <v>2.4068585076280091</v>
      </c>
      <c r="Q69" s="173">
        <f t="shared" si="82"/>
        <v>2.5190299467580832</v>
      </c>
      <c r="S69" s="68">
        <f t="shared" si="26"/>
        <v>51.982637111746264</v>
      </c>
      <c r="T69" s="69">
        <f t="shared" si="27"/>
        <v>45.123177321267463</v>
      </c>
      <c r="U69" s="69">
        <f t="shared" si="28"/>
        <v>97.10581443301372</v>
      </c>
      <c r="W69" t="str">
        <f t="shared" si="29"/>
        <v>91 Elementary trades and related occupations</v>
      </c>
      <c r="X69" s="173">
        <f t="shared" ref="X69:AB70" si="83">X32/X$35*100</f>
        <v>0.80642306336150882</v>
      </c>
      <c r="Y69" s="173">
        <f t="shared" si="83"/>
        <v>0.65818596566280507</v>
      </c>
      <c r="Z69" s="173">
        <f t="shared" si="83"/>
        <v>0.5675547634148046</v>
      </c>
      <c r="AA69" s="173">
        <f t="shared" si="83"/>
        <v>2.1517836043584109</v>
      </c>
      <c r="AB69" s="173">
        <f t="shared" si="83"/>
        <v>2.4981111447268449</v>
      </c>
      <c r="AD69" s="68">
        <f t="shared" si="31"/>
        <v>393.66389465365921</v>
      </c>
      <c r="AE69" s="69">
        <f t="shared" si="32"/>
        <v>245.91386244528053</v>
      </c>
      <c r="AF69" s="69">
        <f t="shared" si="33"/>
        <v>639.57775709893974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9.127597689307013</v>
      </c>
      <c r="C70" s="173">
        <f t="shared" si="73"/>
        <v>8.5140397935635512</v>
      </c>
      <c r="D70" s="173">
        <f t="shared" si="73"/>
        <v>8.0289671379194303</v>
      </c>
      <c r="E70" s="173">
        <f t="shared" si="73"/>
        <v>7.0460222535283075</v>
      </c>
      <c r="F70" s="173">
        <f t="shared" si="73"/>
        <v>6.214493787045253</v>
      </c>
      <c r="H70" s="68">
        <f t="shared" si="21"/>
        <v>-14.607690499893074</v>
      </c>
      <c r="I70" s="69">
        <f t="shared" si="22"/>
        <v>42.301644508667415</v>
      </c>
      <c r="J70" s="69">
        <f t="shared" si="23"/>
        <v>27.693954008774341</v>
      </c>
      <c r="L70" t="str">
        <f t="shared" si="24"/>
        <v>92 Elementary administration and service occupations</v>
      </c>
      <c r="M70" s="173">
        <f t="shared" si="82"/>
        <v>9.1683005775966269</v>
      </c>
      <c r="N70" s="173">
        <f t="shared" si="82"/>
        <v>7.8791772935641671</v>
      </c>
      <c r="O70" s="173">
        <f t="shared" si="82"/>
        <v>7.9908099568120754</v>
      </c>
      <c r="P70" s="173">
        <f t="shared" si="82"/>
        <v>7.6258861329624184</v>
      </c>
      <c r="Q70" s="173">
        <f t="shared" si="82"/>
        <v>6.7110838096669623</v>
      </c>
      <c r="S70" s="68">
        <f t="shared" si="26"/>
        <v>-8.8628590351782819</v>
      </c>
      <c r="T70" s="69">
        <f t="shared" si="27"/>
        <v>37.407798865074952</v>
      </c>
      <c r="U70" s="69">
        <f t="shared" si="28"/>
        <v>28.54493982989667</v>
      </c>
      <c r="W70" t="str">
        <f t="shared" si="29"/>
        <v>92 Elementary administration and service occupations</v>
      </c>
      <c r="X70" s="173">
        <f t="shared" si="83"/>
        <v>9.0837660339586215</v>
      </c>
      <c r="Y70" s="173">
        <f t="shared" si="83"/>
        <v>9.1743941603903423</v>
      </c>
      <c r="Z70" s="173">
        <f t="shared" si="83"/>
        <v>8.0676271550370231</v>
      </c>
      <c r="AA70" s="173">
        <f t="shared" si="83"/>
        <v>6.465340144216027</v>
      </c>
      <c r="AB70" s="173">
        <f t="shared" si="83"/>
        <v>5.7276945298206057</v>
      </c>
      <c r="AD70" s="68">
        <f t="shared" si="31"/>
        <v>-20.372806285045073</v>
      </c>
      <c r="AE70" s="69">
        <f t="shared" si="32"/>
        <v>47.212769742412796</v>
      </c>
      <c r="AF70" s="69">
        <f t="shared" si="33"/>
        <v>26.839963457367723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10.324681350013094</v>
      </c>
      <c r="I72" s="67">
        <f>IF(D35&gt;0,I35/D35*100,0)</f>
        <v>51.02330537159947</v>
      </c>
      <c r="J72" s="67">
        <f>IF(D35&gt;0,(J35/D35)*100,0)</f>
        <v>61.347986721612536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8.5159408094506954</v>
      </c>
      <c r="T72" s="67">
        <f t="shared" ref="T72" si="85">IF(O35&gt;0,T35/O35*100,0)</f>
        <v>41.873972405159975</v>
      </c>
      <c r="U72" s="67">
        <f t="shared" ref="U72" si="86">IF(O35&gt;0,(U35/O35)*100,0)</f>
        <v>50.389913214610694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12.157257505540215</v>
      </c>
      <c r="AE72" s="67">
        <f t="shared" ref="AE72" si="88">IF(Z35&gt;0,AE35/Z35*100,0)</f>
        <v>60.293208410352669</v>
      </c>
      <c r="AF72" s="67">
        <f t="shared" ref="AF72" si="89">IF(Z35&gt;0,(AF35/Z35)*100,0)</f>
        <v>72.450465915892934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5.270749368984573</v>
      </c>
      <c r="C82" s="18">
        <f t="shared" ref="B82:E107" si="96">IF(AND(D$6-C$6 &lt;&gt; 0,C8&lt;&gt;0,D8&lt;&gt;0),(EXP(LN(D8/C8)/(D$6-C$6))-1)*100,0)</f>
        <v>2.5937216420147013</v>
      </c>
      <c r="D82" s="18">
        <f t="shared" si="96"/>
        <v>-1.7333286874532172</v>
      </c>
      <c r="E82" s="18">
        <f t="shared" si="96"/>
        <v>0.88950347696095111</v>
      </c>
      <c r="F82" s="18">
        <f t="shared" ref="F82:F107" si="97">IF(AND(F$6-D$6 &lt;&gt; 0,D8&lt;&gt;0,F8&lt;&gt;0),(EXP(LN(F8/D8)/(F$6-D$6))-1)*100,0)</f>
        <v>7.5385147354278814E-3</v>
      </c>
      <c r="H82" s="18">
        <f t="shared" ref="H82:H107" si="98">IF($F$6-$D$6 &lt;&gt; 0,(EXP(LN(1+(H45/100))/($F$6-$D$6))-1)*100,0)</f>
        <v>7.5385147354278814E-3</v>
      </c>
      <c r="I82" s="18">
        <f t="shared" ref="I82:I107" si="99">IF(D8&gt;0,((1+(I8/D8))^(1/($F$6-$D$6))-1)*100,0)</f>
        <v>2.6868340230307597</v>
      </c>
      <c r="J82" s="18">
        <f t="shared" ref="J82:J107" si="100">IF($F$6-$D$6 &lt;&gt; 0,(EXP(LN(1+(J45/100))/($F$6-$D$6))-1)*100,0)</f>
        <v>2.6920358304856951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3.9997274993866627</v>
      </c>
      <c r="N82" s="18">
        <f t="shared" si="102"/>
        <v>8.5749663047751667E-3</v>
      </c>
      <c r="O82" s="18">
        <f t="shared" si="102"/>
        <v>-2.6290559183873907</v>
      </c>
      <c r="P82" s="18">
        <f t="shared" si="102"/>
        <v>0.45681755071784735</v>
      </c>
      <c r="Q82" s="18">
        <f t="shared" ref="Q82:Q107" si="103">IF(AND(Q$6-O$6 &lt;&gt; 0,O8&lt;&gt;0,Q8&lt;&gt;0),(EXP(LN(Q8/O8)/(Q$6-O$6))-1)*100,0)</f>
        <v>-0.58252302026352565</v>
      </c>
      <c r="S82" s="18">
        <f t="shared" ref="S82:S107" si="104">IF($F$6-$D$6 &lt;&gt; 0,(EXP(LN(1+(S45/100))/($F$6-$D$6))-1)*100,0)</f>
        <v>-0.58252302026352565</v>
      </c>
      <c r="T82" s="18">
        <f t="shared" ref="T82:T107" si="105">IF(O8&gt;0,((1+(T8/O8))^(1/($F$6-$D$6))-1)*100,0)</f>
        <v>2.3623997443607658</v>
      </c>
      <c r="U82" s="18">
        <f t="shared" ref="U82:U107" si="106">IF($F$6-$D$6 &lt;&gt; 0,(EXP(LN(1+(U45/100))/($F$6-$D$6))-1)*100,0)</f>
        <v>1.947439740169532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8.2359326410988984</v>
      </c>
      <c r="Y82" s="18">
        <f t="shared" si="108"/>
        <v>8.0538759655561787</v>
      </c>
      <c r="Z82" s="18">
        <f t="shared" si="108"/>
        <v>-7.1128149126931106E-2</v>
      </c>
      <c r="AA82" s="18">
        <f t="shared" si="108"/>
        <v>1.5956529134344422</v>
      </c>
      <c r="AB82" s="18">
        <f t="shared" ref="AB82:AB107" si="109">IF(AND(AB$6-Z$6 &lt;&gt; 0,Z8&lt;&gt;0,AB8&lt;&gt;0),(EXP(LN(AB8/Z8)/(AB$6-Z$6))-1)*100,0)</f>
        <v>1.0369928645604931</v>
      </c>
      <c r="AD82" s="18">
        <f t="shared" ref="AD82:AD107" si="110">IF($F$6-$D$6 &lt;&gt; 0,(EXP(LN(1+(AD45/100))/($F$6-$D$6))-1)*100,0)</f>
        <v>1.0369928645604931</v>
      </c>
      <c r="AE82" s="18">
        <f t="shared" ref="AE82:AE107" si="111">IF(Z8&gt;0,((1+(AE8/Z8))^(1/($F$6-$D$6))-1)*100,0)</f>
        <v>3.2824230152311173</v>
      </c>
      <c r="AF82" s="18">
        <f t="shared" ref="AF82:AF107" si="112">IF($F$6-$D$6 &lt;&gt; 0,(EXP(LN(1+(AF45/100))/($F$6-$D$6))-1)*100,0)</f>
        <v>3.9602821500987151</v>
      </c>
    </row>
    <row r="83" spans="1:32" x14ac:dyDescent="0.2">
      <c r="A83" t="str">
        <f t="shared" si="95"/>
        <v>12 Other managers and proprietors</v>
      </c>
      <c r="B83" s="18">
        <f t="shared" si="96"/>
        <v>3.0659948219496691</v>
      </c>
      <c r="C83" s="18">
        <f t="shared" si="96"/>
        <v>1.6790000657289195</v>
      </c>
      <c r="D83" s="18">
        <f t="shared" si="96"/>
        <v>1.0449147572149986</v>
      </c>
      <c r="E83" s="18">
        <f t="shared" si="96"/>
        <v>1.1558879307687286</v>
      </c>
      <c r="F83" s="18">
        <f t="shared" si="97"/>
        <v>1.1188833376407414</v>
      </c>
      <c r="H83" s="18">
        <f t="shared" si="98"/>
        <v>1.1188833376407414</v>
      </c>
      <c r="I83" s="18">
        <f t="shared" si="99"/>
        <v>3.2388501646216206</v>
      </c>
      <c r="J83" s="18">
        <f t="shared" si="100"/>
        <v>3.9758668419689558</v>
      </c>
      <c r="L83" t="str">
        <f t="shared" si="101"/>
        <v>12 Other managers and proprietors</v>
      </c>
      <c r="M83" s="18">
        <f t="shared" si="102"/>
        <v>3.0301003596909792</v>
      </c>
      <c r="N83" s="18">
        <f t="shared" si="102"/>
        <v>-3.3500693526909431</v>
      </c>
      <c r="O83" s="18">
        <f t="shared" si="102"/>
        <v>2.5686470049656185</v>
      </c>
      <c r="P83" s="18">
        <f t="shared" si="102"/>
        <v>1.36148015962827</v>
      </c>
      <c r="Q83" s="18">
        <f t="shared" si="103"/>
        <v>1.7622821739564865</v>
      </c>
      <c r="S83" s="18">
        <f t="shared" si="104"/>
        <v>1.7622821739564865</v>
      </c>
      <c r="T83" s="18">
        <f t="shared" si="105"/>
        <v>3.1902549814839087</v>
      </c>
      <c r="U83" s="18">
        <f t="shared" si="106"/>
        <v>4.3765653043038144</v>
      </c>
      <c r="W83" t="str">
        <f t="shared" si="107"/>
        <v>12 Other managers and proprietors</v>
      </c>
      <c r="X83" s="18">
        <f t="shared" si="108"/>
        <v>3.1231025226964304</v>
      </c>
      <c r="Y83" s="18">
        <f t="shared" si="108"/>
        <v>9.6621683663500981</v>
      </c>
      <c r="Z83" s="18">
        <f t="shared" si="108"/>
        <v>-1.2544197240475508</v>
      </c>
      <c r="AA83" s="18">
        <f t="shared" si="108"/>
        <v>0.79929023968130508</v>
      </c>
      <c r="AB83" s="18">
        <f t="shared" si="109"/>
        <v>0.11001770162457625</v>
      </c>
      <c r="AD83" s="18">
        <f t="shared" si="110"/>
        <v>0.11001770162457625</v>
      </c>
      <c r="AE83" s="18">
        <f t="shared" si="111"/>
        <v>3.3063041774007429</v>
      </c>
      <c r="AF83" s="18">
        <f t="shared" si="112"/>
        <v>3.3762842163179263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4.7568131173777672</v>
      </c>
      <c r="C84" s="18">
        <f t="shared" si="96"/>
        <v>1.7870001002816549</v>
      </c>
      <c r="D84" s="18">
        <f t="shared" si="96"/>
        <v>4.3492067506987642</v>
      </c>
      <c r="E84" s="18">
        <f t="shared" si="96"/>
        <v>1.399919639974212</v>
      </c>
      <c r="F84" s="18">
        <f t="shared" si="97"/>
        <v>2.3736350931720329</v>
      </c>
      <c r="H84" s="18">
        <f t="shared" si="98"/>
        <v>2.3736350931720329</v>
      </c>
      <c r="I84" s="18">
        <f t="shared" si="99"/>
        <v>2.634353758512531</v>
      </c>
      <c r="J84" s="18">
        <f t="shared" si="100"/>
        <v>4.3674350122882011</v>
      </c>
      <c r="L84" t="str">
        <f t="shared" si="101"/>
        <v>21 Science, research, engineering and technology professionals</v>
      </c>
      <c r="M84" s="18">
        <f t="shared" si="102"/>
        <v>4.7398262501788579</v>
      </c>
      <c r="N84" s="18">
        <f t="shared" si="102"/>
        <v>-2.4671789244631981</v>
      </c>
      <c r="O84" s="18">
        <f t="shared" si="102"/>
        <v>3.6214925959407562</v>
      </c>
      <c r="P84" s="18">
        <f t="shared" si="102"/>
        <v>1.2017699488697575</v>
      </c>
      <c r="Q84" s="18">
        <f t="shared" si="103"/>
        <v>2.001999851104963</v>
      </c>
      <c r="S84" s="18">
        <f t="shared" si="104"/>
        <v>2.001999851104963</v>
      </c>
      <c r="T84" s="18">
        <f t="shared" si="105"/>
        <v>2.2813095206278611</v>
      </c>
      <c r="U84" s="18">
        <f t="shared" si="106"/>
        <v>3.7968785410579908</v>
      </c>
      <c r="W84" t="str">
        <f t="shared" si="107"/>
        <v>21 Science, research, engineering and technology professionals</v>
      </c>
      <c r="X84" s="18">
        <f t="shared" si="108"/>
        <v>4.8323967103715226</v>
      </c>
      <c r="Y84" s="18">
        <f t="shared" si="108"/>
        <v>20.674347700862118</v>
      </c>
      <c r="Z84" s="18">
        <f t="shared" si="108"/>
        <v>6.8058797620533795</v>
      </c>
      <c r="AA84" s="18">
        <f t="shared" si="108"/>
        <v>1.9900404461968391</v>
      </c>
      <c r="AB84" s="18">
        <f t="shared" si="109"/>
        <v>3.5706964355125104</v>
      </c>
      <c r="AD84" s="18">
        <f t="shared" si="110"/>
        <v>3.5706964355125104</v>
      </c>
      <c r="AE84" s="18">
        <f t="shared" si="111"/>
        <v>3.7775508072299679</v>
      </c>
      <c r="AF84" s="18">
        <f t="shared" si="112"/>
        <v>6.1172049960049657</v>
      </c>
    </row>
    <row r="85" spans="1:32" x14ac:dyDescent="0.2">
      <c r="A85" t="str">
        <f t="shared" si="95"/>
        <v>22 Health professionals</v>
      </c>
      <c r="B85" s="18">
        <f t="shared" si="96"/>
        <v>3.5781385415884381</v>
      </c>
      <c r="C85" s="18">
        <f t="shared" si="96"/>
        <v>-0.26463963670296797</v>
      </c>
      <c r="D85" s="18">
        <f t="shared" si="96"/>
        <v>0.6336675769813338</v>
      </c>
      <c r="E85" s="18">
        <f t="shared" si="96"/>
        <v>1.4261217205319143</v>
      </c>
      <c r="F85" s="18">
        <f t="shared" si="97"/>
        <v>1.1612793890429796</v>
      </c>
      <c r="H85" s="18">
        <f t="shared" si="98"/>
        <v>1.1612793890429796</v>
      </c>
      <c r="I85" s="18">
        <f t="shared" si="99"/>
        <v>3.0454223060407015</v>
      </c>
      <c r="J85" s="18">
        <f t="shared" si="100"/>
        <v>3.8304236284922633</v>
      </c>
      <c r="L85" t="str">
        <f t="shared" si="101"/>
        <v>22 Health professionals</v>
      </c>
      <c r="M85" s="18">
        <f t="shared" si="102"/>
        <v>2.5512397943558307</v>
      </c>
      <c r="N85" s="18">
        <f t="shared" si="102"/>
        <v>12.186337249965117</v>
      </c>
      <c r="O85" s="18">
        <f t="shared" si="102"/>
        <v>0.86204948697856665</v>
      </c>
      <c r="P85" s="18">
        <f t="shared" si="102"/>
        <v>1.5690977997825373</v>
      </c>
      <c r="Q85" s="18">
        <f t="shared" si="103"/>
        <v>1.3328660214256161</v>
      </c>
      <c r="S85" s="18">
        <f t="shared" si="104"/>
        <v>1.3328660214256161</v>
      </c>
      <c r="T85" s="18">
        <f t="shared" si="105"/>
        <v>2.3653041750951065</v>
      </c>
      <c r="U85" s="18">
        <f t="shared" si="106"/>
        <v>3.3517688411059732</v>
      </c>
      <c r="W85" t="str">
        <f t="shared" si="107"/>
        <v>22 Health professionals</v>
      </c>
      <c r="X85" s="18">
        <f t="shared" si="108"/>
        <v>3.9480782924718349</v>
      </c>
      <c r="Y85" s="18">
        <f t="shared" si="108"/>
        <v>-4.6006911405198414</v>
      </c>
      <c r="Z85" s="18">
        <f t="shared" si="108"/>
        <v>0.53953691472148346</v>
      </c>
      <c r="AA85" s="18">
        <f t="shared" si="108"/>
        <v>1.3660850301917327</v>
      </c>
      <c r="AB85" s="18">
        <f t="shared" si="109"/>
        <v>1.0898167199735465</v>
      </c>
      <c r="AD85" s="18">
        <f t="shared" si="110"/>
        <v>1.0898167199735465</v>
      </c>
      <c r="AE85" s="18">
        <f t="shared" si="111"/>
        <v>3.3067529377459826</v>
      </c>
      <c r="AF85" s="18">
        <f t="shared" si="112"/>
        <v>4.0178589905888185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3.0410060229388636</v>
      </c>
      <c r="C86" s="18">
        <f t="shared" si="96"/>
        <v>1.2680041554474997</v>
      </c>
      <c r="D86" s="18">
        <f t="shared" si="96"/>
        <v>-0.13414258683290825</v>
      </c>
      <c r="E86" s="18">
        <f t="shared" si="96"/>
        <v>0.88608358088519967</v>
      </c>
      <c r="F86" s="18">
        <f t="shared" si="97"/>
        <v>0.54485535247672523</v>
      </c>
      <c r="H86" s="18">
        <f t="shared" si="98"/>
        <v>0.54485535247672523</v>
      </c>
      <c r="I86" s="18">
        <f t="shared" si="99"/>
        <v>2.8399717721006246</v>
      </c>
      <c r="J86" s="18">
        <f t="shared" si="100"/>
        <v>3.212874880073624</v>
      </c>
      <c r="L86" t="str">
        <f t="shared" si="101"/>
        <v>23 Teaching and other educational professionals</v>
      </c>
      <c r="M86" s="18">
        <f t="shared" si="102"/>
        <v>1.6834586316623268</v>
      </c>
      <c r="N86" s="18">
        <f t="shared" si="102"/>
        <v>-6.1451817772414046</v>
      </c>
      <c r="O86" s="18">
        <f t="shared" si="102"/>
        <v>0.73096009703397247</v>
      </c>
      <c r="P86" s="18">
        <f t="shared" si="102"/>
        <v>0.81050656371348673</v>
      </c>
      <c r="Q86" s="18">
        <f t="shared" si="103"/>
        <v>0.78398409757614029</v>
      </c>
      <c r="S86" s="18">
        <f t="shared" si="104"/>
        <v>0.78398409757614029</v>
      </c>
      <c r="T86" s="18">
        <f t="shared" si="105"/>
        <v>2.5038098991115421</v>
      </c>
      <c r="U86" s="18">
        <f t="shared" si="106"/>
        <v>3.0676256043660644</v>
      </c>
      <c r="W86" t="str">
        <f t="shared" si="107"/>
        <v>23 Teaching and other educational professionals</v>
      </c>
      <c r="X86" s="18">
        <f t="shared" si="108"/>
        <v>3.7652598505956369</v>
      </c>
      <c r="Y86" s="18">
        <f t="shared" si="108"/>
        <v>5.0272618436680405</v>
      </c>
      <c r="Z86" s="18">
        <f t="shared" si="108"/>
        <v>-0.53624891879159309</v>
      </c>
      <c r="AA86" s="18">
        <f t="shared" si="108"/>
        <v>0.9223884770349855</v>
      </c>
      <c r="AB86" s="18">
        <f t="shared" si="109"/>
        <v>0.4338146007782484</v>
      </c>
      <c r="AD86" s="18">
        <f t="shared" si="110"/>
        <v>0.4338146007782484</v>
      </c>
      <c r="AE86" s="18">
        <f t="shared" si="111"/>
        <v>2.987381876372841</v>
      </c>
      <c r="AF86" s="18">
        <f t="shared" si="112"/>
        <v>3.2777652456799755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5.084916575295928</v>
      </c>
      <c r="C87" s="18">
        <f t="shared" si="96"/>
        <v>8.4645371393998747</v>
      </c>
      <c r="D87" s="18">
        <f t="shared" si="96"/>
        <v>1.1647264209847741</v>
      </c>
      <c r="E87" s="18">
        <f t="shared" si="96"/>
        <v>1.0794742813905467</v>
      </c>
      <c r="F87" s="18">
        <f t="shared" si="97"/>
        <v>1.107883675763599</v>
      </c>
      <c r="H87" s="18">
        <f t="shared" si="98"/>
        <v>1.107883675763599</v>
      </c>
      <c r="I87" s="18">
        <f t="shared" si="99"/>
        <v>2.8268553173297795</v>
      </c>
      <c r="J87" s="18">
        <f t="shared" si="100"/>
        <v>3.5961704616078061</v>
      </c>
      <c r="L87" t="str">
        <f t="shared" si="101"/>
        <v>24 Business, media and public service professionals</v>
      </c>
      <c r="M87" s="18">
        <f t="shared" si="102"/>
        <v>3.6502281622593946</v>
      </c>
      <c r="N87" s="18">
        <f t="shared" si="102"/>
        <v>4.6644440366860662</v>
      </c>
      <c r="O87" s="18">
        <f t="shared" si="102"/>
        <v>1.2033302129377255</v>
      </c>
      <c r="P87" s="18">
        <f t="shared" si="102"/>
        <v>0.82554069076359315</v>
      </c>
      <c r="Q87" s="18">
        <f t="shared" si="103"/>
        <v>0.95131357328608335</v>
      </c>
      <c r="S87" s="18">
        <f t="shared" si="104"/>
        <v>0.95131357328608335</v>
      </c>
      <c r="T87" s="18">
        <f t="shared" si="105"/>
        <v>2.5210910407942988</v>
      </c>
      <c r="U87" s="18">
        <f t="shared" si="106"/>
        <v>3.2060468741160086</v>
      </c>
      <c r="W87" t="str">
        <f t="shared" si="107"/>
        <v>24 Business, media and public service professionals</v>
      </c>
      <c r="X87" s="18">
        <f t="shared" si="108"/>
        <v>7.2590985918779882</v>
      </c>
      <c r="Y87" s="18">
        <f t="shared" si="108"/>
        <v>13.751854491124504</v>
      </c>
      <c r="Z87" s="18">
        <f t="shared" si="108"/>
        <v>1.1152192279088924</v>
      </c>
      <c r="AA87" s="18">
        <f t="shared" si="108"/>
        <v>1.3977670301579481</v>
      </c>
      <c r="AB87" s="18">
        <f t="shared" si="109"/>
        <v>1.3034968128851299</v>
      </c>
      <c r="AD87" s="18">
        <f t="shared" si="110"/>
        <v>1.3034968128851299</v>
      </c>
      <c r="AE87" s="18">
        <f t="shared" si="111"/>
        <v>3.2005942272014476</v>
      </c>
      <c r="AF87" s="18">
        <f t="shared" si="112"/>
        <v>4.067356705174574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5.6655181104046992</v>
      </c>
      <c r="C88" s="18">
        <f t="shared" si="96"/>
        <v>7.0986039980874382</v>
      </c>
      <c r="D88" s="18">
        <f t="shared" si="96"/>
        <v>-1.0280131924989333</v>
      </c>
      <c r="E88" s="18">
        <f t="shared" si="96"/>
        <v>0.82002685644120277</v>
      </c>
      <c r="F88" s="18">
        <f t="shared" si="97"/>
        <v>0.20021084339389983</v>
      </c>
      <c r="H88" s="18">
        <f t="shared" si="98"/>
        <v>0.20021084339389983</v>
      </c>
      <c r="I88" s="18">
        <f t="shared" si="99"/>
        <v>2.2966340540506502</v>
      </c>
      <c r="J88" s="18">
        <f t="shared" si="100"/>
        <v>2.4429101042479529</v>
      </c>
      <c r="L88" t="str">
        <f t="shared" si="101"/>
        <v>31 Science, engineering and technology associate professionals</v>
      </c>
      <c r="M88" s="18">
        <f t="shared" si="102"/>
        <v>6.3033428370599554</v>
      </c>
      <c r="N88" s="18">
        <f t="shared" si="102"/>
        <v>1.6772330607186081</v>
      </c>
      <c r="O88" s="18">
        <f t="shared" si="102"/>
        <v>-2.143779943757862</v>
      </c>
      <c r="P88" s="18">
        <f t="shared" si="102"/>
        <v>0.36233460757735259</v>
      </c>
      <c r="Q88" s="18">
        <f t="shared" si="103"/>
        <v>-0.48008826671297467</v>
      </c>
      <c r="S88" s="18">
        <f t="shared" si="104"/>
        <v>-0.48008826671297467</v>
      </c>
      <c r="T88" s="18">
        <f t="shared" si="105"/>
        <v>1.9560758327237249</v>
      </c>
      <c r="U88" s="18">
        <f t="shared" si="106"/>
        <v>1.5931734366900097</v>
      </c>
      <c r="W88" t="str">
        <f t="shared" si="107"/>
        <v>31 Science, engineering and technology associate professionals</v>
      </c>
      <c r="X88" s="18">
        <f t="shared" si="108"/>
        <v>3.880642508438803</v>
      </c>
      <c r="Y88" s="18">
        <f t="shared" si="108"/>
        <v>23.172287205517716</v>
      </c>
      <c r="Z88" s="18">
        <f t="shared" si="108"/>
        <v>1.5085171430832878</v>
      </c>
      <c r="AA88" s="18">
        <f t="shared" si="108"/>
        <v>1.6985915069830826</v>
      </c>
      <c r="AB88" s="18">
        <f t="shared" si="109"/>
        <v>1.6351938726004045</v>
      </c>
      <c r="AD88" s="18">
        <f t="shared" si="110"/>
        <v>1.6351938726004045</v>
      </c>
      <c r="AE88" s="18">
        <f t="shared" si="111"/>
        <v>3.0688250471623713</v>
      </c>
      <c r="AF88" s="18">
        <f t="shared" si="112"/>
        <v>4.1831256646829962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2.438658683083772</v>
      </c>
      <c r="C89" s="18">
        <f t="shared" si="96"/>
        <v>1.0278316126185905</v>
      </c>
      <c r="D89" s="18">
        <f t="shared" si="96"/>
        <v>10.072325302798181</v>
      </c>
      <c r="E89" s="18">
        <f t="shared" si="96"/>
        <v>2.1492411237801212</v>
      </c>
      <c r="F89" s="18">
        <f t="shared" si="97"/>
        <v>4.7247848385858715</v>
      </c>
      <c r="H89" s="18">
        <f t="shared" si="98"/>
        <v>4.7247848385858715</v>
      </c>
      <c r="I89" s="18">
        <f t="shared" si="99"/>
        <v>4.6119315809417971</v>
      </c>
      <c r="J89" s="18">
        <f t="shared" si="100"/>
        <v>7.5155047147908771</v>
      </c>
      <c r="L89" t="str">
        <f t="shared" si="101"/>
        <v>32 Health and social care associate professionals</v>
      </c>
      <c r="M89" s="18">
        <f t="shared" si="102"/>
        <v>-0.79547437945369781</v>
      </c>
      <c r="N89" s="18">
        <f t="shared" si="102"/>
        <v>11.630876227449495</v>
      </c>
      <c r="O89" s="18">
        <f t="shared" si="102"/>
        <v>6.7859486180450679</v>
      </c>
      <c r="P89" s="18">
        <f t="shared" si="102"/>
        <v>1.7845821863212041</v>
      </c>
      <c r="Q89" s="18">
        <f>IF(AND(Q$6-O$6 &lt;&gt; 0,O15&lt;&gt;0,Q15&lt;&gt;0),(EXP(LN(Q15/O15)/(Q$6-O$6))-1)*100,0)</f>
        <v>3.425120485797617</v>
      </c>
      <c r="S89" s="18">
        <f t="shared" si="104"/>
        <v>3.425120485797617</v>
      </c>
      <c r="T89" s="18">
        <f t="shared" si="105"/>
        <v>3.5990611369498104</v>
      </c>
      <c r="U89" s="18">
        <f t="shared" si="106"/>
        <v>5.8819165331447376</v>
      </c>
      <c r="W89" t="str">
        <f t="shared" si="107"/>
        <v>32 Health and social care associate professionals</v>
      </c>
      <c r="X89" s="18">
        <f t="shared" si="108"/>
        <v>3.3796518709546808</v>
      </c>
      <c r="Y89" s="18">
        <f t="shared" si="108"/>
        <v>-1.7534413822369088</v>
      </c>
      <c r="Z89" s="18">
        <f t="shared" si="108"/>
        <v>10.979949746041239</v>
      </c>
      <c r="AA89" s="18">
        <f t="shared" si="108"/>
        <v>2.2371164047596093</v>
      </c>
      <c r="AB89" s="18">
        <f t="shared" si="109"/>
        <v>5.0720572935779584</v>
      </c>
      <c r="AD89" s="18">
        <f t="shared" si="110"/>
        <v>5.0720572935779584</v>
      </c>
      <c r="AE89" s="18">
        <f t="shared" si="111"/>
        <v>4.8889895297561825</v>
      </c>
      <c r="AF89" s="18">
        <f t="shared" si="112"/>
        <v>7.9418222724011889</v>
      </c>
    </row>
    <row r="90" spans="1:32" x14ac:dyDescent="0.2">
      <c r="A90" t="str">
        <f t="shared" si="95"/>
        <v>33 Protective service occupations</v>
      </c>
      <c r="B90" s="18">
        <f t="shared" si="96"/>
        <v>3.7812771535410183</v>
      </c>
      <c r="C90" s="18">
        <f t="shared" si="96"/>
        <v>5.9639411882010274</v>
      </c>
      <c r="D90" s="18">
        <f t="shared" si="96"/>
        <v>-4.0694762832718112</v>
      </c>
      <c r="E90" s="18">
        <f t="shared" si="96"/>
        <v>0.37878278389884557</v>
      </c>
      <c r="F90" s="18">
        <f t="shared" si="97"/>
        <v>-1.1264285337817648</v>
      </c>
      <c r="H90" s="18">
        <f t="shared" si="98"/>
        <v>-1.1264285337817648</v>
      </c>
      <c r="I90" s="18">
        <f t="shared" si="99"/>
        <v>1.6804225854564425</v>
      </c>
      <c r="J90" s="18">
        <f t="shared" si="100"/>
        <v>0.80451006061073027</v>
      </c>
      <c r="L90" t="str">
        <f t="shared" si="101"/>
        <v>33 Protective service occupations</v>
      </c>
      <c r="M90" s="18">
        <f t="shared" si="102"/>
        <v>2.6931462340021195</v>
      </c>
      <c r="N90" s="18">
        <f t="shared" si="102"/>
        <v>4.6000617788765741</v>
      </c>
      <c r="O90" s="18">
        <f t="shared" si="102"/>
        <v>-4.7706271632146251</v>
      </c>
      <c r="P90" s="18">
        <f t="shared" si="102"/>
        <v>-0.49917186178788375</v>
      </c>
      <c r="Q90" s="18">
        <f t="shared" si="103"/>
        <v>-1.9438648608218312</v>
      </c>
      <c r="S90" s="18">
        <f t="shared" si="104"/>
        <v>-1.9438648608218312</v>
      </c>
      <c r="T90" s="18">
        <f t="shared" si="105"/>
        <v>1.3266185801858343</v>
      </c>
      <c r="U90" s="18">
        <f t="shared" si="106"/>
        <v>-0.24745240038697158</v>
      </c>
      <c r="W90" t="str">
        <f t="shared" si="107"/>
        <v>33 Protective service occupations</v>
      </c>
      <c r="X90" s="18">
        <f t="shared" si="108"/>
        <v>7.0496401624379645</v>
      </c>
      <c r="Y90" s="18">
        <f t="shared" si="108"/>
        <v>9.6583632143266271</v>
      </c>
      <c r="Z90" s="18">
        <f t="shared" si="108"/>
        <v>-2.347093980897863</v>
      </c>
      <c r="AA90" s="18">
        <f t="shared" si="108"/>
        <v>2.1542603159917073</v>
      </c>
      <c r="AB90" s="18">
        <f t="shared" si="109"/>
        <v>0.63121421943279632</v>
      </c>
      <c r="AD90" s="18">
        <f t="shared" si="110"/>
        <v>0.63121421943279632</v>
      </c>
      <c r="AE90" s="18">
        <f t="shared" si="111"/>
        <v>2.522089024556684</v>
      </c>
      <c r="AF90" s="18">
        <f t="shared" si="112"/>
        <v>2.9735155659202039</v>
      </c>
    </row>
    <row r="91" spans="1:32" x14ac:dyDescent="0.2">
      <c r="A91" t="str">
        <f t="shared" si="95"/>
        <v>34 Culture, media and sports occupations</v>
      </c>
      <c r="B91" s="18">
        <f t="shared" si="96"/>
        <v>3.2284601330276441</v>
      </c>
      <c r="C91" s="18">
        <f t="shared" si="96"/>
        <v>-6.1153063724050938E-2</v>
      </c>
      <c r="D91" s="18">
        <f t="shared" si="96"/>
        <v>-0.73112888891285754</v>
      </c>
      <c r="E91" s="18">
        <f t="shared" si="96"/>
        <v>1.2203234668330953</v>
      </c>
      <c r="F91" s="18">
        <f t="shared" si="97"/>
        <v>0.56561370786669674</v>
      </c>
      <c r="H91" s="18">
        <f t="shared" si="98"/>
        <v>0.56561370786669674</v>
      </c>
      <c r="I91" s="18">
        <f t="shared" si="99"/>
        <v>2.6747756317528903</v>
      </c>
      <c r="J91" s="18">
        <f t="shared" si="100"/>
        <v>3.0706380857296711</v>
      </c>
      <c r="L91" t="str">
        <f t="shared" si="101"/>
        <v>34 Culture, media and sports occupations</v>
      </c>
      <c r="M91" s="18">
        <f t="shared" si="102"/>
        <v>1.9808913981831378</v>
      </c>
      <c r="N91" s="18">
        <f t="shared" si="102"/>
        <v>-9.3224144311974229</v>
      </c>
      <c r="O91" s="18">
        <f t="shared" si="102"/>
        <v>-1.2063357052812251</v>
      </c>
      <c r="P91" s="18">
        <f t="shared" si="102"/>
        <v>1.1754819467352684</v>
      </c>
      <c r="Q91" s="18">
        <f t="shared" si="103"/>
        <v>0.37522978603661272</v>
      </c>
      <c r="S91" s="18">
        <f t="shared" si="104"/>
        <v>0.37522978603661272</v>
      </c>
      <c r="T91" s="18">
        <f t="shared" si="105"/>
        <v>2.2514695539794571</v>
      </c>
      <c r="U91" s="18">
        <f t="shared" si="106"/>
        <v>2.5282395457595808</v>
      </c>
      <c r="W91" t="str">
        <f t="shared" si="107"/>
        <v>34 Culture, media and sports occupations</v>
      </c>
      <c r="X91" s="18">
        <f t="shared" si="108"/>
        <v>4.4078251258812262</v>
      </c>
      <c r="Y91" s="18">
        <f t="shared" si="108"/>
        <v>8.1937727740729382</v>
      </c>
      <c r="Z91" s="18">
        <f>IF(AND(AA$6-Z$6 &lt;&gt; 0,Z17&lt;&gt;0,AA17&lt;&gt;0),(EXP(LN(AA17/Z17)/(AA$6-Z$6))-1)*100,0)</f>
        <v>-0.3819802090096025</v>
      </c>
      <c r="AA91" s="18">
        <f t="shared" si="108"/>
        <v>1.2523487481228557</v>
      </c>
      <c r="AB91" s="18">
        <f t="shared" si="109"/>
        <v>0.70461475402119333</v>
      </c>
      <c r="AD91" s="18">
        <f t="shared" si="110"/>
        <v>0.70461475402119333</v>
      </c>
      <c r="AE91" s="18">
        <f t="shared" si="111"/>
        <v>2.9757787412504788</v>
      </c>
      <c r="AF91" s="18">
        <f t="shared" si="112"/>
        <v>3.4512405400885404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2.4183450365657944</v>
      </c>
      <c r="C92" s="18">
        <f t="shared" si="96"/>
        <v>3.5794361693450183</v>
      </c>
      <c r="D92" s="18">
        <f t="shared" si="96"/>
        <v>0.37204139312105866</v>
      </c>
      <c r="E92" s="18">
        <f t="shared" si="96"/>
        <v>0.53470023533161992</v>
      </c>
      <c r="F92" s="18">
        <f t="shared" si="97"/>
        <v>0.48045135363723457</v>
      </c>
      <c r="H92" s="18">
        <f t="shared" si="98"/>
        <v>0.48045135363723457</v>
      </c>
      <c r="I92" s="18">
        <f t="shared" si="99"/>
        <v>2.6351838124815785</v>
      </c>
      <c r="J92" s="18">
        <f t="shared" si="100"/>
        <v>2.9725835962492564</v>
      </c>
      <c r="L92" t="str">
        <f t="shared" si="101"/>
        <v>35 Business and public service associate professionals</v>
      </c>
      <c r="M92" s="18">
        <f t="shared" si="102"/>
        <v>1.4981431393333189</v>
      </c>
      <c r="N92" s="18">
        <f t="shared" si="102"/>
        <v>2.3296105196265238</v>
      </c>
      <c r="O92" s="18">
        <f t="shared" si="102"/>
        <v>5.5209512778731096E-2</v>
      </c>
      <c r="P92" s="18">
        <f t="shared" si="102"/>
        <v>0.1427904241353195</v>
      </c>
      <c r="Q92" s="18">
        <f t="shared" si="103"/>
        <v>0.11358827234679847</v>
      </c>
      <c r="S92" s="18">
        <f t="shared" si="104"/>
        <v>0.11358827234679847</v>
      </c>
      <c r="T92" s="18">
        <f t="shared" si="105"/>
        <v>2.2026440737889841</v>
      </c>
      <c r="U92" s="18">
        <f t="shared" si="106"/>
        <v>2.2865557458991104</v>
      </c>
      <c r="W92" t="str">
        <f t="shared" si="107"/>
        <v>35 Business and public service associate professionals</v>
      </c>
      <c r="X92" s="18">
        <f t="shared" si="108"/>
        <v>3.5071818850723302</v>
      </c>
      <c r="Y92" s="18">
        <f t="shared" si="108"/>
        <v>4.987610409343457</v>
      </c>
      <c r="Z92" s="18">
        <f t="shared" si="108"/>
        <v>0.7154299131046038</v>
      </c>
      <c r="AA92" s="18">
        <f t="shared" si="108"/>
        <v>0.93662316350167085</v>
      </c>
      <c r="AB92" s="18">
        <f t="shared" si="109"/>
        <v>0.86283815609276004</v>
      </c>
      <c r="AD92" s="18">
        <f t="shared" si="110"/>
        <v>0.86283815609276004</v>
      </c>
      <c r="AE92" s="18">
        <f t="shared" si="111"/>
        <v>3.0825175768770086</v>
      </c>
      <c r="AF92" s="18">
        <f t="shared" si="112"/>
        <v>3.658860101383099</v>
      </c>
    </row>
    <row r="93" spans="1:32" x14ac:dyDescent="0.2">
      <c r="A93" t="str">
        <f t="shared" si="95"/>
        <v>41 Administrative occupations</v>
      </c>
      <c r="B93" s="18">
        <f t="shared" si="96"/>
        <v>0.3994733932715544</v>
      </c>
      <c r="C93" s="18">
        <f t="shared" si="96"/>
        <v>4.3275583127388995</v>
      </c>
      <c r="D93" s="18">
        <f t="shared" si="96"/>
        <v>0.36810470694856878</v>
      </c>
      <c r="E93" s="18">
        <f t="shared" si="96"/>
        <v>-0.38698316850567238</v>
      </c>
      <c r="F93" s="18">
        <f t="shared" si="97"/>
        <v>-0.13592051491700952</v>
      </c>
      <c r="H93" s="18">
        <f t="shared" si="98"/>
        <v>-0.13592051491700952</v>
      </c>
      <c r="I93" s="18">
        <f t="shared" si="99"/>
        <v>2.798490921082375</v>
      </c>
      <c r="J93" s="18">
        <f t="shared" si="100"/>
        <v>2.7064324634324732</v>
      </c>
      <c r="L93" t="str">
        <f t="shared" si="101"/>
        <v>41 Administrative occupations</v>
      </c>
      <c r="M93" s="18">
        <f t="shared" si="102"/>
        <v>-1.553440602739975</v>
      </c>
      <c r="N93" s="18">
        <f t="shared" si="102"/>
        <v>17.580773745750889</v>
      </c>
      <c r="O93" s="18">
        <f t="shared" si="102"/>
        <v>0.97879845843447111</v>
      </c>
      <c r="P93" s="18">
        <f t="shared" si="102"/>
        <v>0.51548209730714056</v>
      </c>
      <c r="Q93" s="18">
        <f t="shared" si="103"/>
        <v>0.66968419993553852</v>
      </c>
      <c r="S93" s="18">
        <f t="shared" si="104"/>
        <v>0.66968419993553852</v>
      </c>
      <c r="T93" s="18">
        <f t="shared" si="105"/>
        <v>2.2416693780227925</v>
      </c>
      <c r="U93" s="18">
        <f t="shared" si="106"/>
        <v>2.7390642782173291</v>
      </c>
      <c r="W93" t="str">
        <f t="shared" si="107"/>
        <v>41 Administrative occupations</v>
      </c>
      <c r="X93" s="18">
        <f t="shared" si="108"/>
        <v>1.0674058285441212</v>
      </c>
      <c r="Y93" s="18">
        <f t="shared" si="108"/>
        <v>8.3792206024968507E-2</v>
      </c>
      <c r="Z93" s="18">
        <f t="shared" si="108"/>
        <v>0.1344723381037527</v>
      </c>
      <c r="AA93" s="18">
        <f t="shared" si="108"/>
        <v>-0.76211677953753609</v>
      </c>
      <c r="AB93" s="18">
        <f t="shared" si="109"/>
        <v>-0.46414930032665502</v>
      </c>
      <c r="AD93" s="18">
        <f t="shared" si="110"/>
        <v>-0.46414930032665502</v>
      </c>
      <c r="AE93" s="18">
        <f t="shared" si="111"/>
        <v>2.9974814781126291</v>
      </c>
      <c r="AF93" s="18">
        <f t="shared" si="112"/>
        <v>2.6941191610671655</v>
      </c>
    </row>
    <row r="94" spans="1:32" x14ac:dyDescent="0.2">
      <c r="A94" t="str">
        <f t="shared" si="95"/>
        <v>42 Secretarial and related occupations</v>
      </c>
      <c r="B94" s="18">
        <f t="shared" si="96"/>
        <v>-1.0834412898204859</v>
      </c>
      <c r="C94" s="18">
        <f t="shared" si="96"/>
        <v>-2.0925044518350977</v>
      </c>
      <c r="D94" s="18">
        <f t="shared" si="96"/>
        <v>-1.9976345709255661</v>
      </c>
      <c r="E94" s="18">
        <f t="shared" si="96"/>
        <v>-1.9167661140475856</v>
      </c>
      <c r="F94" s="18">
        <f t="shared" si="97"/>
        <v>-1.9437296780775548</v>
      </c>
      <c r="H94" s="18">
        <f t="shared" si="98"/>
        <v>-1.9437296780775548</v>
      </c>
      <c r="I94" s="18">
        <f t="shared" si="99"/>
        <v>2.53456652602988</v>
      </c>
      <c r="J94" s="18">
        <f t="shared" si="100"/>
        <v>1.226253867912952</v>
      </c>
      <c r="L94" t="str">
        <f t="shared" si="101"/>
        <v>42 Secretarial and related occupations</v>
      </c>
      <c r="M94" s="18">
        <f t="shared" si="102"/>
        <v>-6.7527005909812861</v>
      </c>
      <c r="N94" s="18">
        <f t="shared" si="102"/>
        <v>-4.1220666439754634</v>
      </c>
      <c r="O94" s="18">
        <f t="shared" si="102"/>
        <v>-0.60287360475435037</v>
      </c>
      <c r="P94" s="18">
        <f t="shared" si="102"/>
        <v>1.7997643998217683</v>
      </c>
      <c r="Q94" s="18">
        <f t="shared" si="103"/>
        <v>0.99250044791756586</v>
      </c>
      <c r="S94" s="18">
        <f t="shared" si="104"/>
        <v>0.99250044791756586</v>
      </c>
      <c r="T94" s="18">
        <f t="shared" si="105"/>
        <v>1.9840790540269548</v>
      </c>
      <c r="U94" s="18">
        <f t="shared" si="106"/>
        <v>2.750903997687093</v>
      </c>
      <c r="W94" t="str">
        <f t="shared" si="107"/>
        <v>42 Secretarial and related occupations</v>
      </c>
      <c r="X94" s="18">
        <f t="shared" si="108"/>
        <v>-0.49413551974433201</v>
      </c>
      <c r="Y94" s="18">
        <f t="shared" si="108"/>
        <v>-1.9135468335922501</v>
      </c>
      <c r="Z94" s="18">
        <f t="shared" si="108"/>
        <v>-2.1216333777702268</v>
      </c>
      <c r="AA94" s="18">
        <f t="shared" si="108"/>
        <v>-2.3360706281563726</v>
      </c>
      <c r="AB94" s="18">
        <f t="shared" si="109"/>
        <v>-2.2646437956755028</v>
      </c>
      <c r="AD94" s="18">
        <f t="shared" si="110"/>
        <v>-2.2646437956755028</v>
      </c>
      <c r="AE94" s="18">
        <f t="shared" si="111"/>
        <v>2.5801288144080559</v>
      </c>
      <c r="AF94" s="18">
        <f t="shared" si="112"/>
        <v>1.0785434062460464</v>
      </c>
    </row>
    <row r="95" spans="1:32" x14ac:dyDescent="0.2">
      <c r="A95" t="str">
        <f t="shared" si="95"/>
        <v>51 Skilled agricultural and related trades</v>
      </c>
      <c r="B95" s="18">
        <f t="shared" si="96"/>
        <v>1.4776640147523112</v>
      </c>
      <c r="C95" s="18">
        <f t="shared" si="96"/>
        <v>6.3128170165991593</v>
      </c>
      <c r="D95" s="18">
        <f t="shared" si="96"/>
        <v>-0.10782285249640866</v>
      </c>
      <c r="E95" s="18">
        <f t="shared" si="96"/>
        <v>1.1153909551209429</v>
      </c>
      <c r="F95" s="18">
        <f t="shared" si="97"/>
        <v>0.70599771606112416</v>
      </c>
      <c r="H95" s="18">
        <f t="shared" si="98"/>
        <v>0.70599771606112416</v>
      </c>
      <c r="I95" s="18">
        <f t="shared" si="99"/>
        <v>2.9602056778394781</v>
      </c>
      <c r="J95" s="18">
        <f t="shared" si="100"/>
        <v>3.4375919168172508</v>
      </c>
      <c r="L95" t="str">
        <f t="shared" si="101"/>
        <v>51 Skilled agricultural and related trades</v>
      </c>
      <c r="M95" s="18">
        <f t="shared" si="102"/>
        <v>1.2305368100012259</v>
      </c>
      <c r="N95" s="18">
        <f t="shared" si="102"/>
        <v>4.0987121976329366</v>
      </c>
      <c r="O95" s="18">
        <f t="shared" si="102"/>
        <v>-0.10914496931937467</v>
      </c>
      <c r="P95" s="18">
        <f t="shared" si="102"/>
        <v>0.8444325509922912</v>
      </c>
      <c r="Q95" s="18">
        <f t="shared" si="103"/>
        <v>0.52556619664902993</v>
      </c>
      <c r="S95" s="18">
        <f t="shared" si="104"/>
        <v>0.52556619664902993</v>
      </c>
      <c r="T95" s="18">
        <f t="shared" si="105"/>
        <v>2.7976336635574084</v>
      </c>
      <c r="U95" s="18">
        <f t="shared" si="106"/>
        <v>3.1591991491635385</v>
      </c>
      <c r="W95" t="str">
        <f t="shared" si="107"/>
        <v>51 Skilled agricultural and related trades</v>
      </c>
      <c r="X95" s="18">
        <f t="shared" si="108"/>
        <v>3.4317000349254556</v>
      </c>
      <c r="Y95" s="18">
        <f t="shared" si="108"/>
        <v>22.906851897873914</v>
      </c>
      <c r="Z95" s="18">
        <f t="shared" si="108"/>
        <v>-9.9431954192097383E-2</v>
      </c>
      <c r="AA95" s="18">
        <f t="shared" si="108"/>
        <v>2.697750231450291</v>
      </c>
      <c r="AB95" s="18">
        <f t="shared" si="109"/>
        <v>1.7567604867236408</v>
      </c>
      <c r="AD95" s="18">
        <f t="shared" si="110"/>
        <v>1.7567604867236408</v>
      </c>
      <c r="AE95" s="18">
        <f t="shared" si="111"/>
        <v>3.9161515131988844</v>
      </c>
      <c r="AF95" s="18">
        <f t="shared" si="112"/>
        <v>4.9962257598100246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0.25387865244259622</v>
      </c>
      <c r="C96" s="18">
        <f t="shared" si="96"/>
        <v>-11.505628311647964</v>
      </c>
      <c r="D96" s="18">
        <f t="shared" si="96"/>
        <v>-6.5611309954749508E-2</v>
      </c>
      <c r="E96" s="18">
        <f t="shared" si="96"/>
        <v>-0.3580467067713089</v>
      </c>
      <c r="F96" s="18">
        <f t="shared" si="97"/>
        <v>-0.26066344793659324</v>
      </c>
      <c r="H96" s="18">
        <f t="shared" si="98"/>
        <v>-0.26066344793659324</v>
      </c>
      <c r="I96" s="18">
        <f t="shared" si="99"/>
        <v>2.1582111192496756</v>
      </c>
      <c r="J96" s="18">
        <f t="shared" si="100"/>
        <v>1.9658745868353034</v>
      </c>
      <c r="L96" t="str">
        <f t="shared" si="101"/>
        <v>52 Skilled metal, electrical and electronic trades</v>
      </c>
      <c r="M96" s="18">
        <f t="shared" si="102"/>
        <v>-8.9891378939155331E-2</v>
      </c>
      <c r="N96" s="18">
        <f t="shared" si="102"/>
        <v>-11.089060342155477</v>
      </c>
      <c r="O96" s="18">
        <f t="shared" si="102"/>
        <v>-0.49938068321028206</v>
      </c>
      <c r="P96" s="18">
        <f t="shared" si="102"/>
        <v>-0.59341213749888322</v>
      </c>
      <c r="Q96" s="18">
        <f t="shared" si="103"/>
        <v>-0.56207819720851537</v>
      </c>
      <c r="S96" s="18">
        <f t="shared" si="104"/>
        <v>-0.56207819720851537</v>
      </c>
      <c r="T96" s="18">
        <f t="shared" si="105"/>
        <v>2.057691728162836</v>
      </c>
      <c r="U96" s="18">
        <f t="shared" si="106"/>
        <v>1.6395117096358769</v>
      </c>
      <c r="W96" t="str">
        <f t="shared" si="107"/>
        <v>52 Skilled metal, electrical and electronic trades</v>
      </c>
      <c r="X96" s="18">
        <f t="shared" si="108"/>
        <v>15.527130500066622</v>
      </c>
      <c r="Y96" s="18">
        <f t="shared" si="108"/>
        <v>-24.540359433214576</v>
      </c>
      <c r="Z96" s="18">
        <f t="shared" si="108"/>
        <v>12.316167915058562</v>
      </c>
      <c r="AA96" s="18">
        <f t="shared" si="108"/>
        <v>3.5569480061801162</v>
      </c>
      <c r="AB96" s="18">
        <f t="shared" si="109"/>
        <v>6.3980301551868068</v>
      </c>
      <c r="AD96" s="18">
        <f t="shared" si="110"/>
        <v>6.3980301551868068</v>
      </c>
      <c r="AE96" s="18">
        <f t="shared" si="111"/>
        <v>5.143554659588756</v>
      </c>
      <c r="AF96" s="18">
        <f t="shared" si="112"/>
        <v>9.029154439213972</v>
      </c>
    </row>
    <row r="97" spans="1:32" x14ac:dyDescent="0.2">
      <c r="A97" t="str">
        <f t="shared" si="95"/>
        <v>53 Skilled construction and building trades</v>
      </c>
      <c r="B97" s="18">
        <f t="shared" si="96"/>
        <v>2.3089713091339004</v>
      </c>
      <c r="C97" s="18">
        <f t="shared" si="96"/>
        <v>-19.148696991623559</v>
      </c>
      <c r="D97" s="18">
        <f t="shared" si="96"/>
        <v>1.0492211177850264</v>
      </c>
      <c r="E97" s="18">
        <f t="shared" si="96"/>
        <v>-5.8935084970546114E-2</v>
      </c>
      <c r="F97" s="18">
        <f t="shared" si="97"/>
        <v>0.30909340399711827</v>
      </c>
      <c r="H97" s="18">
        <f t="shared" si="98"/>
        <v>0.30909340399711827</v>
      </c>
      <c r="I97" s="18">
        <f t="shared" si="99"/>
        <v>2.475646287909572</v>
      </c>
      <c r="J97" s="18">
        <f t="shared" si="100"/>
        <v>2.6965765730565749</v>
      </c>
      <c r="L97" t="str">
        <f t="shared" si="101"/>
        <v>53 Skilled construction and building trades</v>
      </c>
      <c r="M97" s="18">
        <f t="shared" si="102"/>
        <v>2.2457046286906701</v>
      </c>
      <c r="N97" s="18">
        <f t="shared" si="102"/>
        <v>-19.837739244483068</v>
      </c>
      <c r="O97" s="18">
        <f t="shared" si="102"/>
        <v>1.2475685918378776</v>
      </c>
      <c r="P97" s="18">
        <f t="shared" si="102"/>
        <v>-7.5150586158445609E-2</v>
      </c>
      <c r="Q97" s="18">
        <f t="shared" si="103"/>
        <v>0.36382454172922962</v>
      </c>
      <c r="S97" s="18">
        <f t="shared" si="104"/>
        <v>0.36382454172922962</v>
      </c>
      <c r="T97" s="18">
        <f t="shared" si="105"/>
        <v>2.4854854554071659</v>
      </c>
      <c r="U97" s="18">
        <f t="shared" si="106"/>
        <v>2.7454917606424489</v>
      </c>
      <c r="W97" t="str">
        <f t="shared" si="107"/>
        <v>53 Skilled construction and building trades</v>
      </c>
      <c r="X97" s="18">
        <f t="shared" si="108"/>
        <v>6.4768489112405625</v>
      </c>
      <c r="Y97" s="18">
        <f t="shared" si="108"/>
        <v>21.908854573122085</v>
      </c>
      <c r="Z97" s="18">
        <f t="shared" si="108"/>
        <v>-8.3444658646410925</v>
      </c>
      <c r="AA97" s="18">
        <f t="shared" si="108"/>
        <v>0.93928144803268054</v>
      </c>
      <c r="AB97" s="18">
        <f t="shared" si="109"/>
        <v>-2.255340790444571</v>
      </c>
      <c r="AD97" s="18">
        <f t="shared" si="110"/>
        <v>-2.255340790444571</v>
      </c>
      <c r="AE97" s="18">
        <f t="shared" si="111"/>
        <v>2.0793212123695559</v>
      </c>
      <c r="AF97" s="18">
        <f t="shared" si="112"/>
        <v>0.46381958168744131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-0.49133514626538144</v>
      </c>
      <c r="C98" s="18">
        <f t="shared" si="96"/>
        <v>-3.396657842428652</v>
      </c>
      <c r="D98" s="18">
        <f t="shared" si="96"/>
        <v>1.5395746342579564</v>
      </c>
      <c r="E98" s="18">
        <f t="shared" si="96"/>
        <v>-5.2989943755599178E-2</v>
      </c>
      <c r="F98" s="18">
        <f t="shared" si="97"/>
        <v>0.47507005013971426</v>
      </c>
      <c r="H98" s="18">
        <f t="shared" si="98"/>
        <v>0.47507005013971426</v>
      </c>
      <c r="I98" s="18">
        <f t="shared" si="99"/>
        <v>2.6063002731280926</v>
      </c>
      <c r="J98" s="18">
        <f t="shared" si="100"/>
        <v>2.9411670619214458</v>
      </c>
      <c r="L98" t="str">
        <f t="shared" si="101"/>
        <v>54 Textiles, printing and other skilled trades</v>
      </c>
      <c r="M98" s="18">
        <f t="shared" si="102"/>
        <v>-0.75176786093289483</v>
      </c>
      <c r="N98" s="18">
        <f t="shared" si="102"/>
        <v>-11.304294715830665</v>
      </c>
      <c r="O98" s="18">
        <f t="shared" si="102"/>
        <v>1.7061357325142135</v>
      </c>
      <c r="P98" s="18">
        <f t="shared" si="102"/>
        <v>-0.25255325088859859</v>
      </c>
      <c r="Q98" s="18">
        <f t="shared" si="103"/>
        <v>0.39611556677310311</v>
      </c>
      <c r="S98" s="18">
        <f t="shared" si="104"/>
        <v>0.39611556677310311</v>
      </c>
      <c r="T98" s="18">
        <f t="shared" si="105"/>
        <v>1.9702691050967891</v>
      </c>
      <c r="U98" s="18">
        <f t="shared" si="106"/>
        <v>2.2737994596420785</v>
      </c>
      <c r="W98" t="str">
        <f t="shared" si="107"/>
        <v>54 Textiles, printing and other skilled trades</v>
      </c>
      <c r="X98" s="18">
        <f t="shared" si="108"/>
        <v>-0.11207921107435626</v>
      </c>
      <c r="Y98" s="18">
        <f t="shared" si="108"/>
        <v>7.9354355692526024</v>
      </c>
      <c r="Z98" s="18">
        <f t="shared" si="108"/>
        <v>1.3420186122545141</v>
      </c>
      <c r="AA98" s="18">
        <f t="shared" si="108"/>
        <v>0.18163785017071277</v>
      </c>
      <c r="AB98" s="18">
        <f t="shared" si="109"/>
        <v>0.56694759341369139</v>
      </c>
      <c r="AD98" s="18">
        <f t="shared" si="110"/>
        <v>0.56694759341369139</v>
      </c>
      <c r="AE98" s="18">
        <f t="shared" si="111"/>
        <v>3.290751973008188</v>
      </c>
      <c r="AF98" s="18">
        <f t="shared" si="112"/>
        <v>3.6565171318580614</v>
      </c>
    </row>
    <row r="99" spans="1:32" x14ac:dyDescent="0.2">
      <c r="A99" t="str">
        <f t="shared" si="95"/>
        <v>61 Caring personal service occupations</v>
      </c>
      <c r="B99" s="18">
        <f t="shared" si="96"/>
        <v>0.29082537454230284</v>
      </c>
      <c r="C99" s="18">
        <f t="shared" si="96"/>
        <v>-4.4267399862307766</v>
      </c>
      <c r="D99" s="18">
        <f t="shared" si="96"/>
        <v>1.1381602566882032</v>
      </c>
      <c r="E99" s="18">
        <f t="shared" si="96"/>
        <v>1.0184749689370554</v>
      </c>
      <c r="F99" s="18">
        <f t="shared" si="97"/>
        <v>1.058354319497834</v>
      </c>
      <c r="H99" s="18">
        <f t="shared" si="98"/>
        <v>1.058354319497834</v>
      </c>
      <c r="I99" s="18">
        <f t="shared" si="99"/>
        <v>3.2367588979206996</v>
      </c>
      <c r="J99" s="18">
        <f t="shared" si="100"/>
        <v>3.9330432614660849</v>
      </c>
      <c r="L99" t="str">
        <f t="shared" si="101"/>
        <v>61 Caring personal service occupations</v>
      </c>
      <c r="M99" s="18">
        <f t="shared" si="102"/>
        <v>-0.62347218817766503</v>
      </c>
      <c r="N99" s="18">
        <f t="shared" si="102"/>
        <v>-1.1922546121978628</v>
      </c>
      <c r="O99" s="18">
        <f t="shared" si="102"/>
        <v>4.4888072348761465</v>
      </c>
      <c r="P99" s="18">
        <f t="shared" si="102"/>
        <v>1.9537056019600652</v>
      </c>
      <c r="Q99" s="18">
        <f t="shared" si="103"/>
        <v>2.7918306722829023</v>
      </c>
      <c r="S99" s="18">
        <f t="shared" si="104"/>
        <v>2.7918306722829023</v>
      </c>
      <c r="T99" s="18">
        <f t="shared" si="105"/>
        <v>3.0802431258971419</v>
      </c>
      <c r="U99" s="18">
        <f t="shared" si="106"/>
        <v>5.0293833910530994</v>
      </c>
      <c r="W99" t="str">
        <f t="shared" si="107"/>
        <v>61 Caring personal service occupations</v>
      </c>
      <c r="X99" s="18">
        <f t="shared" si="108"/>
        <v>0.39273042800351821</v>
      </c>
      <c r="Y99" s="18">
        <f t="shared" si="108"/>
        <v>-4.7781747713238403</v>
      </c>
      <c r="Z99" s="18">
        <f t="shared" si="108"/>
        <v>0.73126006144075273</v>
      </c>
      <c r="AA99" s="18">
        <f t="shared" si="108"/>
        <v>0.88565280640984234</v>
      </c>
      <c r="AB99" s="18">
        <f t="shared" si="109"/>
        <v>0.83416228256680824</v>
      </c>
      <c r="AD99" s="18">
        <f t="shared" si="110"/>
        <v>0.83416228256680824</v>
      </c>
      <c r="AE99" s="18">
        <f t="shared" si="111"/>
        <v>3.2541984516268219</v>
      </c>
      <c r="AF99" s="18">
        <f t="shared" si="112"/>
        <v>3.7986702735932409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2.7553452196791062</v>
      </c>
      <c r="C100" s="18">
        <f t="shared" si="96"/>
        <v>-10.554664560840088</v>
      </c>
      <c r="D100" s="18">
        <f t="shared" si="96"/>
        <v>0.20101325171228979</v>
      </c>
      <c r="E100" s="18">
        <f t="shared" si="96"/>
        <v>0.81279806713070446</v>
      </c>
      <c r="F100" s="18">
        <f t="shared" si="97"/>
        <v>0.60845588443014798</v>
      </c>
      <c r="H100" s="18">
        <f t="shared" si="98"/>
        <v>0.60845588443014798</v>
      </c>
      <c r="I100" s="18">
        <f t="shared" si="99"/>
        <v>2.8736446230999801</v>
      </c>
      <c r="J100" s="18">
        <f t="shared" si="100"/>
        <v>3.2888387678350117</v>
      </c>
      <c r="L100" t="str">
        <f t="shared" si="101"/>
        <v>62 Leisure, travel and related personal service occupations</v>
      </c>
      <c r="M100" s="18">
        <f t="shared" si="102"/>
        <v>3.8959075118916831</v>
      </c>
      <c r="N100" s="18">
        <f t="shared" si="102"/>
        <v>-0.81770974371939698</v>
      </c>
      <c r="O100" s="18">
        <f t="shared" si="102"/>
        <v>0.2491633277315497</v>
      </c>
      <c r="P100" s="18">
        <f t="shared" si="102"/>
        <v>1.1001773166745998</v>
      </c>
      <c r="Q100" s="18">
        <f t="shared" si="103"/>
        <v>0.81570630637346486</v>
      </c>
      <c r="S100" s="18">
        <f t="shared" si="104"/>
        <v>0.81570630637346486</v>
      </c>
      <c r="T100" s="18">
        <f t="shared" si="105"/>
        <v>2.538588025960764</v>
      </c>
      <c r="U100" s="18">
        <f t="shared" si="106"/>
        <v>3.122933469969591</v>
      </c>
      <c r="W100" t="str">
        <f t="shared" si="107"/>
        <v>62 Leisure, travel and related personal service occupations</v>
      </c>
      <c r="X100" s="18">
        <f t="shared" si="108"/>
        <v>2.300066563841785</v>
      </c>
      <c r="Y100" s="18">
        <f t="shared" si="108"/>
        <v>-14.594466054794463</v>
      </c>
      <c r="Z100" s="18">
        <f t="shared" si="108"/>
        <v>0.17778049483241354</v>
      </c>
      <c r="AA100" s="18">
        <f t="shared" si="108"/>
        <v>0.67115050225969863</v>
      </c>
      <c r="AB100" s="18">
        <f t="shared" si="109"/>
        <v>0.50642444238613304</v>
      </c>
      <c r="AD100" s="18">
        <f t="shared" si="110"/>
        <v>0.50642444238613304</v>
      </c>
      <c r="AE100" s="18">
        <f t="shared" si="111"/>
        <v>3.0297826984901244</v>
      </c>
      <c r="AF100" s="18">
        <f t="shared" si="112"/>
        <v>3.367462417484246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-2.2479754330174906</v>
      </c>
      <c r="C101" s="18">
        <f t="shared" si="96"/>
        <v>22.382574699827849</v>
      </c>
      <c r="D101" s="18">
        <f t="shared" si="96"/>
        <v>-5.8498788197108409</v>
      </c>
      <c r="E101" s="18">
        <f t="shared" si="96"/>
        <v>0.2633058992686621</v>
      </c>
      <c r="F101" s="18">
        <f t="shared" si="97"/>
        <v>-1.8172991809845107</v>
      </c>
      <c r="H101" s="18">
        <f t="shared" si="98"/>
        <v>-1.8172991809845107</v>
      </c>
      <c r="I101" s="18">
        <f t="shared" si="99"/>
        <v>2.1240476479260639</v>
      </c>
      <c r="J101" s="18">
        <f t="shared" si="100"/>
        <v>0.8188540768006014</v>
      </c>
      <c r="L101" t="str">
        <f t="shared" si="101"/>
        <v>63 Community and civil enforcement occupations</v>
      </c>
      <c r="M101" s="18">
        <f t="shared" si="102"/>
        <v>-6.7611059512434846</v>
      </c>
      <c r="N101" s="18">
        <f t="shared" si="102"/>
        <v>47.685073402042462</v>
      </c>
      <c r="O101" s="18">
        <f t="shared" si="102"/>
        <v>-11.509343287875119</v>
      </c>
      <c r="P101" s="18">
        <f t="shared" si="102"/>
        <v>0.95250335586061219</v>
      </c>
      <c r="Q101" s="18">
        <f t="shared" si="103"/>
        <v>-3.3851535718750769</v>
      </c>
      <c r="S101" s="18">
        <f t="shared" si="104"/>
        <v>-3.3851535718750769</v>
      </c>
      <c r="T101" s="18">
        <f t="shared" si="105"/>
        <v>1.426934889433773</v>
      </c>
      <c r="U101" s="18">
        <f t="shared" si="106"/>
        <v>-1.2078660132906371</v>
      </c>
      <c r="W101" t="str">
        <f t="shared" si="107"/>
        <v>63 Community and civil enforcement occupations</v>
      </c>
      <c r="X101" s="18">
        <f t="shared" si="108"/>
        <v>9.1821803154619417</v>
      </c>
      <c r="Y101" s="18">
        <f t="shared" si="108"/>
        <v>-21.074284836257895</v>
      </c>
      <c r="Z101" s="18">
        <f t="shared" si="108"/>
        <v>6.5522737047209345</v>
      </c>
      <c r="AA101" s="18">
        <f t="shared" si="108"/>
        <v>-0.67810501671737855</v>
      </c>
      <c r="AB101" s="18">
        <f t="shared" si="109"/>
        <v>1.6757938246451554</v>
      </c>
      <c r="AD101" s="18">
        <f t="shared" si="110"/>
        <v>1.6757938246451554</v>
      </c>
      <c r="AE101" s="18">
        <f t="shared" si="111"/>
        <v>3.9991682503185411</v>
      </c>
      <c r="AF101" s="18">
        <f t="shared" si="112"/>
        <v>5.0165088751466858</v>
      </c>
    </row>
    <row r="102" spans="1:32" x14ac:dyDescent="0.2">
      <c r="A102" t="str">
        <f t="shared" si="95"/>
        <v>71 Sales occupations</v>
      </c>
      <c r="B102" s="18">
        <f t="shared" si="96"/>
        <v>-1.2795384553180522</v>
      </c>
      <c r="C102" s="18">
        <f t="shared" si="96"/>
        <v>-0.12308612206858305</v>
      </c>
      <c r="D102" s="18">
        <f t="shared" si="96"/>
        <v>-0.14134027965910789</v>
      </c>
      <c r="E102" s="18">
        <f t="shared" si="96"/>
        <v>-0.33249386246713142</v>
      </c>
      <c r="F102" s="18">
        <f t="shared" si="97"/>
        <v>-0.26881669328273627</v>
      </c>
      <c r="H102" s="18">
        <f t="shared" si="98"/>
        <v>-0.26881669328273627</v>
      </c>
      <c r="I102" s="18">
        <f t="shared" si="99"/>
        <v>2.5461082065600715</v>
      </c>
      <c r="J102" s="18">
        <f t="shared" si="100"/>
        <v>2.3581779688506055</v>
      </c>
      <c r="L102" t="str">
        <f t="shared" si="101"/>
        <v>71 Sales occupations</v>
      </c>
      <c r="M102" s="18">
        <f t="shared" si="102"/>
        <v>-0.59121335847652778</v>
      </c>
      <c r="N102" s="18">
        <f t="shared" si="102"/>
        <v>0.19634428558323869</v>
      </c>
      <c r="O102" s="18">
        <f t="shared" si="102"/>
        <v>1.852116223788336E-2</v>
      </c>
      <c r="P102" s="18">
        <f t="shared" si="102"/>
        <v>5.2009739347913531E-2</v>
      </c>
      <c r="Q102" s="18">
        <f t="shared" si="103"/>
        <v>4.0845634633135397E-2</v>
      </c>
      <c r="S102" s="18">
        <f t="shared" si="104"/>
        <v>4.0845634633135397E-2</v>
      </c>
      <c r="T102" s="18">
        <f t="shared" si="105"/>
        <v>1.9501078584495124</v>
      </c>
      <c r="U102" s="18">
        <f t="shared" si="106"/>
        <v>1.9812988961032341</v>
      </c>
      <c r="W102" t="str">
        <f t="shared" si="107"/>
        <v>71 Sales occupations</v>
      </c>
      <c r="X102" s="18">
        <f t="shared" si="108"/>
        <v>-1.7004473342877691</v>
      </c>
      <c r="Y102" s="18">
        <f t="shared" si="108"/>
        <v>-0.32397027037867066</v>
      </c>
      <c r="Z102" s="18">
        <f t="shared" si="108"/>
        <v>-0.24292968786201463</v>
      </c>
      <c r="AA102" s="18">
        <f t="shared" si="108"/>
        <v>-0.58596655463633018</v>
      </c>
      <c r="AB102" s="18">
        <f t="shared" si="109"/>
        <v>-0.47175220070980739</v>
      </c>
      <c r="AD102" s="18">
        <f t="shared" si="110"/>
        <v>-0.47175220070980739</v>
      </c>
      <c r="AE102" s="18">
        <f t="shared" si="111"/>
        <v>2.8992866193134903</v>
      </c>
      <c r="AF102" s="18">
        <f t="shared" si="112"/>
        <v>2.586775574943756</v>
      </c>
    </row>
    <row r="103" spans="1:32" x14ac:dyDescent="0.2">
      <c r="A103" t="str">
        <f t="shared" si="95"/>
        <v>72 Customer service occupations</v>
      </c>
      <c r="B103" s="18">
        <f t="shared" si="96"/>
        <v>2.4240433594444388</v>
      </c>
      <c r="C103" s="18">
        <f t="shared" si="96"/>
        <v>3.1244558950362045</v>
      </c>
      <c r="D103" s="18">
        <f t="shared" si="96"/>
        <v>2.0751222036924588</v>
      </c>
      <c r="E103" s="18">
        <f t="shared" si="96"/>
        <v>0.95717246089299657</v>
      </c>
      <c r="F103" s="18">
        <f t="shared" si="97"/>
        <v>1.3284552617299994</v>
      </c>
      <c r="H103" s="18">
        <f t="shared" si="98"/>
        <v>1.3284552617299994</v>
      </c>
      <c r="I103" s="18">
        <f t="shared" si="99"/>
        <v>2.8279728511185986</v>
      </c>
      <c r="J103" s="18">
        <f t="shared" si="100"/>
        <v>3.7548225672009661</v>
      </c>
      <c r="L103" t="str">
        <f t="shared" si="101"/>
        <v>72 Customer service occupations</v>
      </c>
      <c r="M103" s="18">
        <f t="shared" si="102"/>
        <v>-2.2884899606947839</v>
      </c>
      <c r="N103" s="18">
        <f t="shared" si="102"/>
        <v>18.094512478544743</v>
      </c>
      <c r="O103" s="18">
        <f t="shared" si="102"/>
        <v>4.3308536461359903</v>
      </c>
      <c r="P103" s="18">
        <f t="shared" si="102"/>
        <v>1.5065118526458976</v>
      </c>
      <c r="Q103" s="18">
        <f t="shared" si="103"/>
        <v>2.4393599514481501</v>
      </c>
      <c r="S103" s="18">
        <f t="shared" si="104"/>
        <v>2.4393599514481501</v>
      </c>
      <c r="T103" s="18">
        <f t="shared" si="105"/>
        <v>2.4566345039308768</v>
      </c>
      <c r="U103" s="18">
        <f t="shared" si="106"/>
        <v>4.2784140828873385</v>
      </c>
      <c r="W103" t="str">
        <f t="shared" si="107"/>
        <v>72 Customer service occupations</v>
      </c>
      <c r="X103" s="18">
        <f t="shared" si="108"/>
        <v>5.0294648300355682</v>
      </c>
      <c r="Y103" s="18">
        <f t="shared" si="108"/>
        <v>-3.7779845065554207</v>
      </c>
      <c r="Z103" s="18">
        <f t="shared" si="108"/>
        <v>0.70462972224882847</v>
      </c>
      <c r="AA103" s="18">
        <f t="shared" si="108"/>
        <v>0.57033707351110685</v>
      </c>
      <c r="AB103" s="18">
        <f t="shared" si="109"/>
        <v>0.61508137981225453</v>
      </c>
      <c r="AD103" s="18">
        <f t="shared" si="110"/>
        <v>0.61508137981225453</v>
      </c>
      <c r="AE103" s="18">
        <f t="shared" si="111"/>
        <v>3.0300765035050636</v>
      </c>
      <c r="AF103" s="18">
        <f t="shared" si="112"/>
        <v>3.4412800896829854</v>
      </c>
    </row>
    <row r="104" spans="1:32" x14ac:dyDescent="0.2">
      <c r="A104" t="str">
        <f t="shared" si="95"/>
        <v>81 Process, plant and machine operatives</v>
      </c>
      <c r="B104" s="18">
        <f t="shared" si="96"/>
        <v>-1.3889336387484796E-2</v>
      </c>
      <c r="C104" s="18">
        <f t="shared" si="96"/>
        <v>-12.423769880688361</v>
      </c>
      <c r="D104" s="18">
        <f t="shared" si="96"/>
        <v>1.3476962812470683</v>
      </c>
      <c r="E104" s="18">
        <f t="shared" si="96"/>
        <v>-0.45373813255120687</v>
      </c>
      <c r="F104" s="18">
        <f t="shared" si="97"/>
        <v>0.14315381251683856</v>
      </c>
      <c r="H104" s="18">
        <f t="shared" si="98"/>
        <v>0.14315381251683856</v>
      </c>
      <c r="I104" s="18">
        <f t="shared" si="99"/>
        <v>2.2842671602035347</v>
      </c>
      <c r="J104" s="18">
        <f t="shared" si="100"/>
        <v>2.3889133510159422</v>
      </c>
      <c r="L104" t="str">
        <f t="shared" si="101"/>
        <v>81 Process, plant and machine operatives</v>
      </c>
      <c r="M104" s="18">
        <f t="shared" si="102"/>
        <v>-0.45328720641153453</v>
      </c>
      <c r="N104" s="18">
        <f t="shared" si="102"/>
        <v>-12.381629236335845</v>
      </c>
      <c r="O104" s="18">
        <f t="shared" si="102"/>
        <v>0.3555819743814137</v>
      </c>
      <c r="P104" s="18">
        <f t="shared" si="102"/>
        <v>-0.84711952619448416</v>
      </c>
      <c r="Q104" s="18">
        <f t="shared" si="103"/>
        <v>-0.44782913384386891</v>
      </c>
      <c r="S104" s="18">
        <f t="shared" si="104"/>
        <v>-0.44782913384386891</v>
      </c>
      <c r="T104" s="18">
        <f t="shared" si="105"/>
        <v>2.0032111227322291</v>
      </c>
      <c r="U104" s="18">
        <f t="shared" si="106"/>
        <v>1.6667337340322996</v>
      </c>
      <c r="W104" t="str">
        <f t="shared" si="107"/>
        <v>81 Process, plant and machine operatives</v>
      </c>
      <c r="X104" s="18">
        <f t="shared" si="108"/>
        <v>1.6518646922595304</v>
      </c>
      <c r="Y104" s="18">
        <f t="shared" si="108"/>
        <v>-12.575405721470201</v>
      </c>
      <c r="Z104" s="18">
        <f t="shared" si="108"/>
        <v>4.635802158722635</v>
      </c>
      <c r="AA104" s="18">
        <f t="shared" si="108"/>
        <v>0.62330532423566787</v>
      </c>
      <c r="AB104" s="18">
        <f t="shared" si="109"/>
        <v>1.9434097251122218</v>
      </c>
      <c r="AD104" s="18">
        <f t="shared" si="110"/>
        <v>1.9434097251122218</v>
      </c>
      <c r="AE104" s="18">
        <f t="shared" si="111"/>
        <v>3.2166629988650053</v>
      </c>
      <c r="AF104" s="18">
        <f t="shared" si="112"/>
        <v>4.5261789765174809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2.4227628835463255</v>
      </c>
      <c r="C105" s="18">
        <f t="shared" si="96"/>
        <v>-10.819660732429293</v>
      </c>
      <c r="D105" s="18">
        <f t="shared" si="96"/>
        <v>0.49342421325260233</v>
      </c>
      <c r="E105" s="18">
        <f t="shared" si="96"/>
        <v>8.4351515153002765E-2</v>
      </c>
      <c r="F105" s="18">
        <f t="shared" si="97"/>
        <v>0.22052372473404525</v>
      </c>
      <c r="H105" s="18">
        <f t="shared" si="98"/>
        <v>0.22052372473404525</v>
      </c>
      <c r="I105" s="18">
        <f t="shared" si="99"/>
        <v>2.9324525139973634</v>
      </c>
      <c r="J105" s="18">
        <f t="shared" si="100"/>
        <v>3.0803854314934043</v>
      </c>
      <c r="L105" t="str">
        <f t="shared" si="101"/>
        <v>82 Transport and mobile machine drivers and operatives</v>
      </c>
      <c r="M105" s="18">
        <f t="shared" si="102"/>
        <v>2.3010703773296726</v>
      </c>
      <c r="N105" s="18">
        <f t="shared" si="102"/>
        <v>-10.823928723385057</v>
      </c>
      <c r="O105" s="18">
        <f t="shared" si="102"/>
        <v>0.14130329143062781</v>
      </c>
      <c r="P105" s="18">
        <f t="shared" si="102"/>
        <v>-4.3826000884661376E-2</v>
      </c>
      <c r="Q105" s="18">
        <f t="shared" si="103"/>
        <v>1.7845704726027201E-2</v>
      </c>
      <c r="S105" s="18">
        <f t="shared" si="104"/>
        <v>1.7845704726027201E-2</v>
      </c>
      <c r="T105" s="18">
        <f t="shared" si="105"/>
        <v>2.8348353961884953</v>
      </c>
      <c r="U105" s="18">
        <f t="shared" si="106"/>
        <v>2.846906745228206</v>
      </c>
      <c r="W105" t="str">
        <f t="shared" si="107"/>
        <v>82 Transport and mobile machine drivers and operatives</v>
      </c>
      <c r="X105" s="18">
        <f t="shared" si="108"/>
        <v>3.8461152940182375</v>
      </c>
      <c r="Y105" s="18">
        <f t="shared" si="108"/>
        <v>-10.771571458622297</v>
      </c>
      <c r="Z105" s="18">
        <f t="shared" si="108"/>
        <v>4.1542859104743091</v>
      </c>
      <c r="AA105" s="18">
        <f t="shared" si="108"/>
        <v>1.2052653012083026</v>
      </c>
      <c r="AB105" s="18">
        <f t="shared" si="109"/>
        <v>2.178875849517059</v>
      </c>
      <c r="AD105" s="18">
        <f t="shared" si="110"/>
        <v>2.178875849517059</v>
      </c>
      <c r="AE105" s="18">
        <f t="shared" si="111"/>
        <v>3.950794789572476</v>
      </c>
      <c r="AF105" s="18">
        <f t="shared" si="112"/>
        <v>5.3002750812144894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-2.2702886092452634</v>
      </c>
      <c r="C106" s="18">
        <f t="shared" si="96"/>
        <v>-10.940238501130118</v>
      </c>
      <c r="D106" s="18">
        <f t="shared" si="96"/>
        <v>14.858991258172317</v>
      </c>
      <c r="E106" s="18">
        <f t="shared" si="96"/>
        <v>1.5492589547360547</v>
      </c>
      <c r="F106" s="18">
        <f t="shared" si="97"/>
        <v>5.8049951502396446</v>
      </c>
      <c r="H106" s="18">
        <f t="shared" si="98"/>
        <v>5.8049951502396446</v>
      </c>
      <c r="I106" s="18">
        <f t="shared" si="99"/>
        <v>4.4740296920719791</v>
      </c>
      <c r="J106" s="18">
        <f t="shared" si="100"/>
        <v>8.1953855760951821</v>
      </c>
      <c r="L106" t="str">
        <f t="shared" si="101"/>
        <v>91 Elementary trades and related occupations</v>
      </c>
      <c r="M106" s="18">
        <f t="shared" si="102"/>
        <v>-2.1553352067272602</v>
      </c>
      <c r="N106" s="18">
        <f t="shared" si="102"/>
        <v>-10.085304515878768</v>
      </c>
      <c r="O106" s="18">
        <f t="shared" si="102"/>
        <v>6.7323780300788227</v>
      </c>
      <c r="P106" s="18">
        <f t="shared" si="102"/>
        <v>0.93256374254206964</v>
      </c>
      <c r="Q106" s="18">
        <f t="shared" si="103"/>
        <v>2.8299437863532839</v>
      </c>
      <c r="S106" s="18">
        <f t="shared" si="104"/>
        <v>2.8299437863532839</v>
      </c>
      <c r="T106" s="18">
        <f t="shared" si="105"/>
        <v>2.5138282218120311</v>
      </c>
      <c r="U106" s="18">
        <f t="shared" si="106"/>
        <v>4.6276880971809486</v>
      </c>
      <c r="W106" t="str">
        <f t="shared" si="107"/>
        <v>91 Elementary trades and related occupations</v>
      </c>
      <c r="X106" s="18">
        <f t="shared" si="108"/>
        <v>-2.6208325591147164</v>
      </c>
      <c r="Y106" s="18">
        <f t="shared" si="108"/>
        <v>-13.578598706919786</v>
      </c>
      <c r="Z106" s="18">
        <f t="shared" si="108"/>
        <v>31.754510189077223</v>
      </c>
      <c r="AA106" s="18">
        <f t="shared" si="108"/>
        <v>2.2022345019393708</v>
      </c>
      <c r="AB106" s="18">
        <f t="shared" si="109"/>
        <v>11.231746845324132</v>
      </c>
      <c r="AD106" s="18">
        <f t="shared" si="110"/>
        <v>11.231746845324132</v>
      </c>
      <c r="AE106" s="18">
        <f t="shared" si="111"/>
        <v>8.62535224713994</v>
      </c>
      <c r="AF106" s="18">
        <f t="shared" si="112"/>
        <v>14.270007551601216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0.23696122968799305</v>
      </c>
      <c r="C107" s="18">
        <f t="shared" si="96"/>
        <v>-6.7378299325936304</v>
      </c>
      <c r="D107" s="18">
        <f t="shared" si="96"/>
        <v>-1.7901571046217257</v>
      </c>
      <c r="E107" s="18">
        <f t="shared" si="96"/>
        <v>-0.67367486222023043</v>
      </c>
      <c r="F107" s="18">
        <f t="shared" si="97"/>
        <v>-1.047238813494511</v>
      </c>
      <c r="H107" s="18">
        <f t="shared" si="98"/>
        <v>-1.047238813494511</v>
      </c>
      <c r="I107" s="18">
        <f t="shared" si="99"/>
        <v>2.3797334714371399</v>
      </c>
      <c r="J107" s="18">
        <f t="shared" si="100"/>
        <v>1.6431281458443303</v>
      </c>
      <c r="L107" t="str">
        <f t="shared" si="101"/>
        <v>92 Elementary administration and service occupations</v>
      </c>
      <c r="M107" s="18">
        <f t="shared" si="102"/>
        <v>-2.2084502099083858</v>
      </c>
      <c r="N107" s="18">
        <f t="shared" si="102"/>
        <v>-0.99424103861975865</v>
      </c>
      <c r="O107" s="18">
        <f t="shared" si="102"/>
        <v>-0.24548636848162886</v>
      </c>
      <c r="P107" s="18">
        <f t="shared" si="102"/>
        <v>-0.80192093349530369</v>
      </c>
      <c r="Q107" s="18">
        <f t="shared" si="103"/>
        <v>-0.61678847111016344</v>
      </c>
      <c r="S107" s="18">
        <f t="shared" si="104"/>
        <v>-0.61678847111016344</v>
      </c>
      <c r="T107" s="18">
        <f t="shared" si="105"/>
        <v>2.1411536711230861</v>
      </c>
      <c r="U107" s="18">
        <f t="shared" si="106"/>
        <v>1.6881467253532456</v>
      </c>
      <c r="W107" t="str">
        <f t="shared" si="107"/>
        <v>92 Elementary administration and service occupations</v>
      </c>
      <c r="X107" s="18">
        <f t="shared" si="108"/>
        <v>2.7063987230491415</v>
      </c>
      <c r="Y107" s="18">
        <f t="shared" si="108"/>
        <v>-11.868619514850366</v>
      </c>
      <c r="Z107" s="18">
        <f t="shared" si="108"/>
        <v>-3.4446286628058487</v>
      </c>
      <c r="AA107" s="18">
        <f t="shared" si="108"/>
        <v>-0.52408975322439932</v>
      </c>
      <c r="AB107" s="18">
        <f t="shared" si="109"/>
        <v>-1.5072884331563507</v>
      </c>
      <c r="AD107" s="18">
        <f t="shared" si="110"/>
        <v>-1.5072884331563507</v>
      </c>
      <c r="AE107" s="18">
        <f t="shared" si="111"/>
        <v>2.611577806569243</v>
      </c>
      <c r="AF107" s="18">
        <f t="shared" si="112"/>
        <v>1.5976682270863574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1.9959895288644169</v>
      </c>
      <c r="C109" s="26">
        <f>IF(AND(D$6-C$6 &lt;&gt; 0,C35&lt;&gt;0,D35&lt;&gt;0),(EXP(LN(D35/C35)/(D$6-C$6))-1)*100,0)</f>
        <v>-1.1033656573477213</v>
      </c>
      <c r="D109" s="26">
        <f>IF(AND(E$6-D$6 &lt;&gt; 0,D35&lt;&gt;0,E35&lt;&gt;0),(EXP(LN(E35/D35)/(E$6-D$6))-1)*100,0)</f>
        <v>0.80873157918699423</v>
      </c>
      <c r="E109" s="26">
        <f>IF(AND(F$6-E$6 &lt;&gt; 0,E35&lt;&gt;0,F35&lt;&gt;0),(EXP(LN(F35/E35)/(F$6-E$6))-1)*100,0)</f>
        <v>0.58151967255208881</v>
      </c>
      <c r="F109" s="26">
        <f t="shared" ref="F109" si="113">IF(AND(F$6-D$6 &lt;&gt; 0,D35&lt;&gt;0,F35&lt;&gt;0),(EXP(LN(F35/D35)/(F$6-D$6))-1)*100,0)</f>
        <v>0.6572000164776659</v>
      </c>
      <c r="H109" s="26">
        <f t="shared" ref="H109" si="114">IF($F$6-$D$6 &lt;&gt; 0,(EXP(LN(1+(H72/100))/($F$6-$D$6))-1)*100,0)</f>
        <v>0.6572000164776659</v>
      </c>
      <c r="I109" s="26">
        <f>IF(D35&gt;0,((1+(I35/D35))^(1/($F$6-$D$6))-1)*100,0)</f>
        <v>2.7865441800076551</v>
      </c>
      <c r="J109" s="26">
        <f t="shared" ref="J109" si="115">IF($F$6-$D$6 &lt;&gt; 0,(EXP(LN(1+(J72/100))/($F$6-$D$6))-1)*100,0)</f>
        <v>3.2406911720062048</v>
      </c>
      <c r="L109" s="24" t="str">
        <f>L35</f>
        <v>All occupations</v>
      </c>
      <c r="M109" s="26">
        <f>IF(AND(N$6-M$6 &lt;&gt; 0,M35&lt;&gt;0,N35&lt;&gt;0),(EXP(LN(N35/M35)/(N$6-M$6))-1)*100,0)</f>
        <v>1.5671628967139473</v>
      </c>
      <c r="N109" s="26">
        <f>IF(AND(O$6-N$6 &lt;&gt; 0,N35&lt;&gt;0,O35&lt;&gt;0),(EXP(LN(O35/N35)/(O$6-N$6))-1)*100,0)</f>
        <v>-2.3773644778547709</v>
      </c>
      <c r="O109" s="26">
        <f>IF(AND(P$6-O$6 &lt;&gt; 0,O35&lt;&gt;0,P35&lt;&gt;0),(EXP(LN(P35/O35)/(P$6-O$6))-1)*100,0)</f>
        <v>0.69146338559740173</v>
      </c>
      <c r="P109" s="26">
        <f>IF(AND(Q$6-P$6 &lt;&gt; 0,P35&lt;&gt;0,Q35&lt;&gt;0),(EXP(LN(Q35/P35)/(Q$6-P$6))-1)*100,0)</f>
        <v>0.47384620790162923</v>
      </c>
      <c r="Q109" s="26">
        <f t="shared" ref="Q109" si="116">IF(AND(Q$6-O$6 &lt;&gt; 0,O35&lt;&gt;0,Q35&lt;&gt;0),(EXP(LN(Q35/O35)/(Q$6-O$6))-1)*100,0)</f>
        <v>0.54633295906663104</v>
      </c>
      <c r="S109" s="26">
        <f t="shared" ref="S109" si="117">IF($F$6-$D$6 &lt;&gt; 0,(EXP(LN(1+(S72/100))/($F$6-$D$6))-1)*100,0)</f>
        <v>0.54633295906663104</v>
      </c>
      <c r="T109" s="26">
        <f t="shared" ref="T109" si="118">IF(O35&gt;0,((1+(T35/O35))^(1/($F$6-$D$6))-1)*100,0)</f>
        <v>2.3591919031286324</v>
      </c>
      <c r="U109" s="26">
        <f t="shared" ref="U109" si="119">IF($F$6-$D$6 &lt;&gt; 0,(EXP(LN(1+(U72/100))/($F$6-$D$6))-1)*100,0)</f>
        <v>2.7577486426866304</v>
      </c>
      <c r="W109" s="24" t="str">
        <f>W35</f>
        <v>All occupations</v>
      </c>
      <c r="X109" s="26">
        <f>IF(AND(Y$6-X$6 &lt;&gt; 0,X35&lt;&gt;0,Y35&lt;&gt;0),(EXP(LN(Y35/X35)/(Y$6-X$6))-1)*100,0)</f>
        <v>2.4518105404340629</v>
      </c>
      <c r="Y109" s="26">
        <f>IF(AND(Z$6-Y$6 &lt;&gt; 0,Y35&lt;&gt;0,Z35&lt;&gt;0),(EXP(LN(Z35/Y35)/(Z$6-Y$6))-1)*100,0)</f>
        <v>0.22178850509679826</v>
      </c>
      <c r="Z109" s="26">
        <f>IF(AND(AA$6-Z$6 &lt;&gt; 0,Z35&lt;&gt;0,AA35&lt;&gt;0),(EXP(LN(AA35/Z35)/(AA$6-Z$6))-1)*100,0)</f>
        <v>0.92699124229187468</v>
      </c>
      <c r="AA109" s="26">
        <f>IF(AND(AB$6-AA$6 &lt;&gt; 0,AA35&lt;&gt;0,AB35&lt;&gt;0),(EXP(LN(AB35/AA35)/(AB$6-AA$6))-1)*100,0)</f>
        <v>0.68831540585994055</v>
      </c>
      <c r="AB109" s="26">
        <f t="shared" ref="AB109" si="120">IF(AND(AB$6-Z$6 &lt;&gt; 0,Z35&lt;&gt;0,AB35&lt;&gt;0),(EXP(LN(AB35/Z35)/(AB$6-Z$6))-1)*100,0)</f>
        <v>0.76781123762670322</v>
      </c>
      <c r="AD109" s="26">
        <f t="shared" ref="AD109" si="121">IF($F$6-$D$6 &lt;&gt; 0,(EXP(LN(1+(AD72/100))/($F$6-$D$6))-1)*100,0)</f>
        <v>0.76781123762670322</v>
      </c>
      <c r="AE109" s="26">
        <f t="shared" ref="AE109" si="122">IF(Z35&gt;0,((1+(AE35/Z35))^(1/($F$6-$D$6))-1)*100,0)</f>
        <v>3.1955590476020479</v>
      </c>
      <c r="AF109" s="26">
        <f t="shared" ref="AF109" si="123">IF($F$6-$D$6 &lt;&gt; 0,(EXP(LN(1+(AF72/100))/($F$6-$D$6))-1)*100,0)</f>
        <v>3.6997298025706504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(Continued)</v>
      </c>
      <c r="L112" s="19" t="str">
        <f>CONCATENATE(L$1," (Continued)")</f>
        <v>Occupation Table 2.1  Males: Employment Change by Occupation (SOC 2020) and Replacement Demand, 2015-2035, West of England (Continued)</v>
      </c>
      <c r="W112" s="19" t="str">
        <f>CONCATENATE(W$1," (Continued)")</f>
        <v>Occupation Table 2.2  Females: Employment Change by Occupation (SOC 2020) and Replacement Demand, 2015-2035, West of England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8.3948446710035185</v>
      </c>
      <c r="C119" s="27">
        <f t="shared" si="125"/>
        <v>1.1723494242168044</v>
      </c>
      <c r="D119" s="27">
        <f t="shared" si="125"/>
        <v>-3.8819566588379004</v>
      </c>
      <c r="E119" s="27">
        <f t="shared" si="125"/>
        <v>3.9344205779866215</v>
      </c>
      <c r="F119" s="27">
        <f t="shared" ref="F119:F144" si="126">F8-D8</f>
        <v>5.2463919148721061E-2</v>
      </c>
      <c r="L119" t="str">
        <f t="shared" ref="L119:L144" si="127">L8</f>
        <v>11 Corporate managers and directors</v>
      </c>
      <c r="M119" s="27">
        <f t="shared" ref="M119:P144" si="128">N8-M8</f>
        <v>4.4537271963773861</v>
      </c>
      <c r="N119" s="27">
        <f t="shared" si="128"/>
        <v>2.630442128168653E-3</v>
      </c>
      <c r="O119" s="27">
        <f t="shared" si="128"/>
        <v>-3.8262238858979991</v>
      </c>
      <c r="P119" s="27">
        <f t="shared" si="128"/>
        <v>1.252183099574836</v>
      </c>
      <c r="Q119" s="27">
        <f t="shared" ref="Q119:Q144" si="129">Q8-O8</f>
        <v>-2.5740407863231631</v>
      </c>
      <c r="W119" t="str">
        <f t="shared" ref="W119:W144" si="130">W8</f>
        <v>11 Corporate managers and directors</v>
      </c>
      <c r="X119" s="27">
        <f t="shared" ref="X119:AA144" si="131">Y8-X8</f>
        <v>3.9411174746260453</v>
      </c>
      <c r="Y119" s="27">
        <f t="shared" si="131"/>
        <v>1.1697189820887228</v>
      </c>
      <c r="Z119" s="27">
        <f t="shared" si="131"/>
        <v>-5.5732772939883546E-2</v>
      </c>
      <c r="AA119" s="27">
        <f t="shared" si="131"/>
        <v>2.6822374784118033</v>
      </c>
      <c r="AB119" s="27">
        <f t="shared" ref="AB119:AB144" si="132">AB8-Z8</f>
        <v>2.6265047054719197</v>
      </c>
    </row>
    <row r="120" spans="1:28" x14ac:dyDescent="0.2">
      <c r="A120" t="str">
        <f t="shared" si="124"/>
        <v>12 Other managers and proprietors</v>
      </c>
      <c r="B120" s="27">
        <f t="shared" si="125"/>
        <v>2.4293036662013847</v>
      </c>
      <c r="C120" s="27">
        <f t="shared" si="125"/>
        <v>0.35846114986096467</v>
      </c>
      <c r="D120" s="27">
        <f t="shared" si="125"/>
        <v>1.158108806890823</v>
      </c>
      <c r="E120" s="27">
        <f t="shared" si="125"/>
        <v>2.7848866586496897</v>
      </c>
      <c r="F120" s="27">
        <f t="shared" si="126"/>
        <v>3.9429954655405126</v>
      </c>
      <c r="L120" t="str">
        <f t="shared" si="127"/>
        <v>12 Other managers and proprietors</v>
      </c>
      <c r="M120" s="27">
        <f t="shared" si="128"/>
        <v>1.4742231048093917</v>
      </c>
      <c r="N120" s="27">
        <f t="shared" si="128"/>
        <v>-0.4388018750015803</v>
      </c>
      <c r="O120" s="27">
        <f t="shared" si="128"/>
        <v>1.7115879579531796</v>
      </c>
      <c r="P120" s="27">
        <f t="shared" si="128"/>
        <v>2.0809252333750869</v>
      </c>
      <c r="Q120" s="27">
        <f t="shared" si="129"/>
        <v>3.7925131913282666</v>
      </c>
      <c r="W120" t="str">
        <f t="shared" si="130"/>
        <v>12 Other managers and proprietors</v>
      </c>
      <c r="X120" s="27">
        <f t="shared" si="131"/>
        <v>0.95508056139196196</v>
      </c>
      <c r="Y120" s="27">
        <f t="shared" si="131"/>
        <v>0.79726302486253786</v>
      </c>
      <c r="Z120" s="27">
        <f t="shared" si="131"/>
        <v>-0.55347915106236023</v>
      </c>
      <c r="AA120" s="27">
        <f t="shared" si="131"/>
        <v>0.7039614252746027</v>
      </c>
      <c r="AB120" s="27">
        <f t="shared" si="132"/>
        <v>0.15048227421224247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6.4877330119337202</v>
      </c>
      <c r="C121" s="27">
        <f t="shared" si="125"/>
        <v>0.68345693171805522</v>
      </c>
      <c r="D121" s="27">
        <f t="shared" si="125"/>
        <v>9.23472738255861</v>
      </c>
      <c r="E121" s="27">
        <f t="shared" si="125"/>
        <v>7.1836172279255237</v>
      </c>
      <c r="F121" s="27">
        <f t="shared" si="126"/>
        <v>16.418344610484134</v>
      </c>
      <c r="L121" t="str">
        <f t="shared" si="127"/>
        <v>21 Science, research, engineering and technology professionals</v>
      </c>
      <c r="M121" s="27">
        <f t="shared" si="128"/>
        <v>5.2782536856682469</v>
      </c>
      <c r="N121" s="27">
        <f t="shared" si="128"/>
        <v>-0.77013380948492127</v>
      </c>
      <c r="O121" s="27">
        <f t="shared" si="128"/>
        <v>5.9268385054266801</v>
      </c>
      <c r="P121" s="27">
        <f t="shared" si="128"/>
        <v>4.6151837886034244</v>
      </c>
      <c r="Q121" s="27">
        <f t="shared" si="129"/>
        <v>10.542022294030104</v>
      </c>
      <c r="W121" t="str">
        <f t="shared" si="130"/>
        <v>21 Science, research, engineering and technology professionals</v>
      </c>
      <c r="X121" s="27">
        <f t="shared" si="131"/>
        <v>1.2094793262653525</v>
      </c>
      <c r="Y121" s="27">
        <f t="shared" si="131"/>
        <v>1.4535907412030911</v>
      </c>
      <c r="Z121" s="27">
        <f t="shared" si="131"/>
        <v>3.3078888771318855</v>
      </c>
      <c r="AA121" s="27">
        <f t="shared" si="131"/>
        <v>2.5684334393220798</v>
      </c>
      <c r="AB121" s="27">
        <f t="shared" si="132"/>
        <v>5.8763223164539653</v>
      </c>
    </row>
    <row r="122" spans="1:28" x14ac:dyDescent="0.2">
      <c r="A122" t="str">
        <f t="shared" si="124"/>
        <v>22 Health professionals</v>
      </c>
      <c r="B122" s="27">
        <f t="shared" si="125"/>
        <v>3.5985725749019544</v>
      </c>
      <c r="C122" s="27">
        <f t="shared" si="125"/>
        <v>-7.2594354534054162E-2</v>
      </c>
      <c r="D122" s="27">
        <f t="shared" si="125"/>
        <v>0.87787471001410111</v>
      </c>
      <c r="E122" s="27">
        <f t="shared" si="125"/>
        <v>4.2953995386389217</v>
      </c>
      <c r="F122" s="27">
        <f t="shared" si="126"/>
        <v>5.1732742486530228</v>
      </c>
      <c r="L122" t="str">
        <f t="shared" si="127"/>
        <v>22 Health professionals</v>
      </c>
      <c r="M122" s="27">
        <f t="shared" si="128"/>
        <v>0.67920331893996533</v>
      </c>
      <c r="N122" s="27">
        <f t="shared" si="128"/>
        <v>0.86345907129790955</v>
      </c>
      <c r="O122" s="27">
        <f t="shared" si="128"/>
        <v>0.34857666399112652</v>
      </c>
      <c r="P122" s="27">
        <f t="shared" si="128"/>
        <v>1.3978443824622993</v>
      </c>
      <c r="Q122" s="27">
        <f t="shared" si="129"/>
        <v>1.7464210464534258</v>
      </c>
      <c r="W122" t="str">
        <f t="shared" si="130"/>
        <v>22 Health professionals</v>
      </c>
      <c r="X122" s="27">
        <f t="shared" si="131"/>
        <v>2.9193692559620175</v>
      </c>
      <c r="Y122" s="27">
        <f t="shared" si="131"/>
        <v>-0.93605342583198592</v>
      </c>
      <c r="Z122" s="27">
        <f t="shared" si="131"/>
        <v>0.52929804602298702</v>
      </c>
      <c r="AA122" s="27">
        <f t="shared" si="131"/>
        <v>2.8975551561766082</v>
      </c>
      <c r="AB122" s="27">
        <f t="shared" si="132"/>
        <v>3.4268532021995952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3.5557645543041865</v>
      </c>
      <c r="C123" s="27">
        <f t="shared" si="125"/>
        <v>0.39926208440088473</v>
      </c>
      <c r="D123" s="27">
        <f t="shared" si="125"/>
        <v>-0.21329524694588997</v>
      </c>
      <c r="E123" s="27">
        <f t="shared" si="125"/>
        <v>2.9211213695281231</v>
      </c>
      <c r="F123" s="27">
        <f t="shared" si="126"/>
        <v>2.7078261225822331</v>
      </c>
      <c r="L123" t="str">
        <f t="shared" si="127"/>
        <v>23 Teaching and other educational professionals</v>
      </c>
      <c r="M123" s="27">
        <f t="shared" si="128"/>
        <v>0.68438996095057902</v>
      </c>
      <c r="N123" s="27">
        <f t="shared" si="128"/>
        <v>-0.6510675525030063</v>
      </c>
      <c r="O123" s="27">
        <f t="shared" si="128"/>
        <v>0.36877421480428652</v>
      </c>
      <c r="P123" s="27">
        <f t="shared" si="128"/>
        <v>0.86698605515293359</v>
      </c>
      <c r="Q123" s="27">
        <f t="shared" si="129"/>
        <v>1.2357602699572201</v>
      </c>
      <c r="W123" t="str">
        <f t="shared" si="130"/>
        <v>23 Teaching and other educational professionals</v>
      </c>
      <c r="X123" s="27">
        <f t="shared" si="131"/>
        <v>2.8713745933536252</v>
      </c>
      <c r="Y123" s="27">
        <f t="shared" si="131"/>
        <v>1.0503296369038466</v>
      </c>
      <c r="Z123" s="27">
        <f t="shared" si="131"/>
        <v>-0.58206946175017293</v>
      </c>
      <c r="AA123" s="27">
        <f t="shared" si="131"/>
        <v>2.0541353143751557</v>
      </c>
      <c r="AB123" s="27">
        <f t="shared" si="132"/>
        <v>1.4720658526249828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7.3086079195761897</v>
      </c>
      <c r="C124" s="27">
        <f t="shared" si="125"/>
        <v>3.4377755223711759</v>
      </c>
      <c r="D124" s="27">
        <f t="shared" si="125"/>
        <v>2.6258653777616985</v>
      </c>
      <c r="E124" s="27">
        <f t="shared" si="125"/>
        <v>5.2906594892871084</v>
      </c>
      <c r="F124" s="27">
        <f t="shared" si="126"/>
        <v>7.9165248670488069</v>
      </c>
      <c r="L124" t="str">
        <f t="shared" si="127"/>
        <v>24 Business, media and public service professionals</v>
      </c>
      <c r="M124" s="27">
        <f t="shared" si="128"/>
        <v>3.1569863654135801</v>
      </c>
      <c r="N124" s="27">
        <f t="shared" si="128"/>
        <v>1.1022228768667475</v>
      </c>
      <c r="O124" s="27">
        <f t="shared" si="128"/>
        <v>1.5243169294280818</v>
      </c>
      <c r="P124" s="27">
        <f t="shared" si="128"/>
        <v>2.2499341639446371</v>
      </c>
      <c r="Q124" s="27">
        <f t="shared" si="129"/>
        <v>3.7742510933727189</v>
      </c>
      <c r="W124" t="str">
        <f t="shared" si="130"/>
        <v>24 Business, media and public service professionals</v>
      </c>
      <c r="X124" s="27">
        <f t="shared" si="131"/>
        <v>4.1516215541625296</v>
      </c>
      <c r="Y124" s="27">
        <f t="shared" si="131"/>
        <v>2.3355526455044497</v>
      </c>
      <c r="Z124" s="27">
        <f t="shared" si="131"/>
        <v>1.1015484483335882</v>
      </c>
      <c r="AA124" s="27">
        <f t="shared" si="131"/>
        <v>3.0407253253425921</v>
      </c>
      <c r="AB124" s="27">
        <f t="shared" si="132"/>
        <v>4.1422737736761803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2.3195089239575566</v>
      </c>
      <c r="C125" s="27">
        <f t="shared" si="125"/>
        <v>0.83229755048384746</v>
      </c>
      <c r="D125" s="27">
        <f t="shared" si="125"/>
        <v>-0.63230864346082249</v>
      </c>
      <c r="E125" s="27">
        <f t="shared" si="125"/>
        <v>1.0147501270002035</v>
      </c>
      <c r="F125" s="27">
        <f t="shared" si="126"/>
        <v>0.38244148353938101</v>
      </c>
      <c r="L125" t="str">
        <f t="shared" si="127"/>
        <v>31 Science, engineering and technology associate professionals</v>
      </c>
      <c r="M125" s="27">
        <f t="shared" si="128"/>
        <v>1.9017779564458905</v>
      </c>
      <c r="N125" s="27">
        <f t="shared" si="128"/>
        <v>0.14705369544857838</v>
      </c>
      <c r="O125" s="27">
        <f t="shared" si="128"/>
        <v>-0.91545555459145866</v>
      </c>
      <c r="P125" s="27">
        <f t="shared" si="128"/>
        <v>0.29461175912186555</v>
      </c>
      <c r="Q125" s="27">
        <f t="shared" si="129"/>
        <v>-0.62084379546959312</v>
      </c>
      <c r="W125" t="str">
        <f t="shared" si="130"/>
        <v>31 Science, engineering and technology associate professionals</v>
      </c>
      <c r="X125" s="27">
        <f t="shared" si="131"/>
        <v>0.41773096751166916</v>
      </c>
      <c r="Y125" s="27">
        <f t="shared" si="131"/>
        <v>0.68524385503527396</v>
      </c>
      <c r="Z125" s="27">
        <f t="shared" si="131"/>
        <v>0.28314691113062418</v>
      </c>
      <c r="AA125" s="27">
        <f t="shared" si="131"/>
        <v>0.72013836787835706</v>
      </c>
      <c r="AB125" s="27">
        <f t="shared" si="132"/>
        <v>1.0032852790089812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1.0842309539224875</v>
      </c>
      <c r="C126" s="27">
        <f t="shared" si="125"/>
        <v>0.12129276863927352</v>
      </c>
      <c r="D126" s="27">
        <f t="shared" si="125"/>
        <v>7.3417872229425019</v>
      </c>
      <c r="E126" s="27">
        <f t="shared" si="125"/>
        <v>4.5645475804912294</v>
      </c>
      <c r="F126" s="27">
        <f t="shared" si="126"/>
        <v>11.906334803433731</v>
      </c>
      <c r="L126" t="str">
        <f t="shared" si="127"/>
        <v>32 Health and social care associate professionals</v>
      </c>
      <c r="M126" s="27">
        <f t="shared" si="128"/>
        <v>-7.9604040649575492E-2</v>
      </c>
      <c r="N126" s="27">
        <f t="shared" si="128"/>
        <v>0.28521525972514272</v>
      </c>
      <c r="O126" s="27">
        <f t="shared" si="128"/>
        <v>1.063711439979266</v>
      </c>
      <c r="P126" s="27">
        <f t="shared" si="128"/>
        <v>0.73549736542804434</v>
      </c>
      <c r="Q126" s="27">
        <f t="shared" si="129"/>
        <v>1.7992088054073103</v>
      </c>
      <c r="W126" t="str">
        <f t="shared" si="130"/>
        <v>32 Health and social care associate professionals</v>
      </c>
      <c r="X126" s="27">
        <f t="shared" si="131"/>
        <v>1.1638349945720652</v>
      </c>
      <c r="Y126" s="27">
        <f t="shared" si="131"/>
        <v>-0.1639224910858772</v>
      </c>
      <c r="Z126" s="27">
        <f t="shared" si="131"/>
        <v>6.2780757829632439</v>
      </c>
      <c r="AA126" s="27">
        <f t="shared" si="131"/>
        <v>3.8290502150631873</v>
      </c>
      <c r="AB126" s="27">
        <f t="shared" si="132"/>
        <v>10.107125998026431</v>
      </c>
    </row>
    <row r="127" spans="1:28" x14ac:dyDescent="0.2">
      <c r="A127" t="str">
        <f t="shared" si="124"/>
        <v>33 Protective service occupations</v>
      </c>
      <c r="B127" s="27">
        <f t="shared" si="125"/>
        <v>0.84099639065677856</v>
      </c>
      <c r="C127" s="27">
        <f t="shared" si="125"/>
        <v>0.36354038899256835</v>
      </c>
      <c r="D127" s="27">
        <f t="shared" si="125"/>
        <v>-1.2115711317106284</v>
      </c>
      <c r="E127" s="27">
        <f t="shared" si="125"/>
        <v>0.20219294397740839</v>
      </c>
      <c r="F127" s="27">
        <f t="shared" si="126"/>
        <v>-1.00937818773322</v>
      </c>
      <c r="L127" t="str">
        <f t="shared" si="127"/>
        <v>33 Protective service occupations</v>
      </c>
      <c r="M127" s="27">
        <f t="shared" si="128"/>
        <v>0.44897180691479122</v>
      </c>
      <c r="N127" s="27">
        <f t="shared" si="128"/>
        <v>0.20479756008608518</v>
      </c>
      <c r="O127" s="27">
        <f t="shared" si="128"/>
        <v>-1.0097586030559169</v>
      </c>
      <c r="P127" s="27">
        <f t="shared" si="128"/>
        <v>-0.17801752653948899</v>
      </c>
      <c r="Q127" s="27">
        <f t="shared" si="129"/>
        <v>-1.1877761295954059</v>
      </c>
      <c r="W127" t="str">
        <f t="shared" si="130"/>
        <v>33 Protective service occupations</v>
      </c>
      <c r="X127" s="27">
        <f t="shared" si="131"/>
        <v>0.39202458374199356</v>
      </c>
      <c r="Y127" s="27">
        <f t="shared" si="131"/>
        <v>0.15874282890648028</v>
      </c>
      <c r="Z127" s="27">
        <f t="shared" si="131"/>
        <v>-0.20181252865471877</v>
      </c>
      <c r="AA127" s="27">
        <f t="shared" si="131"/>
        <v>0.38021047051690049</v>
      </c>
      <c r="AB127" s="27">
        <f t="shared" si="132"/>
        <v>0.17839794186218172</v>
      </c>
    </row>
    <row r="128" spans="1:28" x14ac:dyDescent="0.2">
      <c r="A128" t="str">
        <f t="shared" si="124"/>
        <v>34 Culture, media and sports occupations</v>
      </c>
      <c r="B128" s="27">
        <f t="shared" si="125"/>
        <v>1.5573529928275747</v>
      </c>
      <c r="C128" s="27">
        <f t="shared" si="125"/>
        <v>-7.9794779824435835E-3</v>
      </c>
      <c r="D128" s="27">
        <f t="shared" si="125"/>
        <v>-0.46979035479280284</v>
      </c>
      <c r="E128" s="27">
        <f t="shared" si="125"/>
        <v>1.6210605921052821</v>
      </c>
      <c r="F128" s="27">
        <f t="shared" si="126"/>
        <v>1.1512702373124792</v>
      </c>
      <c r="L128" t="str">
        <f t="shared" si="127"/>
        <v>34 Culture, media and sports occupations</v>
      </c>
      <c r="M128" s="27">
        <f t="shared" si="128"/>
        <v>0.46404269230769923</v>
      </c>
      <c r="N128" s="27">
        <f t="shared" si="128"/>
        <v>-0.57326874519384052</v>
      </c>
      <c r="O128" s="27">
        <f t="shared" si="128"/>
        <v>-0.32831456555437999</v>
      </c>
      <c r="P128" s="27">
        <f t="shared" si="128"/>
        <v>0.65054094759069869</v>
      </c>
      <c r="Q128" s="27">
        <f t="shared" si="129"/>
        <v>0.3222263820363187</v>
      </c>
      <c r="W128" t="str">
        <f t="shared" si="130"/>
        <v>34 Culture, media and sports occupations</v>
      </c>
      <c r="X128" s="27">
        <f t="shared" si="131"/>
        <v>1.0933103005198639</v>
      </c>
      <c r="Y128" s="27">
        <f t="shared" si="131"/>
        <v>0.56528926721140849</v>
      </c>
      <c r="Z128" s="27">
        <f t="shared" si="131"/>
        <v>-0.14147578923842019</v>
      </c>
      <c r="AA128" s="27">
        <f t="shared" si="131"/>
        <v>0.97051964451457895</v>
      </c>
      <c r="AB128" s="27">
        <f t="shared" si="132"/>
        <v>0.82904385527615876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3.4029775852122413</v>
      </c>
      <c r="C129" s="27">
        <f t="shared" si="125"/>
        <v>1.3362412157130947</v>
      </c>
      <c r="D129" s="27">
        <f t="shared" si="125"/>
        <v>0.72466377649827507</v>
      </c>
      <c r="E129" s="27">
        <f t="shared" si="125"/>
        <v>2.1576988595056008</v>
      </c>
      <c r="F129" s="27">
        <f t="shared" si="126"/>
        <v>2.8823626360038759</v>
      </c>
      <c r="L129" t="str">
        <f t="shared" si="127"/>
        <v>35 Business and public service associate professionals</v>
      </c>
      <c r="M129" s="27">
        <f t="shared" si="128"/>
        <v>1.1420884921256977</v>
      </c>
      <c r="N129" s="27">
        <f t="shared" si="128"/>
        <v>0.46073902250621757</v>
      </c>
      <c r="O129" s="27">
        <f t="shared" si="128"/>
        <v>5.5928923667252661E-2</v>
      </c>
      <c r="P129" s="27">
        <f t="shared" si="128"/>
        <v>0.29165058861394044</v>
      </c>
      <c r="Q129" s="27">
        <f t="shared" si="129"/>
        <v>0.3475795122811931</v>
      </c>
      <c r="W129" t="str">
        <f t="shared" si="130"/>
        <v>35 Business and public service associate professionals</v>
      </c>
      <c r="X129" s="27">
        <f t="shared" si="131"/>
        <v>2.2608890930865631</v>
      </c>
      <c r="Y129" s="27">
        <f t="shared" si="131"/>
        <v>0.87550219320688782</v>
      </c>
      <c r="Z129" s="27">
        <f t="shared" si="131"/>
        <v>0.6687348528310828</v>
      </c>
      <c r="AA129" s="27">
        <f t="shared" si="131"/>
        <v>1.8660482708917243</v>
      </c>
      <c r="AB129" s="27">
        <f t="shared" si="132"/>
        <v>2.5347831237228071</v>
      </c>
    </row>
    <row r="130" spans="1:28" x14ac:dyDescent="0.2">
      <c r="A130" t="str">
        <f t="shared" si="124"/>
        <v>41 Administrative occupations</v>
      </c>
      <c r="B130" s="27">
        <f t="shared" si="125"/>
        <v>0.81183264475687622</v>
      </c>
      <c r="C130" s="27">
        <f t="shared" si="125"/>
        <v>2.2206793924999033</v>
      </c>
      <c r="D130" s="27">
        <f t="shared" si="125"/>
        <v>0.99261460702786053</v>
      </c>
      <c r="E130" s="27">
        <f t="shared" si="125"/>
        <v>-2.0737768437485045</v>
      </c>
      <c r="F130" s="27">
        <f t="shared" si="126"/>
        <v>-1.0811622367206439</v>
      </c>
      <c r="L130" t="str">
        <f t="shared" si="127"/>
        <v>41 Administrative occupations</v>
      </c>
      <c r="M130" s="27">
        <f t="shared" si="128"/>
        <v>-0.80436109929859079</v>
      </c>
      <c r="N130" s="27">
        <f t="shared" si="128"/>
        <v>2.1881103731546219</v>
      </c>
      <c r="O130" s="27">
        <f t="shared" si="128"/>
        <v>0.73035235732307768</v>
      </c>
      <c r="P130" s="27">
        <f t="shared" si="128"/>
        <v>0.81063959412436759</v>
      </c>
      <c r="Q130" s="27">
        <f t="shared" si="129"/>
        <v>1.5409919514474453</v>
      </c>
      <c r="W130" t="str">
        <f t="shared" si="130"/>
        <v>41 Administrative occupations</v>
      </c>
      <c r="X130" s="27">
        <f t="shared" si="131"/>
        <v>1.6161937440554794</v>
      </c>
      <c r="Y130" s="27">
        <f t="shared" si="131"/>
        <v>3.2569019345295658E-2</v>
      </c>
      <c r="Z130" s="27">
        <f t="shared" si="131"/>
        <v>0.26226224970481837</v>
      </c>
      <c r="AA130" s="27">
        <f t="shared" si="131"/>
        <v>-2.8844164378729076</v>
      </c>
      <c r="AB130" s="27">
        <f t="shared" si="132"/>
        <v>-2.6221541881680892</v>
      </c>
    </row>
    <row r="131" spans="1:28" x14ac:dyDescent="0.2">
      <c r="A131" t="str">
        <f t="shared" si="124"/>
        <v>42 Secretarial and related occupations</v>
      </c>
      <c r="B131" s="27">
        <f t="shared" si="125"/>
        <v>-0.51939403911027249</v>
      </c>
      <c r="C131" s="27">
        <f t="shared" si="125"/>
        <v>-0.24402721581566844</v>
      </c>
      <c r="D131" s="27">
        <f t="shared" si="125"/>
        <v>-1.0957810859590875</v>
      </c>
      <c r="E131" s="27">
        <f t="shared" si="125"/>
        <v>-1.8162977144545405</v>
      </c>
      <c r="F131" s="27">
        <f t="shared" si="126"/>
        <v>-2.912078800413628</v>
      </c>
      <c r="L131" t="str">
        <f t="shared" si="127"/>
        <v>42 Secretarial and related occupations</v>
      </c>
      <c r="M131" s="27">
        <f t="shared" si="128"/>
        <v>-0.30492531339837992</v>
      </c>
      <c r="N131" s="27">
        <f t="shared" si="128"/>
        <v>-3.895253936768639E-2</v>
      </c>
      <c r="O131" s="27">
        <f t="shared" si="128"/>
        <v>-2.698355977002842E-2</v>
      </c>
      <c r="P131" s="27">
        <f t="shared" si="128"/>
        <v>0.17165425221327424</v>
      </c>
      <c r="Q131" s="27">
        <f t="shared" si="129"/>
        <v>0.14467069244324582</v>
      </c>
      <c r="W131" t="str">
        <f t="shared" si="130"/>
        <v>42 Secretarial and related occupations</v>
      </c>
      <c r="X131" s="27">
        <f t="shared" si="131"/>
        <v>-0.21446872571189246</v>
      </c>
      <c r="Y131" s="27">
        <f t="shared" si="131"/>
        <v>-0.2050746764479765</v>
      </c>
      <c r="Z131" s="27">
        <f t="shared" si="131"/>
        <v>-1.0687975261890639</v>
      </c>
      <c r="AA131" s="27">
        <f t="shared" si="131"/>
        <v>-1.987951966667814</v>
      </c>
      <c r="AB131" s="27">
        <f t="shared" si="132"/>
        <v>-3.0567494928568779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0.32192901489884473</v>
      </c>
      <c r="C132" s="27">
        <f t="shared" si="125"/>
        <v>0.35662795647003698</v>
      </c>
      <c r="D132" s="27">
        <f t="shared" si="125"/>
        <v>-3.2308894199284843E-2</v>
      </c>
      <c r="E132" s="27">
        <f t="shared" si="125"/>
        <v>0.7007456457531962</v>
      </c>
      <c r="F132" s="27">
        <f t="shared" si="126"/>
        <v>0.66843675155391136</v>
      </c>
      <c r="L132" t="str">
        <f t="shared" si="127"/>
        <v>51 Skilled agricultural and related trades</v>
      </c>
      <c r="M132" s="27">
        <f t="shared" si="128"/>
        <v>0.23796588033149302</v>
      </c>
      <c r="N132" s="27">
        <f t="shared" si="128"/>
        <v>0.20428936801871878</v>
      </c>
      <c r="O132" s="27">
        <f t="shared" si="128"/>
        <v>-2.8253314517814765E-2</v>
      </c>
      <c r="P132" s="27">
        <f t="shared" si="128"/>
        <v>0.45268661267321786</v>
      </c>
      <c r="Q132" s="27">
        <f t="shared" si="129"/>
        <v>0.42443329815540309</v>
      </c>
      <c r="W132" t="str">
        <f t="shared" si="130"/>
        <v>51 Skilled agricultural and related trades</v>
      </c>
      <c r="X132" s="27">
        <f t="shared" si="131"/>
        <v>8.3963134567360376E-2</v>
      </c>
      <c r="Y132" s="27">
        <f t="shared" si="131"/>
        <v>0.15233858845131565</v>
      </c>
      <c r="Z132" s="27">
        <f t="shared" si="131"/>
        <v>-4.0555796814687461E-3</v>
      </c>
      <c r="AA132" s="27">
        <f t="shared" si="131"/>
        <v>0.2480590330799799</v>
      </c>
      <c r="AB132" s="27">
        <f t="shared" si="132"/>
        <v>0.24400345339851115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0.21617549194850127</v>
      </c>
      <c r="C133" s="27">
        <f t="shared" si="125"/>
        <v>-2.4648008467288101</v>
      </c>
      <c r="D133" s="27">
        <f t="shared" si="125"/>
        <v>-6.2110634378466756E-2</v>
      </c>
      <c r="E133" s="27">
        <f t="shared" si="125"/>
        <v>-0.66575543950894556</v>
      </c>
      <c r="F133" s="27">
        <f t="shared" si="126"/>
        <v>-0.72786607388741231</v>
      </c>
      <c r="L133" t="str">
        <f t="shared" si="127"/>
        <v>52 Skilled metal, electrical and electronic trades</v>
      </c>
      <c r="M133" s="27">
        <f t="shared" si="128"/>
        <v>-7.4810751550415944E-2</v>
      </c>
      <c r="N133" s="27">
        <f t="shared" si="128"/>
        <v>-2.3019934778285744</v>
      </c>
      <c r="O133" s="27">
        <f t="shared" si="128"/>
        <v>-0.45627716903419113</v>
      </c>
      <c r="P133" s="27">
        <f t="shared" si="128"/>
        <v>-1.0401155673175531</v>
      </c>
      <c r="Q133" s="27">
        <f t="shared" si="129"/>
        <v>-1.4963927363517442</v>
      </c>
      <c r="W133" t="str">
        <f t="shared" si="130"/>
        <v>52 Skilled metal, electrical and electronic trades</v>
      </c>
      <c r="X133" s="27">
        <f t="shared" si="131"/>
        <v>0.29098624349890345</v>
      </c>
      <c r="Y133" s="27">
        <f t="shared" si="131"/>
        <v>-0.1628073689002445</v>
      </c>
      <c r="Z133" s="27">
        <f t="shared" si="131"/>
        <v>0.39416653465574658</v>
      </c>
      <c r="AA133" s="27">
        <f t="shared" si="131"/>
        <v>0.37436012780858774</v>
      </c>
      <c r="AB133" s="27">
        <f t="shared" si="132"/>
        <v>0.76852666246433432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1.8383620151828346</v>
      </c>
      <c r="C134" s="27">
        <f t="shared" si="125"/>
        <v>-4.033988014247452</v>
      </c>
      <c r="D134" s="27">
        <f t="shared" si="125"/>
        <v>0.91249959444923689</v>
      </c>
      <c r="E134" s="27">
        <f t="shared" si="125"/>
        <v>-0.10547988936746222</v>
      </c>
      <c r="F134" s="27">
        <f t="shared" si="126"/>
        <v>0.80701970508177467</v>
      </c>
      <c r="L134" t="str">
        <f t="shared" si="127"/>
        <v>53 Skilled construction and building trades</v>
      </c>
      <c r="M134" s="27">
        <f t="shared" si="128"/>
        <v>1.7611696387637075</v>
      </c>
      <c r="N134" s="27">
        <f t="shared" si="128"/>
        <v>-4.1101678193021129</v>
      </c>
      <c r="O134" s="27">
        <f t="shared" si="128"/>
        <v>1.0622035169982915</v>
      </c>
      <c r="P134" s="27">
        <f t="shared" si="128"/>
        <v>-0.13235016684430434</v>
      </c>
      <c r="Q134" s="27">
        <f t="shared" si="129"/>
        <v>0.92985335015398718</v>
      </c>
      <c r="W134" t="str">
        <f t="shared" si="130"/>
        <v>53 Skilled construction and building trades</v>
      </c>
      <c r="X134" s="27">
        <f t="shared" si="131"/>
        <v>7.7192376419115971E-2</v>
      </c>
      <c r="Y134" s="27">
        <f t="shared" si="131"/>
        <v>7.6179805054647387E-2</v>
      </c>
      <c r="Z134" s="27">
        <f t="shared" si="131"/>
        <v>-0.1497039225490473</v>
      </c>
      <c r="AA134" s="27">
        <f t="shared" si="131"/>
        <v>2.6870277476832682E-2</v>
      </c>
      <c r="AB134" s="27">
        <f t="shared" si="132"/>
        <v>-0.12283364507221461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-0.19623547023245358</v>
      </c>
      <c r="C135" s="27">
        <f t="shared" si="125"/>
        <v>-0.33499409500124955</v>
      </c>
      <c r="D135" s="27">
        <f t="shared" si="125"/>
        <v>0.7563456369144621</v>
      </c>
      <c r="E135" s="27">
        <f t="shared" si="125"/>
        <v>-5.4364111283099703E-2</v>
      </c>
      <c r="F135" s="27">
        <f t="shared" si="126"/>
        <v>0.7019815256313624</v>
      </c>
      <c r="L135" t="str">
        <f t="shared" si="127"/>
        <v>54 Textiles, printing and other skilled trades</v>
      </c>
      <c r="M135" s="27">
        <f t="shared" si="128"/>
        <v>-0.17801179135526723</v>
      </c>
      <c r="N135" s="27">
        <f t="shared" si="128"/>
        <v>-0.65665913236012141</v>
      </c>
      <c r="O135" s="27">
        <f t="shared" si="128"/>
        <v>0.45477992590310379</v>
      </c>
      <c r="P135" s="27">
        <f t="shared" si="128"/>
        <v>-0.14000944734301868</v>
      </c>
      <c r="Q135" s="27">
        <f t="shared" si="129"/>
        <v>0.31477047856008511</v>
      </c>
      <c r="W135" t="str">
        <f t="shared" si="130"/>
        <v>54 Textiles, printing and other skilled trades</v>
      </c>
      <c r="X135" s="27">
        <f t="shared" si="131"/>
        <v>-1.8223678877195226E-2</v>
      </c>
      <c r="Y135" s="27">
        <f t="shared" si="131"/>
        <v>0.32166503735887542</v>
      </c>
      <c r="Z135" s="27">
        <f t="shared" si="131"/>
        <v>0.30156571101134677</v>
      </c>
      <c r="AA135" s="27">
        <f t="shared" si="131"/>
        <v>8.5645336059942068E-2</v>
      </c>
      <c r="AB135" s="27">
        <f t="shared" si="132"/>
        <v>0.38721104707128884</v>
      </c>
    </row>
    <row r="136" spans="1:28" x14ac:dyDescent="0.2">
      <c r="A136" t="str">
        <f t="shared" si="124"/>
        <v>61 Caring personal service occupations</v>
      </c>
      <c r="B136" s="27">
        <f t="shared" si="125"/>
        <v>0.52066181478243578</v>
      </c>
      <c r="C136" s="27">
        <f t="shared" si="125"/>
        <v>-1.995713423781595</v>
      </c>
      <c r="D136" s="27">
        <f t="shared" si="125"/>
        <v>2.5084746023429361</v>
      </c>
      <c r="E136" s="27">
        <f t="shared" si="125"/>
        <v>4.8625462295399018</v>
      </c>
      <c r="F136" s="27">
        <f t="shared" si="126"/>
        <v>7.3710208318828379</v>
      </c>
      <c r="L136" t="str">
        <f t="shared" si="127"/>
        <v>61 Caring personal service occupations</v>
      </c>
      <c r="M136" s="27">
        <f t="shared" si="128"/>
        <v>-0.1119274069731091</v>
      </c>
      <c r="N136" s="27">
        <f t="shared" si="128"/>
        <v>-5.2677760845420529E-2</v>
      </c>
      <c r="O136" s="27">
        <f t="shared" si="128"/>
        <v>1.0718321698735949</v>
      </c>
      <c r="P136" s="27">
        <f t="shared" si="128"/>
        <v>1.1607569526234798</v>
      </c>
      <c r="Q136" s="27">
        <f t="shared" si="129"/>
        <v>2.2325891224970746</v>
      </c>
      <c r="W136" t="str">
        <f t="shared" si="130"/>
        <v>61 Caring personal service occupations</v>
      </c>
      <c r="X136" s="27">
        <f t="shared" si="131"/>
        <v>0.63258922175555909</v>
      </c>
      <c r="Y136" s="27">
        <f t="shared" si="131"/>
        <v>-1.9430356629361398</v>
      </c>
      <c r="Z136" s="27">
        <f t="shared" si="131"/>
        <v>1.4366424324692915</v>
      </c>
      <c r="AA136" s="27">
        <f t="shared" si="131"/>
        <v>3.7017892769164291</v>
      </c>
      <c r="AB136" s="27">
        <f t="shared" si="132"/>
        <v>5.1384317093857206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1.3013431651253615</v>
      </c>
      <c r="C137" s="27">
        <f t="shared" si="125"/>
        <v>-1.3332475821883154</v>
      </c>
      <c r="D137" s="27">
        <f t="shared" si="125"/>
        <v>0.1140157208856003</v>
      </c>
      <c r="E137" s="27">
        <f t="shared" si="125"/>
        <v>0.96228827537809813</v>
      </c>
      <c r="F137" s="27">
        <f t="shared" si="126"/>
        <v>1.0763039962636984</v>
      </c>
      <c r="L137" t="str">
        <f t="shared" si="127"/>
        <v>62 Leisure, travel and related personal service occupations</v>
      </c>
      <c r="M137" s="27">
        <f t="shared" si="128"/>
        <v>0.52510765776934498</v>
      </c>
      <c r="N137" s="27">
        <f t="shared" si="128"/>
        <v>-3.0288557540105732E-2</v>
      </c>
      <c r="O137" s="27">
        <f t="shared" si="128"/>
        <v>4.5997251366806324E-2</v>
      </c>
      <c r="P137" s="27">
        <f t="shared" si="128"/>
        <v>0.43010857626532317</v>
      </c>
      <c r="Q137" s="27">
        <f t="shared" si="129"/>
        <v>0.4761058276321295</v>
      </c>
      <c r="W137" t="str">
        <f t="shared" si="130"/>
        <v>62 Leisure, travel and related personal service occupations</v>
      </c>
      <c r="X137" s="27">
        <f t="shared" si="131"/>
        <v>0.77623550735601832</v>
      </c>
      <c r="Y137" s="27">
        <f t="shared" si="131"/>
        <v>-1.3029590246482181</v>
      </c>
      <c r="Z137" s="27">
        <f t="shared" si="131"/>
        <v>6.8018469518797531E-2</v>
      </c>
      <c r="AA137" s="27">
        <f t="shared" si="131"/>
        <v>0.53217969911276608</v>
      </c>
      <c r="AB137" s="27">
        <f t="shared" si="132"/>
        <v>0.60019816863156361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-4.6199040948248782E-2</v>
      </c>
      <c r="C138" s="27">
        <f t="shared" si="125"/>
        <v>0.10860893337192057</v>
      </c>
      <c r="D138" s="27">
        <f t="shared" si="125"/>
        <v>-0.15452920122150932</v>
      </c>
      <c r="E138" s="27">
        <f t="shared" si="125"/>
        <v>1.1705543304452226E-2</v>
      </c>
      <c r="F138" s="27">
        <f t="shared" si="126"/>
        <v>-0.14282365791705709</v>
      </c>
      <c r="L138" t="str">
        <f t="shared" si="127"/>
        <v>63 Community and civil enforcement occupations</v>
      </c>
      <c r="M138" s="27">
        <f t="shared" si="128"/>
        <v>-9.9105163493514781E-2</v>
      </c>
      <c r="N138" s="27">
        <f t="shared" si="128"/>
        <v>0.14623942985586452</v>
      </c>
      <c r="O138" s="27">
        <f t="shared" si="128"/>
        <v>-0.20716010945989183</v>
      </c>
      <c r="P138" s="27">
        <f t="shared" si="128"/>
        <v>2.4437689444513189E-2</v>
      </c>
      <c r="Q138" s="27">
        <f t="shared" si="129"/>
        <v>-0.18272242001537864</v>
      </c>
      <c r="W138" t="str">
        <f t="shared" si="130"/>
        <v>63 Community and civil enforcement occupations</v>
      </c>
      <c r="X138" s="27">
        <f t="shared" si="131"/>
        <v>5.2906122545265472E-2</v>
      </c>
      <c r="Y138" s="27">
        <f t="shared" si="131"/>
        <v>-3.7630496483944759E-2</v>
      </c>
      <c r="Z138" s="27">
        <f t="shared" si="131"/>
        <v>5.2630908238383262E-2</v>
      </c>
      <c r="AA138" s="27">
        <f t="shared" si="131"/>
        <v>-1.2732146140061518E-2</v>
      </c>
      <c r="AB138" s="27">
        <f t="shared" si="132"/>
        <v>3.9898762098321744E-2</v>
      </c>
    </row>
    <row r="139" spans="1:28" x14ac:dyDescent="0.2">
      <c r="A139" t="str">
        <f t="shared" si="124"/>
        <v>71 Sales occupations</v>
      </c>
      <c r="B139" s="27">
        <f t="shared" si="125"/>
        <v>-1.9530479788343058</v>
      </c>
      <c r="C139" s="27">
        <f t="shared" si="125"/>
        <v>-4.5475930724123259E-2</v>
      </c>
      <c r="D139" s="27">
        <f t="shared" si="125"/>
        <v>-0.26004344246261724</v>
      </c>
      <c r="E139" s="27">
        <f t="shared" si="125"/>
        <v>-1.2002202542026055</v>
      </c>
      <c r="F139" s="27">
        <f t="shared" si="126"/>
        <v>-1.4602636966652227</v>
      </c>
      <c r="L139" t="str">
        <f t="shared" si="127"/>
        <v>71 Sales occupations</v>
      </c>
      <c r="M139" s="27">
        <f t="shared" si="128"/>
        <v>-0.34237657324082527</v>
      </c>
      <c r="N139" s="27">
        <f t="shared" si="128"/>
        <v>2.8007249849075322E-2</v>
      </c>
      <c r="O139" s="27">
        <f t="shared" si="128"/>
        <v>1.3240463520947543E-2</v>
      </c>
      <c r="P139" s="27">
        <f t="shared" si="128"/>
        <v>7.4577454790212272E-2</v>
      </c>
      <c r="Q139" s="27">
        <f t="shared" si="129"/>
        <v>8.7817918311159815E-2</v>
      </c>
      <c r="W139" t="str">
        <f t="shared" si="130"/>
        <v>71 Sales occupations</v>
      </c>
      <c r="X139" s="27">
        <f t="shared" si="131"/>
        <v>-1.6106714055934077</v>
      </c>
      <c r="Y139" s="27">
        <f t="shared" si="131"/>
        <v>-7.3483180573234108E-2</v>
      </c>
      <c r="Z139" s="27">
        <f t="shared" si="131"/>
        <v>-0.27328390598352215</v>
      </c>
      <c r="AA139" s="27">
        <f t="shared" si="131"/>
        <v>-1.2747977089929208</v>
      </c>
      <c r="AB139" s="27">
        <f t="shared" si="132"/>
        <v>-1.5480816149764429</v>
      </c>
    </row>
    <row r="140" spans="1:28" x14ac:dyDescent="0.2">
      <c r="A140" t="str">
        <f t="shared" si="124"/>
        <v>72 Customer service occupations</v>
      </c>
      <c r="B140" s="27">
        <f t="shared" si="125"/>
        <v>0.88203048129078354</v>
      </c>
      <c r="C140" s="27">
        <f t="shared" si="125"/>
        <v>0.30165234683756381</v>
      </c>
      <c r="D140" s="27">
        <f t="shared" si="125"/>
        <v>1.0767891397810043</v>
      </c>
      <c r="E140" s="27">
        <f t="shared" si="125"/>
        <v>1.1027157612301437</v>
      </c>
      <c r="F140" s="27">
        <f t="shared" si="126"/>
        <v>2.179504901011148</v>
      </c>
      <c r="L140" t="str">
        <f t="shared" si="127"/>
        <v>72 Customer service occupations</v>
      </c>
      <c r="M140" s="27">
        <f t="shared" si="128"/>
        <v>-0.29561520446771405</v>
      </c>
      <c r="N140" s="27">
        <f t="shared" si="128"/>
        <v>0.55129429266854446</v>
      </c>
      <c r="O140" s="27">
        <f t="shared" si="128"/>
        <v>0.84960234508892318</v>
      </c>
      <c r="P140" s="27">
        <f t="shared" si="128"/>
        <v>0.71734111353231089</v>
      </c>
      <c r="Q140" s="27">
        <f t="shared" si="129"/>
        <v>1.5669434586212341</v>
      </c>
      <c r="W140" t="str">
        <f t="shared" si="130"/>
        <v>72 Customer service occupations</v>
      </c>
      <c r="X140" s="27">
        <f t="shared" si="131"/>
        <v>1.17764568575849</v>
      </c>
      <c r="Y140" s="27">
        <f t="shared" si="131"/>
        <v>-0.24964194583098021</v>
      </c>
      <c r="Z140" s="27">
        <f t="shared" si="131"/>
        <v>0.22718679469208336</v>
      </c>
      <c r="AA140" s="27">
        <f t="shared" si="131"/>
        <v>0.38537464769783902</v>
      </c>
      <c r="AB140" s="27">
        <f t="shared" si="132"/>
        <v>0.61256144238992238</v>
      </c>
    </row>
    <row r="141" spans="1:28" x14ac:dyDescent="0.2">
      <c r="A141" t="str">
        <f t="shared" si="124"/>
        <v>81 Process, plant and machine operatives</v>
      </c>
      <c r="B141" s="27">
        <f t="shared" si="125"/>
        <v>-6.5930663748154927E-3</v>
      </c>
      <c r="C141" s="27">
        <f t="shared" si="125"/>
        <v>-1.4738339002388017</v>
      </c>
      <c r="D141" s="27">
        <f t="shared" si="125"/>
        <v>0.71919889816071247</v>
      </c>
      <c r="E141" s="27">
        <f t="shared" si="125"/>
        <v>-0.49386179148742038</v>
      </c>
      <c r="F141" s="27">
        <f t="shared" si="126"/>
        <v>0.2253371066732921</v>
      </c>
      <c r="L141" t="str">
        <f t="shared" si="127"/>
        <v>81 Process, plant and machine operatives</v>
      </c>
      <c r="M141" s="27">
        <f t="shared" si="128"/>
        <v>-0.17024237901973649</v>
      </c>
      <c r="N141" s="27">
        <f t="shared" si="128"/>
        <v>-1.149406709029277</v>
      </c>
      <c r="O141" s="27">
        <f t="shared" si="128"/>
        <v>0.1456429230754992</v>
      </c>
      <c r="P141" s="27">
        <f t="shared" si="128"/>
        <v>-0.67522283917404824</v>
      </c>
      <c r="Q141" s="27">
        <f t="shared" si="129"/>
        <v>-0.52957991609854904</v>
      </c>
      <c r="W141" t="str">
        <f t="shared" si="130"/>
        <v>81 Process, plant and machine operatives</v>
      </c>
      <c r="X141" s="27">
        <f t="shared" si="131"/>
        <v>0.16364931264492011</v>
      </c>
      <c r="Y141" s="27">
        <f t="shared" si="131"/>
        <v>-0.3244271912095158</v>
      </c>
      <c r="Z141" s="27">
        <f t="shared" si="131"/>
        <v>0.57355597508520662</v>
      </c>
      <c r="AA141" s="27">
        <f t="shared" si="131"/>
        <v>0.18136104768663142</v>
      </c>
      <c r="AB141" s="27">
        <f t="shared" si="132"/>
        <v>0.75491702277183803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1.6845454406953699</v>
      </c>
      <c r="C142" s="27">
        <f t="shared" si="125"/>
        <v>-1.9960028210456784</v>
      </c>
      <c r="D142" s="27">
        <f t="shared" si="125"/>
        <v>0.40991414091438472</v>
      </c>
      <c r="E142" s="27">
        <f t="shared" si="125"/>
        <v>0.14277324178858208</v>
      </c>
      <c r="F142" s="27">
        <f t="shared" si="126"/>
        <v>0.5526873827029668</v>
      </c>
      <c r="L142" t="str">
        <f t="shared" si="127"/>
        <v>82 Transport and mobile machine drivers and operatives</v>
      </c>
      <c r="M142" s="27">
        <f t="shared" si="128"/>
        <v>1.4738344313058036</v>
      </c>
      <c r="N142" s="27">
        <f t="shared" si="128"/>
        <v>-1.8340184496176377</v>
      </c>
      <c r="O142" s="27">
        <f t="shared" si="128"/>
        <v>0.10705741151684123</v>
      </c>
      <c r="P142" s="27">
        <f t="shared" si="128"/>
        <v>-6.6559309064754046E-2</v>
      </c>
      <c r="Q142" s="27">
        <f t="shared" si="129"/>
        <v>4.0498102452087181E-2</v>
      </c>
      <c r="W142" t="str">
        <f t="shared" si="130"/>
        <v>82 Transport and mobile machine drivers and operatives</v>
      </c>
      <c r="X142" s="27">
        <f t="shared" si="131"/>
        <v>0.21071100938958631</v>
      </c>
      <c r="Y142" s="27">
        <f t="shared" si="131"/>
        <v>-0.16198437142802447</v>
      </c>
      <c r="Z142" s="27">
        <f t="shared" si="131"/>
        <v>0.30285672939754171</v>
      </c>
      <c r="AA142" s="27">
        <f t="shared" si="131"/>
        <v>0.20933255085330638</v>
      </c>
      <c r="AB142" s="27">
        <f t="shared" si="132"/>
        <v>0.51218928025084809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-0.76012514403840648</v>
      </c>
      <c r="C143" s="27">
        <f t="shared" si="125"/>
        <v>-0.86435914630763744</v>
      </c>
      <c r="D143" s="27">
        <f t="shared" si="125"/>
        <v>7.0297334765852577</v>
      </c>
      <c r="E143" s="27">
        <f t="shared" si="125"/>
        <v>2.3375812907121656</v>
      </c>
      <c r="F143" s="27">
        <f t="shared" si="126"/>
        <v>9.3673147672974224</v>
      </c>
      <c r="L143" t="str">
        <f t="shared" si="127"/>
        <v>91 Elementary trades and related occupations</v>
      </c>
      <c r="M143" s="27">
        <f t="shared" si="128"/>
        <v>-0.5434094242036398</v>
      </c>
      <c r="N143" s="27">
        <f t="shared" si="128"/>
        <v>-0.60180443517496673</v>
      </c>
      <c r="O143" s="27">
        <f t="shared" si="128"/>
        <v>2.0661880402870434</v>
      </c>
      <c r="P143" s="27">
        <f t="shared" si="128"/>
        <v>0.72285588276593238</v>
      </c>
      <c r="Q143" s="27">
        <f t="shared" si="129"/>
        <v>2.7890439230529758</v>
      </c>
      <c r="W143" t="str">
        <f t="shared" si="130"/>
        <v>91 Elementary trades and related occupations</v>
      </c>
      <c r="X143" s="27">
        <f t="shared" si="131"/>
        <v>-0.21671571983476845</v>
      </c>
      <c r="Y143" s="27">
        <f t="shared" si="131"/>
        <v>-0.26255471113267137</v>
      </c>
      <c r="Z143" s="27">
        <f t="shared" si="131"/>
        <v>4.9635454362982054</v>
      </c>
      <c r="AA143" s="27">
        <f t="shared" si="131"/>
        <v>1.6147254079462323</v>
      </c>
      <c r="AB143" s="27">
        <f t="shared" si="132"/>
        <v>6.5782708442444378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0.48082142636020819</v>
      </c>
      <c r="C144" s="27">
        <f t="shared" si="125"/>
        <v>-3.4382288569805723</v>
      </c>
      <c r="D144" s="27">
        <f t="shared" si="125"/>
        <v>-4.109917799758783</v>
      </c>
      <c r="E144" s="27">
        <f t="shared" si="125"/>
        <v>-2.8419549087493081</v>
      </c>
      <c r="F144" s="27">
        <f t="shared" si="126"/>
        <v>-6.9518727085080911</v>
      </c>
      <c r="L144" t="str">
        <f t="shared" si="127"/>
        <v>92 Elementary administration and service occupations</v>
      </c>
      <c r="M144" s="27">
        <f t="shared" si="128"/>
        <v>-2.2496975610668244</v>
      </c>
      <c r="N144" s="27">
        <f t="shared" si="128"/>
        <v>-0.23937907328754449</v>
      </c>
      <c r="O144" s="27">
        <f t="shared" si="128"/>
        <v>-0.29115219846897133</v>
      </c>
      <c r="P144" s="27">
        <f t="shared" si="128"/>
        <v>-1.8215038399042882</v>
      </c>
      <c r="Q144" s="27">
        <f t="shared" si="129"/>
        <v>-2.1126560383732595</v>
      </c>
      <c r="W144" t="str">
        <f t="shared" si="130"/>
        <v>92 Elementary administration and service occupations</v>
      </c>
      <c r="X144" s="27">
        <f t="shared" si="131"/>
        <v>2.7305189874270219</v>
      </c>
      <c r="Y144" s="27">
        <f t="shared" si="131"/>
        <v>-3.1988497836930421</v>
      </c>
      <c r="Z144" s="27">
        <f t="shared" si="131"/>
        <v>-3.8187656012896731</v>
      </c>
      <c r="AA144" s="27">
        <f t="shared" si="131"/>
        <v>-1.0204510688450341</v>
      </c>
      <c r="AB144" s="27">
        <f t="shared" si="132"/>
        <v>-4.8392166701347072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45.556000000000267</v>
      </c>
      <c r="C146" s="29">
        <f t="shared" ref="C146" si="133">D35-C35</f>
        <v>-6.6130000000003974</v>
      </c>
      <c r="D146" s="29">
        <f>E35-D35</f>
        <v>24.358999999999696</v>
      </c>
      <c r="E146" s="29">
        <f>F35-E35</f>
        <v>36.839000000000397</v>
      </c>
      <c r="F146" s="29">
        <f t="shared" ref="F146" si="134">F35-D35</f>
        <v>61.198000000000093</v>
      </c>
      <c r="L146" s="24" t="str">
        <f>L35</f>
        <v>All occupations</v>
      </c>
      <c r="M146" s="29">
        <f>N35-M35</f>
        <v>18.427655479405871</v>
      </c>
      <c r="N146" s="29">
        <f t="shared" ref="N146" si="135">O35-N35</f>
        <v>-7.2645612949310703</v>
      </c>
      <c r="O146" s="29">
        <f>P35-O35</f>
        <v>10.457052079853327</v>
      </c>
      <c r="P146" s="29">
        <f>Q35-P35</f>
        <v>14.946636816112914</v>
      </c>
      <c r="Q146" s="29">
        <f t="shared" ref="Q146" si="136">Q35-O35</f>
        <v>25.403688895966241</v>
      </c>
      <c r="W146" s="24" t="str">
        <f>W35</f>
        <v>All occupations</v>
      </c>
      <c r="X146" s="29">
        <f>Y35-X35</f>
        <v>27.128344520594055</v>
      </c>
      <c r="Y146" s="29">
        <f t="shared" ref="Y146" si="137">Z35-Y35</f>
        <v>0.65156129493107073</v>
      </c>
      <c r="Z146" s="29">
        <f>AA35-Z35</f>
        <v>13.901947920146483</v>
      </c>
      <c r="AA146" s="29">
        <f>AB35-AA35</f>
        <v>21.892363183887255</v>
      </c>
      <c r="AB146" s="29">
        <f t="shared" ref="AB146" si="138">AB35-Z35</f>
        <v>35.794311104033739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36.804663449928533</v>
      </c>
      <c r="C153" s="11">
        <f t="shared" ref="C153:F153" si="143">C8</f>
        <v>45.199508120932052</v>
      </c>
      <c r="D153" s="11">
        <f t="shared" si="143"/>
        <v>46.371857545148856</v>
      </c>
      <c r="E153" s="11">
        <f t="shared" si="143"/>
        <v>42.489900886310956</v>
      </c>
      <c r="F153" s="11">
        <f t="shared" si="143"/>
        <v>46.424321464297577</v>
      </c>
      <c r="H153" s="40">
        <f>IF(D$151-B$151 &lt;&gt; 0,(EXP(LN(D153/B153)/(D$151-B$151))-1)*100,0)</f>
        <v>4.72981308829028</v>
      </c>
      <c r="I153" s="40">
        <f>IF(F$151-D$151 &lt;&gt; 0,(EXP(LN(F153/D153)/(F$151-D$151))-1)*100,0)</f>
        <v>7.5385147354278814E-3</v>
      </c>
      <c r="L153" s="10" t="str">
        <f>L8</f>
        <v>11 Corporate managers and directors</v>
      </c>
      <c r="M153" s="11">
        <f>M8</f>
        <v>26.222103292924412</v>
      </c>
      <c r="N153" s="11">
        <f t="shared" ref="N153:Q153" si="144">N8</f>
        <v>30.675830489301799</v>
      </c>
      <c r="O153" s="11">
        <f t="shared" si="144"/>
        <v>30.678460931429967</v>
      </c>
      <c r="P153" s="11">
        <f t="shared" si="144"/>
        <v>26.852237045531968</v>
      </c>
      <c r="Q153" s="11">
        <f t="shared" si="144"/>
        <v>28.104420145106804</v>
      </c>
      <c r="S153" s="40">
        <f>IF(O$151-M$151 &lt;&gt; 0,(EXP(LN(O153/M153)/(O$151-M$151))-1)*100,0)</f>
        <v>3.1889537019549774</v>
      </c>
      <c r="T153" s="40">
        <f>IF(Q$151-O$151 &lt;&gt; 0,(EXP(LN(Q153/O153)/(Q$151-O$151))-1)*100,0)</f>
        <v>-0.58252302026352565</v>
      </c>
      <c r="W153" s="10" t="str">
        <f>W8</f>
        <v>11 Corporate managers and directors</v>
      </c>
      <c r="X153" s="11">
        <f>X8</f>
        <v>10.582560157004142</v>
      </c>
      <c r="Y153" s="11">
        <f t="shared" ref="Y153:AB153" si="145">Y8</f>
        <v>14.523677631630187</v>
      </c>
      <c r="Z153" s="11">
        <f t="shared" si="145"/>
        <v>15.69339661371891</v>
      </c>
      <c r="AA153" s="11">
        <f t="shared" si="145"/>
        <v>15.637663840779027</v>
      </c>
      <c r="AB153" s="11">
        <f t="shared" si="145"/>
        <v>18.31990131919083</v>
      </c>
      <c r="AD153" s="40">
        <f>IF(Z$151-X$151 &lt;&gt; 0,(EXP(LN(Z153/X153)/(Z$151-X$151))-1)*100,0)</f>
        <v>8.1994967831746877</v>
      </c>
      <c r="AE153" s="40">
        <f>IF(AB$151-Z$151 &lt;&gt; 0,(EXP(LN(AB153/Z153)/(AB$151-Z$151))-1)*100,0)</f>
        <v>1.0369928645604931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18.920376847678984</v>
      </c>
      <c r="C154" s="11">
        <f t="shared" ref="C154:F178" si="146">C9</f>
        <v>21.349680513880369</v>
      </c>
      <c r="D154" s="11">
        <f t="shared" si="146"/>
        <v>21.708141663741333</v>
      </c>
      <c r="E154" s="11">
        <f t="shared" si="146"/>
        <v>22.866250470632156</v>
      </c>
      <c r="F154" s="11">
        <f t="shared" si="146"/>
        <v>25.651137129281846</v>
      </c>
      <c r="H154" s="40">
        <f t="shared" ref="H154:H177" si="147">IF(D$151-B$151 &lt;&gt; 0,(EXP(LN(D154/B154)/(D$151-B$151))-1)*100,0)</f>
        <v>2.7870904776048366</v>
      </c>
      <c r="I154" s="40">
        <f t="shared" ref="I154:I180" si="148">IF(F$151-D$151 &lt;&gt; 0,(EXP(LN(F154/D154)/(F$151-D$151))-1)*100,0)</f>
        <v>1.1188833376407414</v>
      </c>
      <c r="L154" s="10" t="str">
        <f t="shared" ref="L154:Q154" si="149">L9</f>
        <v>12 Other managers and proprietors</v>
      </c>
      <c r="M154" s="11">
        <f t="shared" si="149"/>
        <v>11.624069163352523</v>
      </c>
      <c r="N154" s="11">
        <f t="shared" si="149"/>
        <v>13.098292268161915</v>
      </c>
      <c r="O154" s="11">
        <f t="shared" si="149"/>
        <v>12.659490393160334</v>
      </c>
      <c r="P154" s="11">
        <f t="shared" si="149"/>
        <v>14.371078351113514</v>
      </c>
      <c r="Q154" s="11">
        <f t="shared" si="149"/>
        <v>16.452003584488601</v>
      </c>
      <c r="S154" s="40">
        <f t="shared" ref="S154:S177" si="150">IF(O$151-M$151 &lt;&gt; 0,(EXP(LN(O154/M154)/(O$151-M$151))-1)*100,0)</f>
        <v>1.7212310935652786</v>
      </c>
      <c r="T154" s="40">
        <f t="shared" ref="T154:T177" si="151">IF(Q$151-O$151 &lt;&gt; 0,(EXP(LN(Q154/O154)/(Q$151-O$151))-1)*100,0)</f>
        <v>1.7622821739564865</v>
      </c>
      <c r="W154" s="10" t="str">
        <f t="shared" ref="W154:AB154" si="152">W9</f>
        <v>12 Other managers and proprietors</v>
      </c>
      <c r="X154" s="11">
        <f t="shared" si="152"/>
        <v>7.296307684326476</v>
      </c>
      <c r="Y154" s="11">
        <f t="shared" si="152"/>
        <v>8.251388245718438</v>
      </c>
      <c r="Z154" s="11">
        <f t="shared" si="152"/>
        <v>9.0486512705809758</v>
      </c>
      <c r="AA154" s="11">
        <f t="shared" si="152"/>
        <v>8.4951721195186156</v>
      </c>
      <c r="AB154" s="11">
        <f t="shared" si="152"/>
        <v>9.1991335447932183</v>
      </c>
      <c r="AD154" s="40">
        <f t="shared" ref="AD154:AD177" si="153">IF(Z$151-X$151 &lt;&gt; 0,(EXP(LN(Z154/X154)/(Z$151-X$151))-1)*100,0)</f>
        <v>4.3989527667625206</v>
      </c>
      <c r="AE154" s="40">
        <f t="shared" ref="AE154:AE177" si="154">IF(AB$151-Z$151 &lt;&gt; 0,(EXP(LN(AB154/Z154)/(AB$151-Z$151))-1)*100,0)</f>
        <v>0.11001770162457625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31.758315861277453</v>
      </c>
      <c r="C155" s="11">
        <f t="shared" si="146"/>
        <v>38.246048873211173</v>
      </c>
      <c r="D155" s="11">
        <f t="shared" si="146"/>
        <v>38.929505804929228</v>
      </c>
      <c r="E155" s="11">
        <f t="shared" si="146"/>
        <v>48.164233187487838</v>
      </c>
      <c r="F155" s="11">
        <f t="shared" si="146"/>
        <v>55.347850415413362</v>
      </c>
      <c r="H155" s="40">
        <f t="shared" si="147"/>
        <v>4.1559981828573012</v>
      </c>
      <c r="I155" s="40">
        <f t="shared" si="148"/>
        <v>2.3736350931720329</v>
      </c>
      <c r="L155" s="10" t="str">
        <f t="shared" ref="L155:Q155" si="155">L10</f>
        <v>21 Science, research, engineering and technology professionals</v>
      </c>
      <c r="M155" s="11">
        <f t="shared" si="155"/>
        <v>25.936904722532066</v>
      </c>
      <c r="N155" s="11">
        <f t="shared" si="155"/>
        <v>31.215158408200313</v>
      </c>
      <c r="O155" s="11">
        <f t="shared" si="155"/>
        <v>30.445024598715392</v>
      </c>
      <c r="P155" s="11">
        <f t="shared" si="155"/>
        <v>36.371863104142072</v>
      </c>
      <c r="Q155" s="11">
        <f t="shared" si="155"/>
        <v>40.987046892745497</v>
      </c>
      <c r="S155" s="40">
        <f t="shared" si="150"/>
        <v>3.2570317398817439</v>
      </c>
      <c r="T155" s="40">
        <f t="shared" si="151"/>
        <v>2.001999851104963</v>
      </c>
      <c r="W155" s="10" t="str">
        <f t="shared" ref="W155:AB155" si="156">W10</f>
        <v>21 Science, research, engineering and technology professionals</v>
      </c>
      <c r="X155" s="11">
        <f t="shared" si="156"/>
        <v>5.8214111387454297</v>
      </c>
      <c r="Y155" s="11">
        <f t="shared" si="156"/>
        <v>7.0308904650107822</v>
      </c>
      <c r="Z155" s="11">
        <f t="shared" si="156"/>
        <v>8.4844812062138733</v>
      </c>
      <c r="AA155" s="11">
        <f t="shared" si="156"/>
        <v>11.792370083345759</v>
      </c>
      <c r="AB155" s="11">
        <f t="shared" si="156"/>
        <v>14.360803522667839</v>
      </c>
      <c r="AD155" s="40">
        <f t="shared" si="153"/>
        <v>7.8249843776803329</v>
      </c>
      <c r="AE155" s="40">
        <f t="shared" si="154"/>
        <v>3.5706964355125104</v>
      </c>
    </row>
    <row r="156" spans="1:31" x14ac:dyDescent="0.2">
      <c r="A156" s="10" t="str">
        <f t="shared" si="142"/>
        <v>22 Health professionals</v>
      </c>
      <c r="B156" s="11">
        <f t="shared" si="142"/>
        <v>23.832826378964224</v>
      </c>
      <c r="C156" s="11">
        <f t="shared" si="146"/>
        <v>27.431398953866179</v>
      </c>
      <c r="D156" s="11">
        <f t="shared" si="146"/>
        <v>27.358804599332124</v>
      </c>
      <c r="E156" s="11">
        <f t="shared" si="146"/>
        <v>28.236679309346226</v>
      </c>
      <c r="F156" s="11">
        <f t="shared" si="146"/>
        <v>32.532078847985147</v>
      </c>
      <c r="H156" s="40">
        <f t="shared" si="147"/>
        <v>2.7979167811059913</v>
      </c>
      <c r="I156" s="40">
        <f t="shared" si="148"/>
        <v>1.1612793890429796</v>
      </c>
      <c r="L156" s="10" t="str">
        <f t="shared" ref="L156:Q156" si="157">L11</f>
        <v>22 Health professionals</v>
      </c>
      <c r="M156" s="11">
        <f t="shared" si="157"/>
        <v>6.4062650509788233</v>
      </c>
      <c r="N156" s="11">
        <f t="shared" si="157"/>
        <v>7.0854683699187886</v>
      </c>
      <c r="O156" s="11">
        <f t="shared" si="157"/>
        <v>7.9489274412166981</v>
      </c>
      <c r="P156" s="11">
        <f t="shared" si="157"/>
        <v>8.2975041052078247</v>
      </c>
      <c r="Q156" s="11">
        <f t="shared" si="157"/>
        <v>9.6953484876701239</v>
      </c>
      <c r="S156" s="40">
        <f t="shared" si="150"/>
        <v>4.4096706743293801</v>
      </c>
      <c r="T156" s="40">
        <f t="shared" si="151"/>
        <v>1.3328660214256161</v>
      </c>
      <c r="W156" s="10" t="str">
        <f t="shared" ref="W156:AB156" si="158">W11</f>
        <v>22 Health professionals</v>
      </c>
      <c r="X156" s="11">
        <f t="shared" si="158"/>
        <v>17.426561327985382</v>
      </c>
      <c r="Y156" s="11">
        <f t="shared" si="158"/>
        <v>20.3459305839474</v>
      </c>
      <c r="Z156" s="11">
        <f t="shared" si="158"/>
        <v>19.409877158115414</v>
      </c>
      <c r="AA156" s="11">
        <f t="shared" si="158"/>
        <v>19.939175204138401</v>
      </c>
      <c r="AB156" s="11">
        <f t="shared" si="158"/>
        <v>22.836730360315009</v>
      </c>
      <c r="AD156" s="40">
        <f t="shared" si="153"/>
        <v>2.1791339956382272</v>
      </c>
      <c r="AE156" s="40">
        <f t="shared" si="154"/>
        <v>1.0898167199735465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27.931678344491004</v>
      </c>
      <c r="C157" s="11">
        <f t="shared" si="146"/>
        <v>31.487442898795191</v>
      </c>
      <c r="D157" s="11">
        <f t="shared" si="146"/>
        <v>31.886704983196076</v>
      </c>
      <c r="E157" s="11">
        <f t="shared" si="146"/>
        <v>31.673409736250186</v>
      </c>
      <c r="F157" s="11">
        <f t="shared" si="146"/>
        <v>34.594531105778309</v>
      </c>
      <c r="H157" s="40">
        <f t="shared" si="147"/>
        <v>2.683939535518709</v>
      </c>
      <c r="I157" s="40">
        <f t="shared" si="148"/>
        <v>0.54485535247672523</v>
      </c>
      <c r="L157" s="10" t="str">
        <f t="shared" ref="L157:Q157" si="159">L12</f>
        <v>23 Teaching and other educational professionals</v>
      </c>
      <c r="M157" s="11">
        <f t="shared" si="159"/>
        <v>9.9103747848902426</v>
      </c>
      <c r="N157" s="11">
        <f t="shared" si="159"/>
        <v>10.594764745840822</v>
      </c>
      <c r="O157" s="11">
        <f t="shared" si="159"/>
        <v>9.9436971933378153</v>
      </c>
      <c r="P157" s="11">
        <f t="shared" si="159"/>
        <v>10.312471408142102</v>
      </c>
      <c r="Q157" s="11">
        <f t="shared" si="159"/>
        <v>11.179457463295035</v>
      </c>
      <c r="S157" s="40">
        <f t="shared" si="150"/>
        <v>6.7157261724481998E-2</v>
      </c>
      <c r="T157" s="40">
        <f t="shared" si="151"/>
        <v>0.78398409757614029</v>
      </c>
      <c r="W157" s="10" t="str">
        <f t="shared" ref="W157:AB157" si="160">W12</f>
        <v>23 Teaching and other educational professionals</v>
      </c>
      <c r="X157" s="11">
        <f t="shared" si="160"/>
        <v>18.021303559600781</v>
      </c>
      <c r="Y157" s="11">
        <f t="shared" si="160"/>
        <v>20.892678152954407</v>
      </c>
      <c r="Z157" s="11">
        <f t="shared" si="160"/>
        <v>21.943007789858253</v>
      </c>
      <c r="AA157" s="11">
        <f t="shared" si="160"/>
        <v>21.36093832810808</v>
      </c>
      <c r="AB157" s="11">
        <f t="shared" si="160"/>
        <v>23.415073642483236</v>
      </c>
      <c r="AD157" s="40">
        <f t="shared" si="153"/>
        <v>4.0164412476986877</v>
      </c>
      <c r="AE157" s="40">
        <f t="shared" si="154"/>
        <v>0.4338146007782484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33.305255139389736</v>
      </c>
      <c r="C158" s="11">
        <f t="shared" si="146"/>
        <v>40.613863058965926</v>
      </c>
      <c r="D158" s="11">
        <f t="shared" si="146"/>
        <v>44.051638581337102</v>
      </c>
      <c r="E158" s="11">
        <f t="shared" si="146"/>
        <v>46.6775039590988</v>
      </c>
      <c r="F158" s="11">
        <f t="shared" si="146"/>
        <v>51.968163448385909</v>
      </c>
      <c r="H158" s="40">
        <f t="shared" si="147"/>
        <v>5.7523094716350531</v>
      </c>
      <c r="I158" s="40">
        <f t="shared" si="148"/>
        <v>1.107883675763599</v>
      </c>
      <c r="L158" s="10" t="str">
        <f t="shared" ref="L158:Q158" si="161">L13</f>
        <v>24 Business, media and public service professionals</v>
      </c>
      <c r="M158" s="11">
        <f t="shared" si="161"/>
        <v>20.473329878016798</v>
      </c>
      <c r="N158" s="11">
        <f t="shared" si="161"/>
        <v>23.630316243430379</v>
      </c>
      <c r="O158" s="11">
        <f t="shared" si="161"/>
        <v>24.732539120297126</v>
      </c>
      <c r="P158" s="11">
        <f t="shared" si="161"/>
        <v>26.256856049725208</v>
      </c>
      <c r="Q158" s="11">
        <f t="shared" si="161"/>
        <v>28.506790213669845</v>
      </c>
      <c r="S158" s="40">
        <f t="shared" si="150"/>
        <v>3.8522820396638568</v>
      </c>
      <c r="T158" s="40">
        <f t="shared" si="151"/>
        <v>0.95131357328608335</v>
      </c>
      <c r="W158" s="10" t="str">
        <f t="shared" ref="W158:AB158" si="162">W13</f>
        <v>24 Business, media and public service professionals</v>
      </c>
      <c r="X158" s="11">
        <f t="shared" si="162"/>
        <v>12.83192526137295</v>
      </c>
      <c r="Y158" s="11">
        <f t="shared" si="162"/>
        <v>16.98354681553548</v>
      </c>
      <c r="Z158" s="11">
        <f t="shared" si="162"/>
        <v>19.319099461039929</v>
      </c>
      <c r="AA158" s="11">
        <f t="shared" si="162"/>
        <v>20.420647909373518</v>
      </c>
      <c r="AB158" s="11">
        <f t="shared" si="162"/>
        <v>23.46137323471611</v>
      </c>
      <c r="AD158" s="40">
        <f t="shared" si="153"/>
        <v>8.5273032125274142</v>
      </c>
      <c r="AE158" s="40">
        <f t="shared" si="154"/>
        <v>1.3034968128851299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9.4052971183021921</v>
      </c>
      <c r="C159" s="11">
        <f t="shared" si="146"/>
        <v>11.724806042259749</v>
      </c>
      <c r="D159" s="11">
        <f t="shared" si="146"/>
        <v>12.557103592743596</v>
      </c>
      <c r="E159" s="11">
        <f t="shared" si="146"/>
        <v>11.924794949282774</v>
      </c>
      <c r="F159" s="11">
        <f t="shared" si="146"/>
        <v>12.939545076282977</v>
      </c>
      <c r="H159" s="40">
        <f t="shared" si="147"/>
        <v>5.9505929267220425</v>
      </c>
      <c r="I159" s="40">
        <f t="shared" si="148"/>
        <v>0.20021084339389983</v>
      </c>
      <c r="L159" s="10" t="str">
        <f t="shared" ref="L159:Q159" si="163">L14</f>
        <v>31 Science, engineering and technology associate professionals</v>
      </c>
      <c r="M159" s="11">
        <f t="shared" si="163"/>
        <v>6.8658583901434831</v>
      </c>
      <c r="N159" s="11">
        <f t="shared" si="163"/>
        <v>8.7676363465893736</v>
      </c>
      <c r="O159" s="11">
        <f t="shared" si="163"/>
        <v>8.914690042037952</v>
      </c>
      <c r="P159" s="11">
        <f t="shared" si="163"/>
        <v>7.9992344874464933</v>
      </c>
      <c r="Q159" s="11">
        <f t="shared" si="163"/>
        <v>8.2938462465683589</v>
      </c>
      <c r="S159" s="40">
        <f t="shared" si="150"/>
        <v>5.3615815773823572</v>
      </c>
      <c r="T159" s="40">
        <f t="shared" si="151"/>
        <v>-0.48008826671297467</v>
      </c>
      <c r="W159" s="10" t="str">
        <f t="shared" ref="W159:AB159" si="164">W14</f>
        <v>31 Science, engineering and technology associate professionals</v>
      </c>
      <c r="X159" s="11">
        <f t="shared" si="164"/>
        <v>2.5394387281587081</v>
      </c>
      <c r="Y159" s="11">
        <f t="shared" si="164"/>
        <v>2.9571696956703772</v>
      </c>
      <c r="Z159" s="11">
        <f t="shared" si="164"/>
        <v>3.6424135507056512</v>
      </c>
      <c r="AA159" s="11">
        <f t="shared" si="164"/>
        <v>3.9255604618362754</v>
      </c>
      <c r="AB159" s="11">
        <f t="shared" si="164"/>
        <v>4.6456988297146324</v>
      </c>
      <c r="AD159" s="40">
        <f t="shared" si="153"/>
        <v>7.480654620917826</v>
      </c>
      <c r="AE159" s="40">
        <f t="shared" si="154"/>
        <v>1.6351938726004045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10.716609490190544</v>
      </c>
      <c r="C160" s="11">
        <f t="shared" si="146"/>
        <v>11.800840444113032</v>
      </c>
      <c r="D160" s="11">
        <f t="shared" si="146"/>
        <v>11.922133212752305</v>
      </c>
      <c r="E160" s="11">
        <f t="shared" si="146"/>
        <v>19.263920435694807</v>
      </c>
      <c r="F160" s="11">
        <f t="shared" si="146"/>
        <v>23.828468016186036</v>
      </c>
      <c r="H160" s="40">
        <f t="shared" si="147"/>
        <v>2.1549258598665411</v>
      </c>
      <c r="I160" s="40">
        <f t="shared" si="148"/>
        <v>4.7247848385858715</v>
      </c>
      <c r="L160" s="10" t="str">
        <f t="shared" ref="L160:Q160" si="165">L15</f>
        <v>32 Health and social care associate professionals</v>
      </c>
      <c r="M160" s="11">
        <f t="shared" si="165"/>
        <v>2.5318290849847509</v>
      </c>
      <c r="N160" s="11">
        <f t="shared" si="165"/>
        <v>2.4522250443351754</v>
      </c>
      <c r="O160" s="11">
        <f t="shared" si="165"/>
        <v>2.7374403040603181</v>
      </c>
      <c r="P160" s="11">
        <f t="shared" si="165"/>
        <v>3.8011517440395841</v>
      </c>
      <c r="Q160" s="11">
        <f t="shared" si="165"/>
        <v>4.5366491094676284</v>
      </c>
      <c r="S160" s="40">
        <f t="shared" si="150"/>
        <v>1.5738828582408271</v>
      </c>
      <c r="T160" s="40">
        <f>IF(Q$151-O$151 &lt;&gt; 0,(EXP(LN(Q160/O160)/(Q$151-O$151))-1)*100,0)</f>
        <v>3.425120485797617</v>
      </c>
      <c r="W160" s="10" t="str">
        <f t="shared" ref="W160:AB160" si="166">W15</f>
        <v>32 Health and social care associate professionals</v>
      </c>
      <c r="X160" s="11">
        <f t="shared" si="166"/>
        <v>8.1847804052057924</v>
      </c>
      <c r="Y160" s="11">
        <f t="shared" si="166"/>
        <v>9.3486153997778576</v>
      </c>
      <c r="Z160" s="11">
        <f t="shared" si="166"/>
        <v>9.1846929086919804</v>
      </c>
      <c r="AA160" s="11">
        <f t="shared" si="166"/>
        <v>15.462768691655224</v>
      </c>
      <c r="AB160" s="11">
        <f t="shared" si="166"/>
        <v>19.291818906718412</v>
      </c>
      <c r="AD160" s="40">
        <f t="shared" si="153"/>
        <v>2.3320140178988424</v>
      </c>
      <c r="AE160" s="40">
        <f t="shared" si="154"/>
        <v>5.0720572935779584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5.2546436822498954</v>
      </c>
      <c r="C161" s="11">
        <f t="shared" si="146"/>
        <v>6.095640072906674</v>
      </c>
      <c r="D161" s="11">
        <f t="shared" si="146"/>
        <v>6.4591804618992423</v>
      </c>
      <c r="E161" s="11">
        <f t="shared" si="146"/>
        <v>5.247609330188614</v>
      </c>
      <c r="F161" s="11">
        <f t="shared" si="146"/>
        <v>5.4498022741660224</v>
      </c>
      <c r="H161" s="40">
        <f t="shared" si="147"/>
        <v>4.2141832739311269</v>
      </c>
      <c r="I161" s="40">
        <f t="shared" si="148"/>
        <v>-1.1264285337817648</v>
      </c>
      <c r="L161" s="10" t="str">
        <f t="shared" ref="L161:Q161" si="167">L16</f>
        <v>33 Protective service occupations</v>
      </c>
      <c r="M161" s="11">
        <f t="shared" si="167"/>
        <v>4.003089272493173</v>
      </c>
      <c r="N161" s="11">
        <f t="shared" si="167"/>
        <v>4.4520610794079643</v>
      </c>
      <c r="O161" s="11">
        <f t="shared" si="167"/>
        <v>4.6568586394940494</v>
      </c>
      <c r="P161" s="11">
        <f t="shared" si="167"/>
        <v>3.6471000364381325</v>
      </c>
      <c r="Q161" s="11">
        <f t="shared" si="167"/>
        <v>3.4690825098986435</v>
      </c>
      <c r="S161" s="40">
        <f t="shared" si="150"/>
        <v>3.0717277287256151</v>
      </c>
      <c r="T161" s="40">
        <f t="shared" si="151"/>
        <v>-1.9438648608218312</v>
      </c>
      <c r="W161" s="10" t="str">
        <f t="shared" ref="W161:AB161" si="168">W16</f>
        <v>33 Protective service occupations</v>
      </c>
      <c r="X161" s="11">
        <f t="shared" si="168"/>
        <v>1.2515544097567257</v>
      </c>
      <c r="Y161" s="11">
        <f t="shared" si="168"/>
        <v>1.6435789934987193</v>
      </c>
      <c r="Z161" s="11">
        <f t="shared" si="168"/>
        <v>1.8023218224051996</v>
      </c>
      <c r="AA161" s="11">
        <f t="shared" si="168"/>
        <v>1.6005092937504808</v>
      </c>
      <c r="AB161" s="11">
        <f t="shared" si="168"/>
        <v>1.9807197642673813</v>
      </c>
      <c r="AD161" s="40">
        <f t="shared" si="153"/>
        <v>7.5663720730024364</v>
      </c>
      <c r="AE161" s="40">
        <f t="shared" si="154"/>
        <v>0.63121421943279632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11.491016944042643</v>
      </c>
      <c r="C162" s="11">
        <f t="shared" si="146"/>
        <v>13.048369936870218</v>
      </c>
      <c r="D162" s="11">
        <f t="shared" si="146"/>
        <v>13.040390458887774</v>
      </c>
      <c r="E162" s="11">
        <f t="shared" si="146"/>
        <v>12.570600104094972</v>
      </c>
      <c r="F162" s="11">
        <f t="shared" si="146"/>
        <v>14.191660696200254</v>
      </c>
      <c r="H162" s="40">
        <f t="shared" si="147"/>
        <v>2.5619869853390709</v>
      </c>
      <c r="I162" s="40">
        <f t="shared" si="148"/>
        <v>0.56561370786669674</v>
      </c>
      <c r="L162" s="10" t="str">
        <f t="shared" ref="L162:Q162" si="169">L17</f>
        <v>34 Culture, media and sports occupations</v>
      </c>
      <c r="M162" s="11">
        <f t="shared" si="169"/>
        <v>5.6853164616406477</v>
      </c>
      <c r="N162" s="11">
        <f t="shared" si="169"/>
        <v>6.149359153948347</v>
      </c>
      <c r="O162" s="11">
        <f t="shared" si="169"/>
        <v>5.5760904087545065</v>
      </c>
      <c r="P162" s="11">
        <f t="shared" si="169"/>
        <v>5.2477758432001265</v>
      </c>
      <c r="Q162" s="11">
        <f t="shared" si="169"/>
        <v>5.8983167907908252</v>
      </c>
      <c r="S162" s="40">
        <f t="shared" si="150"/>
        <v>-0.38722642728941103</v>
      </c>
      <c r="T162" s="40">
        <f t="shared" si="151"/>
        <v>0.37522978603661272</v>
      </c>
      <c r="W162" s="10" t="str">
        <f t="shared" ref="W162:AB162" si="170">W17</f>
        <v>34 Culture, media and sports occupations</v>
      </c>
      <c r="X162" s="11">
        <f t="shared" si="170"/>
        <v>5.805700482402</v>
      </c>
      <c r="Y162" s="11">
        <f t="shared" si="170"/>
        <v>6.8990107829218639</v>
      </c>
      <c r="Z162" s="11">
        <f t="shared" si="170"/>
        <v>7.4643000501332724</v>
      </c>
      <c r="AA162" s="11">
        <f t="shared" si="170"/>
        <v>7.3228242608948522</v>
      </c>
      <c r="AB162" s="11">
        <f t="shared" si="170"/>
        <v>8.2933439054094311</v>
      </c>
      <c r="AD162" s="40">
        <f t="shared" si="153"/>
        <v>5.1542650736205786</v>
      </c>
      <c r="AE162" s="40">
        <f t="shared" si="154"/>
        <v>0.70461475402119333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33.928075477192351</v>
      </c>
      <c r="C163" s="11">
        <f t="shared" si="146"/>
        <v>37.331053062404592</v>
      </c>
      <c r="D163" s="11">
        <f t="shared" si="146"/>
        <v>38.667294278117687</v>
      </c>
      <c r="E163" s="11">
        <f t="shared" si="146"/>
        <v>39.391958054615962</v>
      </c>
      <c r="F163" s="11">
        <f t="shared" si="146"/>
        <v>41.549656914121563</v>
      </c>
      <c r="H163" s="40">
        <f t="shared" si="147"/>
        <v>2.6495173296395169</v>
      </c>
      <c r="I163" s="40">
        <f t="shared" si="148"/>
        <v>0.48045135363723457</v>
      </c>
      <c r="L163" s="10" t="str">
        <f t="shared" ref="L163:Q163" si="171">L18</f>
        <v>35 Business and public service associate professionals</v>
      </c>
      <c r="M163" s="11">
        <f t="shared" si="171"/>
        <v>18.635424470860123</v>
      </c>
      <c r="N163" s="11">
        <f t="shared" si="171"/>
        <v>19.777512962985821</v>
      </c>
      <c r="O163" s="11">
        <f t="shared" si="171"/>
        <v>20.238251985492038</v>
      </c>
      <c r="P163" s="11">
        <f t="shared" si="171"/>
        <v>20.294180909159291</v>
      </c>
      <c r="Q163" s="11">
        <f t="shared" si="171"/>
        <v>20.585831497773231</v>
      </c>
      <c r="S163" s="40">
        <f t="shared" si="150"/>
        <v>1.6638943715196364</v>
      </c>
      <c r="T163" s="40">
        <f t="shared" si="151"/>
        <v>0.11358827234679847</v>
      </c>
      <c r="W163" s="10" t="str">
        <f t="shared" ref="W163:AB163" si="172">W18</f>
        <v>35 Business and public service associate professionals</v>
      </c>
      <c r="X163" s="11">
        <f t="shared" si="172"/>
        <v>15.292651006332177</v>
      </c>
      <c r="Y163" s="11">
        <f t="shared" si="172"/>
        <v>17.55354009941874</v>
      </c>
      <c r="Z163" s="11">
        <f t="shared" si="172"/>
        <v>18.429042292625628</v>
      </c>
      <c r="AA163" s="11">
        <f t="shared" si="172"/>
        <v>19.09777714545671</v>
      </c>
      <c r="AB163" s="11">
        <f t="shared" si="172"/>
        <v>20.963825416348435</v>
      </c>
      <c r="AD163" s="40">
        <f t="shared" si="153"/>
        <v>3.8015880567118243</v>
      </c>
      <c r="AE163" s="40">
        <f t="shared" si="154"/>
        <v>0.86283815609276004</v>
      </c>
    </row>
    <row r="164" spans="1:31" x14ac:dyDescent="0.2">
      <c r="A164" s="10" t="str">
        <f t="shared" si="142"/>
        <v>41 Administrative occupations</v>
      </c>
      <c r="B164" s="11">
        <f t="shared" si="142"/>
        <v>50.5030020037551</v>
      </c>
      <c r="C164" s="11">
        <f t="shared" si="146"/>
        <v>51.314834648511976</v>
      </c>
      <c r="D164" s="11">
        <f t="shared" si="146"/>
        <v>53.535514041011879</v>
      </c>
      <c r="E164" s="11">
        <f t="shared" si="146"/>
        <v>54.52812864803974</v>
      </c>
      <c r="F164" s="11">
        <f t="shared" si="146"/>
        <v>52.454351804291235</v>
      </c>
      <c r="H164" s="40">
        <f t="shared" si="147"/>
        <v>1.1730765504735174</v>
      </c>
      <c r="I164" s="40">
        <f t="shared" si="148"/>
        <v>-0.13592051491700952</v>
      </c>
      <c r="L164" s="10" t="str">
        <f t="shared" ref="L164:Q164" si="173">L19</f>
        <v>41 Administrative occupations</v>
      </c>
      <c r="M164" s="11">
        <f t="shared" si="173"/>
        <v>13.250402466979965</v>
      </c>
      <c r="N164" s="11">
        <f t="shared" si="173"/>
        <v>12.446041367681374</v>
      </c>
      <c r="O164" s="11">
        <f t="shared" si="173"/>
        <v>14.634151740835996</v>
      </c>
      <c r="P164" s="11">
        <f t="shared" si="173"/>
        <v>15.364504098159074</v>
      </c>
      <c r="Q164" s="11">
        <f t="shared" si="173"/>
        <v>16.175143692283442</v>
      </c>
      <c r="S164" s="40">
        <f t="shared" si="150"/>
        <v>2.0064648455385026</v>
      </c>
      <c r="T164" s="40">
        <f t="shared" si="151"/>
        <v>0.66968419993553852</v>
      </c>
      <c r="W164" s="10" t="str">
        <f t="shared" ref="W164:AB164" si="174">W19</f>
        <v>41 Administrative occupations</v>
      </c>
      <c r="X164" s="11">
        <f t="shared" si="174"/>
        <v>37.252599536775115</v>
      </c>
      <c r="Y164" s="11">
        <f t="shared" si="174"/>
        <v>38.868793280830594</v>
      </c>
      <c r="Z164" s="11">
        <f t="shared" si="174"/>
        <v>38.90136230017589</v>
      </c>
      <c r="AA164" s="11">
        <f t="shared" si="174"/>
        <v>39.163624549880709</v>
      </c>
      <c r="AB164" s="11">
        <f t="shared" si="174"/>
        <v>36.279208112007801</v>
      </c>
      <c r="AD164" s="40">
        <f t="shared" si="153"/>
        <v>0.86991277926642407</v>
      </c>
      <c r="AE164" s="40">
        <f t="shared" si="154"/>
        <v>-0.46414930032665502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12.181362815408944</v>
      </c>
      <c r="C165" s="11">
        <f t="shared" si="146"/>
        <v>11.661968776298671</v>
      </c>
      <c r="D165" s="11">
        <f t="shared" si="146"/>
        <v>11.417941560483003</v>
      </c>
      <c r="E165" s="11">
        <f t="shared" si="146"/>
        <v>10.322160474523915</v>
      </c>
      <c r="F165" s="11">
        <f t="shared" si="146"/>
        <v>8.505862760069375</v>
      </c>
      <c r="H165" s="40">
        <f t="shared" si="147"/>
        <v>-1.2860824876083754</v>
      </c>
      <c r="I165" s="40">
        <f t="shared" si="148"/>
        <v>-1.9437296780775548</v>
      </c>
      <c r="L165" s="10" t="str">
        <f t="shared" ref="L165:Q165" si="175">L20</f>
        <v>42 Secretarial and related occupations</v>
      </c>
      <c r="M165" s="11">
        <f t="shared" si="175"/>
        <v>1.2499012861817609</v>
      </c>
      <c r="N165" s="11">
        <f t="shared" si="175"/>
        <v>0.94497597278338097</v>
      </c>
      <c r="O165" s="11">
        <f t="shared" si="175"/>
        <v>0.90602343341569458</v>
      </c>
      <c r="P165" s="11">
        <f t="shared" si="175"/>
        <v>0.87903987364566616</v>
      </c>
      <c r="Q165" s="11">
        <f t="shared" si="175"/>
        <v>1.0506941258589404</v>
      </c>
      <c r="S165" s="40">
        <f>IF(O$151-M$151 &lt;&gt; 0,(EXP(LN(O165/M165)/(O$151-M$151))-1)*100,0)</f>
        <v>-6.2324123510294811</v>
      </c>
      <c r="T165" s="40">
        <f t="shared" si="151"/>
        <v>0.99250044791756586</v>
      </c>
      <c r="W165" s="10" t="str">
        <f t="shared" ref="W165:AB165" si="176">W20</f>
        <v>42 Secretarial and related occupations</v>
      </c>
      <c r="X165" s="11">
        <f t="shared" si="176"/>
        <v>10.93146152922718</v>
      </c>
      <c r="Y165" s="11">
        <f t="shared" si="176"/>
        <v>10.716992803515287</v>
      </c>
      <c r="Z165" s="11">
        <f t="shared" si="176"/>
        <v>10.511918127067311</v>
      </c>
      <c r="AA165" s="11">
        <f t="shared" si="176"/>
        <v>9.4431206008782471</v>
      </c>
      <c r="AB165" s="11">
        <f t="shared" si="176"/>
        <v>7.4551686342104331</v>
      </c>
      <c r="AD165" s="40">
        <f t="shared" si="153"/>
        <v>-0.77965157254998863</v>
      </c>
      <c r="AE165" s="40">
        <f t="shared" si="154"/>
        <v>-2.2646437956755028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5.3273390619724807</v>
      </c>
      <c r="C166" s="11">
        <f t="shared" si="146"/>
        <v>5.6492680768713255</v>
      </c>
      <c r="D166" s="11">
        <f t="shared" si="146"/>
        <v>6.0058960333413625</v>
      </c>
      <c r="E166" s="11">
        <f t="shared" si="146"/>
        <v>5.9735871391420776</v>
      </c>
      <c r="F166" s="11">
        <f t="shared" si="146"/>
        <v>6.6743327848952738</v>
      </c>
      <c r="H166" s="40">
        <f t="shared" si="147"/>
        <v>2.4267739366329311</v>
      </c>
      <c r="I166" s="40">
        <f t="shared" si="148"/>
        <v>0.70599771606112416</v>
      </c>
      <c r="L166" s="10" t="str">
        <f t="shared" ref="L166:Q166" si="177">L21</f>
        <v>51 Skilled agricultural and related trades</v>
      </c>
      <c r="M166" s="11">
        <f t="shared" si="177"/>
        <v>4.7462671706423913</v>
      </c>
      <c r="N166" s="11">
        <f t="shared" si="177"/>
        <v>4.9842330509738844</v>
      </c>
      <c r="O166" s="11">
        <f t="shared" si="177"/>
        <v>5.1885224189926031</v>
      </c>
      <c r="P166" s="11">
        <f t="shared" si="177"/>
        <v>5.1602691044747884</v>
      </c>
      <c r="Q166" s="11">
        <f t="shared" si="177"/>
        <v>5.6129557171480062</v>
      </c>
      <c r="S166" s="40">
        <f t="shared" si="150"/>
        <v>1.7977791152609557</v>
      </c>
      <c r="T166" s="40">
        <f t="shared" si="151"/>
        <v>0.52556619664902993</v>
      </c>
      <c r="W166" s="10" t="str">
        <f t="shared" ref="W166:AB166" si="178">W21</f>
        <v>51 Skilled agricultural and related trades</v>
      </c>
      <c r="X166" s="11">
        <f t="shared" si="178"/>
        <v>0.58107189133008708</v>
      </c>
      <c r="Y166" s="11">
        <f t="shared" si="178"/>
        <v>0.66503502589744745</v>
      </c>
      <c r="Z166" s="11">
        <f t="shared" si="178"/>
        <v>0.8173736143487631</v>
      </c>
      <c r="AA166" s="11">
        <f t="shared" si="178"/>
        <v>0.81331803466729435</v>
      </c>
      <c r="AB166" s="11">
        <f t="shared" si="178"/>
        <v>1.0613770677472742</v>
      </c>
      <c r="AD166" s="40">
        <f t="shared" si="153"/>
        <v>7.0626895806009893</v>
      </c>
      <c r="AE166" s="40">
        <f t="shared" si="154"/>
        <v>1.7567604867236408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21.206390750987723</v>
      </c>
      <c r="C167" s="11">
        <f t="shared" si="146"/>
        <v>21.422566242936224</v>
      </c>
      <c r="D167" s="11">
        <f t="shared" si="146"/>
        <v>18.957765396207414</v>
      </c>
      <c r="E167" s="11">
        <f t="shared" si="146"/>
        <v>18.895654761828947</v>
      </c>
      <c r="F167" s="11">
        <f t="shared" si="146"/>
        <v>18.229899322320001</v>
      </c>
      <c r="H167" s="40">
        <f t="shared" si="147"/>
        <v>-2.2168379695469143</v>
      </c>
      <c r="I167" s="40">
        <f t="shared" si="148"/>
        <v>-0.26066344793659324</v>
      </c>
      <c r="L167" s="10" t="str">
        <f t="shared" ref="L167:Q167" si="179">L22</f>
        <v>52 Skilled metal, electrical and electronic trades</v>
      </c>
      <c r="M167" s="11">
        <f t="shared" si="179"/>
        <v>20.833950000504277</v>
      </c>
      <c r="N167" s="11">
        <f t="shared" si="179"/>
        <v>20.759139248953861</v>
      </c>
      <c r="O167" s="11">
        <f t="shared" si="179"/>
        <v>18.457145771125287</v>
      </c>
      <c r="P167" s="11">
        <f t="shared" si="179"/>
        <v>18.000868602091096</v>
      </c>
      <c r="Q167" s="11">
        <f t="shared" si="179"/>
        <v>16.960753034773543</v>
      </c>
      <c r="S167" s="40">
        <f t="shared" si="150"/>
        <v>-2.3935348525242373</v>
      </c>
      <c r="T167" s="40">
        <f t="shared" si="151"/>
        <v>-0.56207819720851537</v>
      </c>
      <c r="W167" s="10" t="str">
        <f t="shared" ref="W167:AB167" si="180">W22</f>
        <v>52 Skilled metal, electrical and electronic trades</v>
      </c>
      <c r="X167" s="11">
        <f t="shared" si="180"/>
        <v>0.37244075048346681</v>
      </c>
      <c r="Y167" s="11">
        <f t="shared" si="180"/>
        <v>0.66342699398237026</v>
      </c>
      <c r="Z167" s="11">
        <f t="shared" si="180"/>
        <v>0.50061962508212576</v>
      </c>
      <c r="AA167" s="11">
        <f t="shared" si="180"/>
        <v>0.89478615973787234</v>
      </c>
      <c r="AB167" s="11">
        <f t="shared" si="180"/>
        <v>1.2691462875464601</v>
      </c>
      <c r="AD167" s="40">
        <f t="shared" si="153"/>
        <v>6.093831888731871</v>
      </c>
      <c r="AE167" s="40">
        <f t="shared" si="154"/>
        <v>6.3980301551868068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19.228282968609467</v>
      </c>
      <c r="C168" s="11">
        <f t="shared" si="146"/>
        <v>21.066644983792301</v>
      </c>
      <c r="D168" s="11">
        <f t="shared" si="146"/>
        <v>17.032656969544849</v>
      </c>
      <c r="E168" s="11">
        <f t="shared" si="146"/>
        <v>17.945156563994086</v>
      </c>
      <c r="F168" s="11">
        <f t="shared" si="146"/>
        <v>17.839676674626624</v>
      </c>
      <c r="H168" s="40">
        <f t="shared" si="147"/>
        <v>-2.3958285660673262</v>
      </c>
      <c r="I168" s="40">
        <f t="shared" si="148"/>
        <v>0.30909340399711827</v>
      </c>
      <c r="L168" s="10" t="str">
        <f t="shared" ref="L168:Q168" si="181">L23</f>
        <v>53 Skilled construction and building trades</v>
      </c>
      <c r="M168" s="11">
        <f t="shared" si="181"/>
        <v>18.957762940437139</v>
      </c>
      <c r="N168" s="11">
        <f t="shared" si="181"/>
        <v>20.718932579200846</v>
      </c>
      <c r="O168" s="11">
        <f t="shared" si="181"/>
        <v>16.608764759898733</v>
      </c>
      <c r="P168" s="11">
        <f t="shared" si="181"/>
        <v>17.670968276897025</v>
      </c>
      <c r="Q168" s="11">
        <f t="shared" si="181"/>
        <v>17.53861811005272</v>
      </c>
      <c r="S168" s="40">
        <f t="shared" si="150"/>
        <v>-2.6109680091739418</v>
      </c>
      <c r="T168" s="40">
        <f t="shared" si="151"/>
        <v>0.36382454172922962</v>
      </c>
      <c r="W168" s="10" t="str">
        <f t="shared" ref="W168:AB168" si="182">W23</f>
        <v>53 Skilled construction and building trades</v>
      </c>
      <c r="X168" s="11">
        <f t="shared" si="182"/>
        <v>0.27052002817233745</v>
      </c>
      <c r="Y168" s="11">
        <f t="shared" si="182"/>
        <v>0.34771240459145342</v>
      </c>
      <c r="Z168" s="11">
        <f t="shared" si="182"/>
        <v>0.4238922096461008</v>
      </c>
      <c r="AA168" s="11">
        <f t="shared" si="182"/>
        <v>0.27418828709705351</v>
      </c>
      <c r="AB168" s="11">
        <f t="shared" si="182"/>
        <v>0.30105856457388619</v>
      </c>
      <c r="AD168" s="40">
        <f t="shared" si="153"/>
        <v>9.3984584233426371</v>
      </c>
      <c r="AE168" s="40">
        <f t="shared" si="154"/>
        <v>-2.255340790444571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10.058697647515643</v>
      </c>
      <c r="C169" s="11">
        <f t="shared" si="146"/>
        <v>9.8624621772831897</v>
      </c>
      <c r="D169" s="11">
        <f t="shared" si="146"/>
        <v>9.5274680822819402</v>
      </c>
      <c r="E169" s="11">
        <f t="shared" si="146"/>
        <v>10.283813719196402</v>
      </c>
      <c r="F169" s="11">
        <f t="shared" si="146"/>
        <v>10.229449607913303</v>
      </c>
      <c r="H169" s="40">
        <f t="shared" si="147"/>
        <v>-1.0793071108757046</v>
      </c>
      <c r="I169" s="40">
        <f t="shared" si="148"/>
        <v>0.47507005013971426</v>
      </c>
      <c r="L169" s="10" t="str">
        <f t="shared" ref="L169:Q169" si="183">L24</f>
        <v>54 Textiles, printing and other skilled trades</v>
      </c>
      <c r="M169" s="11">
        <f t="shared" si="183"/>
        <v>5.9869467923202411</v>
      </c>
      <c r="N169" s="11">
        <f t="shared" si="183"/>
        <v>5.8089350009649738</v>
      </c>
      <c r="O169" s="11">
        <f t="shared" si="183"/>
        <v>5.1522758686048524</v>
      </c>
      <c r="P169" s="11">
        <f t="shared" si="183"/>
        <v>5.6070557945079562</v>
      </c>
      <c r="Q169" s="11">
        <f t="shared" si="183"/>
        <v>5.4670463471649375</v>
      </c>
      <c r="S169" s="40">
        <f t="shared" si="150"/>
        <v>-2.9582226892661212</v>
      </c>
      <c r="T169" s="40">
        <f t="shared" si="151"/>
        <v>0.39611556677310311</v>
      </c>
      <c r="W169" s="10" t="str">
        <f t="shared" ref="W169:AB169" si="184">W24</f>
        <v>54 Textiles, printing and other skilled trades</v>
      </c>
      <c r="X169" s="11">
        <f t="shared" si="184"/>
        <v>4.0717508551954031</v>
      </c>
      <c r="Y169" s="11">
        <f t="shared" si="184"/>
        <v>4.0535271763182079</v>
      </c>
      <c r="Z169" s="11">
        <f t="shared" si="184"/>
        <v>4.3751922136770833</v>
      </c>
      <c r="AA169" s="11">
        <f t="shared" si="184"/>
        <v>4.6767579246884301</v>
      </c>
      <c r="AB169" s="11">
        <f t="shared" si="184"/>
        <v>4.7624032607483722</v>
      </c>
      <c r="AD169" s="40">
        <f t="shared" si="153"/>
        <v>1.4479296189280788</v>
      </c>
      <c r="AE169" s="40">
        <f t="shared" si="154"/>
        <v>0.56694759341369139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44.562479051615767</v>
      </c>
      <c r="C170" s="11">
        <f t="shared" si="146"/>
        <v>45.083140866398203</v>
      </c>
      <c r="D170" s="11">
        <f t="shared" si="146"/>
        <v>43.087427442616608</v>
      </c>
      <c r="E170" s="11">
        <f t="shared" si="146"/>
        <v>45.595902044959544</v>
      </c>
      <c r="F170" s="11">
        <f t="shared" si="146"/>
        <v>50.458448274499446</v>
      </c>
      <c r="H170" s="40">
        <f t="shared" si="147"/>
        <v>-0.67095855755001654</v>
      </c>
      <c r="I170" s="40">
        <f t="shared" si="148"/>
        <v>1.058354319497834</v>
      </c>
      <c r="L170" s="10" t="str">
        <f t="shared" ref="L170:Q170" si="185">L25</f>
        <v>61 Caring personal service occupations</v>
      </c>
      <c r="M170" s="11">
        <f t="shared" si="185"/>
        <v>4.5302588863801505</v>
      </c>
      <c r="N170" s="11">
        <f t="shared" si="185"/>
        <v>4.4183314794070414</v>
      </c>
      <c r="O170" s="11">
        <f t="shared" si="185"/>
        <v>4.3656537185616209</v>
      </c>
      <c r="P170" s="11">
        <f t="shared" si="185"/>
        <v>5.4374858884352157</v>
      </c>
      <c r="Q170" s="11">
        <f t="shared" si="185"/>
        <v>6.5982428410586955</v>
      </c>
      <c r="S170" s="40">
        <f t="shared" si="150"/>
        <v>-0.73749000543337218</v>
      </c>
      <c r="T170" s="40">
        <f t="shared" si="151"/>
        <v>2.7918306722829023</v>
      </c>
      <c r="W170" s="10" t="str">
        <f t="shared" ref="W170:AB170" si="186">W25</f>
        <v>61 Caring personal service occupations</v>
      </c>
      <c r="X170" s="11">
        <f t="shared" si="186"/>
        <v>40.0322201652356</v>
      </c>
      <c r="Y170" s="11">
        <f t="shared" si="186"/>
        <v>40.664809386991159</v>
      </c>
      <c r="Z170" s="11">
        <f t="shared" si="186"/>
        <v>38.721773724055019</v>
      </c>
      <c r="AA170" s="11">
        <f t="shared" si="186"/>
        <v>40.158416156524311</v>
      </c>
      <c r="AB170" s="11">
        <f t="shared" si="186"/>
        <v>43.86020543344074</v>
      </c>
      <c r="AD170" s="40">
        <f t="shared" si="153"/>
        <v>-0.66344072253119446</v>
      </c>
      <c r="AE170" s="40">
        <f t="shared" si="154"/>
        <v>0.83416228256680824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11.330489656307254</v>
      </c>
      <c r="C171" s="11">
        <f t="shared" si="146"/>
        <v>12.631832821432615</v>
      </c>
      <c r="D171" s="11">
        <f t="shared" si="146"/>
        <v>11.2985852392443</v>
      </c>
      <c r="E171" s="11">
        <f t="shared" si="146"/>
        <v>11.4126009601299</v>
      </c>
      <c r="F171" s="11">
        <f t="shared" si="146"/>
        <v>12.374889235507998</v>
      </c>
      <c r="H171" s="40">
        <f t="shared" si="147"/>
        <v>-5.6379580182275291E-2</v>
      </c>
      <c r="I171" s="40">
        <f t="shared" si="148"/>
        <v>0.60845588443014798</v>
      </c>
      <c r="L171" s="10" t="str">
        <f t="shared" ref="L171:Q171" si="187">L26</f>
        <v>62 Leisure, travel and related personal service occupations</v>
      </c>
      <c r="M171" s="11">
        <f t="shared" si="187"/>
        <v>3.1789643277663049</v>
      </c>
      <c r="N171" s="11">
        <f t="shared" si="187"/>
        <v>3.7040719855356499</v>
      </c>
      <c r="O171" s="11">
        <f t="shared" si="187"/>
        <v>3.6737834279955441</v>
      </c>
      <c r="P171" s="11">
        <f t="shared" si="187"/>
        <v>3.7197806793623505</v>
      </c>
      <c r="Q171" s="11">
        <f t="shared" si="187"/>
        <v>4.1498892556276736</v>
      </c>
      <c r="S171" s="40">
        <f t="shared" si="150"/>
        <v>2.9355950038663314</v>
      </c>
      <c r="T171" s="40">
        <f t="shared" si="151"/>
        <v>0.81570630637346486</v>
      </c>
      <c r="W171" s="10" t="str">
        <f t="shared" ref="W171:AB171" si="188">W26</f>
        <v>62 Leisure, travel and related personal service occupations</v>
      </c>
      <c r="X171" s="11">
        <f t="shared" si="188"/>
        <v>8.1515253285409575</v>
      </c>
      <c r="Y171" s="11">
        <f t="shared" si="188"/>
        <v>8.9277608358969758</v>
      </c>
      <c r="Z171" s="11">
        <f t="shared" si="188"/>
        <v>7.6248018112487577</v>
      </c>
      <c r="AA171" s="11">
        <f t="shared" si="188"/>
        <v>7.6928202807675552</v>
      </c>
      <c r="AB171" s="11">
        <f t="shared" si="188"/>
        <v>8.2249999798803213</v>
      </c>
      <c r="AD171" s="40">
        <f t="shared" si="153"/>
        <v>-1.3270901952518899</v>
      </c>
      <c r="AE171" s="40">
        <f t="shared" si="154"/>
        <v>0.50642444238613304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0.53143782526360217</v>
      </c>
      <c r="C172" s="11">
        <f t="shared" si="146"/>
        <v>0.48523878431535339</v>
      </c>
      <c r="D172" s="11">
        <f t="shared" si="146"/>
        <v>0.59384771768727396</v>
      </c>
      <c r="E172" s="11">
        <f t="shared" si="146"/>
        <v>0.43931851646576464</v>
      </c>
      <c r="F172" s="11">
        <f t="shared" si="146"/>
        <v>0.45102405977021687</v>
      </c>
      <c r="H172" s="40">
        <f t="shared" si="147"/>
        <v>2.2455760061076191</v>
      </c>
      <c r="I172" s="40">
        <f t="shared" si="148"/>
        <v>-1.8172991809845107</v>
      </c>
      <c r="L172" s="10" t="str">
        <f t="shared" ref="L172:Q172" si="189">L27</f>
        <v>63 Community and civil enforcement occupations</v>
      </c>
      <c r="M172" s="11">
        <f t="shared" si="189"/>
        <v>0.40578274501444561</v>
      </c>
      <c r="N172" s="11">
        <f t="shared" si="189"/>
        <v>0.30667758152093083</v>
      </c>
      <c r="O172" s="11">
        <f t="shared" si="189"/>
        <v>0.45291701137679535</v>
      </c>
      <c r="P172" s="11">
        <f t="shared" si="189"/>
        <v>0.24575690191690353</v>
      </c>
      <c r="Q172" s="11">
        <f t="shared" si="189"/>
        <v>0.27019459136141671</v>
      </c>
      <c r="S172" s="40">
        <f t="shared" si="150"/>
        <v>2.222150087821384</v>
      </c>
      <c r="T172" s="40">
        <f t="shared" si="151"/>
        <v>-3.3851535718750769</v>
      </c>
      <c r="W172" s="10" t="str">
        <f t="shared" ref="W172:AB172" si="190">W27</f>
        <v>63 Community and civil enforcement occupations</v>
      </c>
      <c r="X172" s="11">
        <f t="shared" si="190"/>
        <v>0.12565508024915734</v>
      </c>
      <c r="Y172" s="11">
        <f t="shared" si="190"/>
        <v>0.17856120279442281</v>
      </c>
      <c r="Z172" s="11">
        <f t="shared" si="190"/>
        <v>0.14093070631047805</v>
      </c>
      <c r="AA172" s="11">
        <f t="shared" si="190"/>
        <v>0.19356161454886131</v>
      </c>
      <c r="AB172" s="11">
        <f t="shared" si="190"/>
        <v>0.18082946840879979</v>
      </c>
      <c r="AD172" s="40">
        <f t="shared" si="153"/>
        <v>2.3210799654732828</v>
      </c>
      <c r="AE172" s="40">
        <f t="shared" si="154"/>
        <v>1.6757938246451554</v>
      </c>
    </row>
    <row r="173" spans="1:31" x14ac:dyDescent="0.2">
      <c r="A173" s="10" t="str">
        <f t="shared" si="142"/>
        <v>71 Sales occupations</v>
      </c>
      <c r="B173" s="11">
        <f t="shared" si="142"/>
        <v>38.899480249066187</v>
      </c>
      <c r="C173" s="11">
        <f t="shared" si="146"/>
        <v>36.946432270231881</v>
      </c>
      <c r="D173" s="11">
        <f t="shared" si="146"/>
        <v>36.900956339507758</v>
      </c>
      <c r="E173" s="11">
        <f t="shared" si="146"/>
        <v>36.640912897045141</v>
      </c>
      <c r="F173" s="11">
        <f t="shared" si="146"/>
        <v>35.440692642842535</v>
      </c>
      <c r="H173" s="40">
        <f t="shared" si="147"/>
        <v>-1.0493242060127694</v>
      </c>
      <c r="I173" s="40">
        <f t="shared" si="148"/>
        <v>-0.26881669328273627</v>
      </c>
      <c r="L173" s="10" t="str">
        <f t="shared" ref="L173:Q173" si="191">L28</f>
        <v>71 Sales occupations</v>
      </c>
      <c r="M173" s="11">
        <f t="shared" si="191"/>
        <v>14.606733575472473</v>
      </c>
      <c r="N173" s="11">
        <f t="shared" si="191"/>
        <v>14.264357002231648</v>
      </c>
      <c r="O173" s="11">
        <f t="shared" si="191"/>
        <v>14.292364252080723</v>
      </c>
      <c r="P173" s="11">
        <f t="shared" si="191"/>
        <v>14.305604715601671</v>
      </c>
      <c r="Q173" s="11">
        <f t="shared" si="191"/>
        <v>14.380182170391883</v>
      </c>
      <c r="S173" s="40">
        <f t="shared" si="150"/>
        <v>-0.43419861873408294</v>
      </c>
      <c r="T173" s="40">
        <f t="shared" si="151"/>
        <v>4.0845634633135397E-2</v>
      </c>
      <c r="W173" s="10" t="str">
        <f t="shared" ref="W173:AB173" si="192">W28</f>
        <v>71 Sales occupations</v>
      </c>
      <c r="X173" s="11">
        <f t="shared" si="192"/>
        <v>24.292746673593683</v>
      </c>
      <c r="Y173" s="11">
        <f t="shared" si="192"/>
        <v>22.682075268000276</v>
      </c>
      <c r="Z173" s="11">
        <f t="shared" si="192"/>
        <v>22.608592087427041</v>
      </c>
      <c r="AA173" s="11">
        <f t="shared" si="192"/>
        <v>22.335308181443519</v>
      </c>
      <c r="AB173" s="11">
        <f t="shared" si="192"/>
        <v>21.060510472450598</v>
      </c>
      <c r="AD173" s="40">
        <f t="shared" si="153"/>
        <v>-1.4266810636306304</v>
      </c>
      <c r="AE173" s="40">
        <f t="shared" si="154"/>
        <v>-0.47175220070980739</v>
      </c>
    </row>
    <row r="174" spans="1:31" x14ac:dyDescent="0.2">
      <c r="A174" s="10" t="str">
        <f t="shared" si="142"/>
        <v>72 Customer service occupations</v>
      </c>
      <c r="B174" s="11">
        <f t="shared" si="142"/>
        <v>8.7725256069163358</v>
      </c>
      <c r="C174" s="11">
        <f t="shared" si="146"/>
        <v>9.6545560882071193</v>
      </c>
      <c r="D174" s="11">
        <f t="shared" si="146"/>
        <v>9.9562084350446831</v>
      </c>
      <c r="E174" s="11">
        <f t="shared" si="146"/>
        <v>11.032997574825687</v>
      </c>
      <c r="F174" s="11">
        <f t="shared" si="146"/>
        <v>12.135713336055831</v>
      </c>
      <c r="H174" s="40">
        <f t="shared" si="147"/>
        <v>2.5637442573694713</v>
      </c>
      <c r="I174" s="40">
        <f t="shared" si="148"/>
        <v>1.3284552617299994</v>
      </c>
      <c r="L174" s="10" t="str">
        <f t="shared" ref="L174:Q174" si="193">L29</f>
        <v>72 Customer service occupations</v>
      </c>
      <c r="M174" s="11">
        <f t="shared" si="193"/>
        <v>3.3423637329082134</v>
      </c>
      <c r="N174" s="11">
        <f t="shared" si="193"/>
        <v>3.0467485284404994</v>
      </c>
      <c r="O174" s="11">
        <f t="shared" si="193"/>
        <v>3.5980428211090438</v>
      </c>
      <c r="P174" s="11">
        <f t="shared" si="193"/>
        <v>4.447645166197967</v>
      </c>
      <c r="Q174" s="11">
        <f t="shared" si="193"/>
        <v>5.1649862797302779</v>
      </c>
      <c r="S174" s="40">
        <f t="shared" si="150"/>
        <v>1.485155963627327</v>
      </c>
      <c r="T174" s="40">
        <f t="shared" si="151"/>
        <v>2.4393599514481501</v>
      </c>
      <c r="W174" s="10" t="str">
        <f t="shared" ref="W174:AB174" si="194">W29</f>
        <v>72 Customer service occupations</v>
      </c>
      <c r="X174" s="11">
        <f t="shared" si="194"/>
        <v>5.4301618740081254</v>
      </c>
      <c r="Y174" s="11">
        <f t="shared" si="194"/>
        <v>6.6078075597666155</v>
      </c>
      <c r="Z174" s="11">
        <f t="shared" si="194"/>
        <v>6.3581656139356353</v>
      </c>
      <c r="AA174" s="11">
        <f t="shared" si="194"/>
        <v>6.5853524086277186</v>
      </c>
      <c r="AB174" s="11">
        <f t="shared" si="194"/>
        <v>6.9707270563255577</v>
      </c>
      <c r="AD174" s="40">
        <f t="shared" si="153"/>
        <v>3.2057304509208961</v>
      </c>
      <c r="AE174" s="40">
        <f>IF(AB$151-Z$151 &lt;&gt; 0,(EXP(LN(AB174/Z174)/(AB$151-Z$151))-1)*100,0)</f>
        <v>0.61508137981225453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11.869609802782215</v>
      </c>
      <c r="C175" s="11">
        <f t="shared" si="146"/>
        <v>11.863016736407399</v>
      </c>
      <c r="D175" s="11">
        <f t="shared" si="146"/>
        <v>10.389182836168597</v>
      </c>
      <c r="E175" s="11">
        <f t="shared" si="146"/>
        <v>11.10838173432931</v>
      </c>
      <c r="F175" s="11">
        <f t="shared" si="146"/>
        <v>10.614519942841889</v>
      </c>
      <c r="H175" s="40">
        <f t="shared" si="147"/>
        <v>-2.62914367754703</v>
      </c>
      <c r="I175" s="40">
        <f t="shared" si="148"/>
        <v>0.14315381251683856</v>
      </c>
      <c r="L175" s="10" t="str">
        <f t="shared" ref="L175:Q175" si="195">L30</f>
        <v>81 Process, plant and machine operatives</v>
      </c>
      <c r="M175" s="11">
        <f t="shared" si="195"/>
        <v>9.4534044499381729</v>
      </c>
      <c r="N175" s="11">
        <f t="shared" si="195"/>
        <v>9.2831620709184364</v>
      </c>
      <c r="O175" s="11">
        <f t="shared" si="195"/>
        <v>8.1337553618891594</v>
      </c>
      <c r="P175" s="11">
        <f t="shared" si="195"/>
        <v>8.2793982849646586</v>
      </c>
      <c r="Q175" s="11">
        <f t="shared" si="195"/>
        <v>7.6041754457906103</v>
      </c>
      <c r="S175" s="40">
        <f t="shared" si="150"/>
        <v>-2.9622823166458145</v>
      </c>
      <c r="T175" s="40">
        <f t="shared" si="151"/>
        <v>-0.44782913384386891</v>
      </c>
      <c r="W175" s="10" t="str">
        <f t="shared" ref="W175:AB175" si="196">W30</f>
        <v>81 Process, plant and machine operatives</v>
      </c>
      <c r="X175" s="11">
        <f t="shared" si="196"/>
        <v>2.4162053528440501</v>
      </c>
      <c r="Y175" s="11">
        <f t="shared" si="196"/>
        <v>2.5798546654889702</v>
      </c>
      <c r="Z175" s="11">
        <f t="shared" si="196"/>
        <v>2.2554274742794544</v>
      </c>
      <c r="AA175" s="11">
        <f t="shared" si="196"/>
        <v>2.8289834493646611</v>
      </c>
      <c r="AB175" s="11">
        <f t="shared" si="196"/>
        <v>3.0103444970512925</v>
      </c>
      <c r="AD175" s="40">
        <f t="shared" si="153"/>
        <v>-1.3677353520859525</v>
      </c>
      <c r="AE175" s="40">
        <f t="shared" si="154"/>
        <v>1.9434097251122218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16.763378855702825</v>
      </c>
      <c r="C176" s="11">
        <f t="shared" si="146"/>
        <v>18.447924296398195</v>
      </c>
      <c r="D176" s="11">
        <f t="shared" si="146"/>
        <v>16.451921475352517</v>
      </c>
      <c r="E176" s="11">
        <f t="shared" si="146"/>
        <v>16.861835616266902</v>
      </c>
      <c r="F176" s="11">
        <f t="shared" si="146"/>
        <v>17.004608858055484</v>
      </c>
      <c r="H176" s="40">
        <f t="shared" si="147"/>
        <v>-0.37438541771523948</v>
      </c>
      <c r="I176" s="40">
        <f t="shared" si="148"/>
        <v>0.22052372473404525</v>
      </c>
      <c r="L176" s="10" t="str">
        <f t="shared" ref="L176:Q176" si="197">L31</f>
        <v>82 Transport and mobile machine drivers and operatives</v>
      </c>
      <c r="M176" s="11">
        <f t="shared" si="197"/>
        <v>15.470276126769551</v>
      </c>
      <c r="N176" s="11">
        <f t="shared" si="197"/>
        <v>16.944110558075355</v>
      </c>
      <c r="O176" s="11">
        <f t="shared" si="197"/>
        <v>15.110092108457717</v>
      </c>
      <c r="P176" s="11">
        <f t="shared" si="197"/>
        <v>15.217149519974559</v>
      </c>
      <c r="Q176" s="11">
        <f t="shared" si="197"/>
        <v>15.150590210909805</v>
      </c>
      <c r="S176" s="40">
        <f t="shared" si="150"/>
        <v>-0.47004464566912096</v>
      </c>
      <c r="T176" s="40">
        <f t="shared" si="151"/>
        <v>1.7845704726027201E-2</v>
      </c>
      <c r="W176" s="10" t="str">
        <f t="shared" ref="W176:AB176" si="198">W31</f>
        <v>82 Transport and mobile machine drivers and operatives</v>
      </c>
      <c r="X176" s="11">
        <f t="shared" si="198"/>
        <v>1.2931027289332579</v>
      </c>
      <c r="Y176" s="11">
        <f t="shared" si="198"/>
        <v>1.5038137383228443</v>
      </c>
      <c r="Z176" s="11">
        <f t="shared" si="198"/>
        <v>1.3418293668948198</v>
      </c>
      <c r="AA176" s="11">
        <f t="shared" si="198"/>
        <v>1.6446860962923615</v>
      </c>
      <c r="AB176" s="11">
        <f t="shared" si="198"/>
        <v>1.8540186471456679</v>
      </c>
      <c r="AD176" s="40">
        <f t="shared" si="153"/>
        <v>0.74252989031693417</v>
      </c>
      <c r="AE176" s="40">
        <f t="shared" si="154"/>
        <v>2.178875849517059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8.660859174821649</v>
      </c>
      <c r="C177" s="11">
        <f t="shared" si="146"/>
        <v>7.9007340307832425</v>
      </c>
      <c r="D177" s="11">
        <f t="shared" si="146"/>
        <v>7.0363748844756051</v>
      </c>
      <c r="E177" s="11">
        <f t="shared" si="146"/>
        <v>14.066108361060863</v>
      </c>
      <c r="F177" s="11">
        <f t="shared" si="146"/>
        <v>16.403689651773028</v>
      </c>
      <c r="H177" s="40">
        <f t="shared" si="147"/>
        <v>-4.0693033033556869</v>
      </c>
      <c r="I177" s="40">
        <f t="shared" si="148"/>
        <v>5.8049951502396446</v>
      </c>
      <c r="L177" s="10" t="str">
        <f t="shared" ref="L177:Q178" si="199">L32</f>
        <v>91 Elementary trades and related occupations</v>
      </c>
      <c r="M177" s="11">
        <f t="shared" si="199"/>
        <v>6.5105513605473364</v>
      </c>
      <c r="N177" s="11">
        <f t="shared" si="199"/>
        <v>5.9671419363436966</v>
      </c>
      <c r="O177" s="11">
        <f t="shared" si="199"/>
        <v>5.3653375011687299</v>
      </c>
      <c r="P177" s="11">
        <f t="shared" si="199"/>
        <v>7.4315255414557733</v>
      </c>
      <c r="Q177" s="11">
        <f t="shared" si="199"/>
        <v>8.1543814242217056</v>
      </c>
      <c r="S177" s="40">
        <f t="shared" si="150"/>
        <v>-3.795396207967805</v>
      </c>
      <c r="T177" s="40">
        <f t="shared" si="151"/>
        <v>2.8299437863532839</v>
      </c>
      <c r="W177" s="10" t="str">
        <f t="shared" ref="W177:AB178" si="200">W32</f>
        <v>91 Elementary trades and related occupations</v>
      </c>
      <c r="X177" s="11">
        <f t="shared" si="200"/>
        <v>2.1503078142743144</v>
      </c>
      <c r="Y177" s="11">
        <f t="shared" si="200"/>
        <v>1.9335920944395459</v>
      </c>
      <c r="Z177" s="11">
        <f t="shared" si="200"/>
        <v>1.6710373833068746</v>
      </c>
      <c r="AA177" s="11">
        <f t="shared" si="200"/>
        <v>6.6345828196050798</v>
      </c>
      <c r="AB177" s="11">
        <f t="shared" si="200"/>
        <v>8.2493082275513121</v>
      </c>
      <c r="AD177" s="40">
        <f t="shared" si="153"/>
        <v>-4.9182631132939081</v>
      </c>
      <c r="AE177" s="40">
        <f t="shared" si="154"/>
        <v>11.231746845324132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50.547905795567083</v>
      </c>
      <c r="C178" s="11">
        <f t="shared" si="146"/>
        <v>51.028727221927291</v>
      </c>
      <c r="D178" s="11">
        <f t="shared" si="146"/>
        <v>47.590498364946718</v>
      </c>
      <c r="E178" s="11">
        <f t="shared" si="146"/>
        <v>43.480580565187935</v>
      </c>
      <c r="F178" s="11">
        <f t="shared" si="146"/>
        <v>40.638625656438627</v>
      </c>
      <c r="H178" s="40">
        <f>IF(D$151-B$151 &lt;&gt; 0,(EXP(LN(D178/B178)/(D$151-B$151))-1)*100,0)</f>
        <v>-1.198527531732696</v>
      </c>
      <c r="I178" s="40">
        <f t="shared" ref="I178" si="201">IF(F$151-D$151 &lt;&gt; 0,(EXP(LN(F178/D178)/(F$151-D$151))-1)*100,0)</f>
        <v>-1.047238813494511</v>
      </c>
      <c r="L178" s="10" t="str">
        <f t="shared" si="199"/>
        <v>92 Elementary administration and service occupations</v>
      </c>
      <c r="M178" s="11">
        <f t="shared" si="199"/>
        <v>26.326260888191058</v>
      </c>
      <c r="N178" s="11">
        <f t="shared" si="199"/>
        <v>24.076563327124234</v>
      </c>
      <c r="O178" s="11">
        <f t="shared" si="199"/>
        <v>23.837184253836689</v>
      </c>
      <c r="P178" s="11">
        <f t="shared" si="199"/>
        <v>23.546032055367718</v>
      </c>
      <c r="Q178" s="11">
        <f t="shared" si="199"/>
        <v>21.72452821546343</v>
      </c>
      <c r="S178" s="40">
        <f t="shared" ref="S178" si="202">IF(O$151-M$151 &lt;&gt; 0,(EXP(LN(O178/M178)/(O$151-M$151))-1)*100,0)</f>
        <v>-1.9668055467709222</v>
      </c>
      <c r="T178" s="40">
        <f t="shared" ref="T178" si="203">IF(Q$151-O$151 &lt;&gt; 0,(EXP(LN(Q178/O178)/(Q$151-O$151))-1)*100,0)</f>
        <v>-0.61678847111016344</v>
      </c>
      <c r="W178" s="10" t="str">
        <f t="shared" si="200"/>
        <v>92 Elementary administration and service occupations</v>
      </c>
      <c r="X178" s="11">
        <f t="shared" si="200"/>
        <v>24.221644907375975</v>
      </c>
      <c r="Y178" s="11">
        <f t="shared" si="200"/>
        <v>26.952163894802997</v>
      </c>
      <c r="Z178" s="11">
        <f t="shared" si="200"/>
        <v>23.753314111109955</v>
      </c>
      <c r="AA178" s="11">
        <f t="shared" si="200"/>
        <v>19.934548509820281</v>
      </c>
      <c r="AB178" s="11">
        <f t="shared" si="200"/>
        <v>18.914097440975247</v>
      </c>
      <c r="AD178" s="40">
        <f t="shared" ref="AD178" si="204">IF(Z$151-X$151 &lt;&gt; 0,(EXP(LN(Z178/X178)/(Z$151-X$151))-1)*100,0)</f>
        <v>-0.38973034836310427</v>
      </c>
      <c r="AE178" s="40">
        <f t="shared" ref="AE178" si="205">IF(AB$151-Z$151 &lt;&gt; 0,(EXP(LN(AB178/Z178)/(AB$151-Z$151))-1)*100,0)</f>
        <v>-1.5072884331563507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553.79199999999992</v>
      </c>
      <c r="C180" s="34">
        <f t="shared" si="206"/>
        <v>599.34800000000018</v>
      </c>
      <c r="D180" s="34">
        <f t="shared" si="206"/>
        <v>592.73499999999979</v>
      </c>
      <c r="E180" s="34">
        <f t="shared" si="206"/>
        <v>617.09399999999948</v>
      </c>
      <c r="F180" s="34">
        <f t="shared" si="206"/>
        <v>653.93299999999988</v>
      </c>
      <c r="H180" s="43">
        <f>IF(D$151-B$151 &lt;&gt; 0,(EXP(LN(D180/B180)/(D$151-B$151))-1)*100,0)</f>
        <v>1.368443715474621</v>
      </c>
      <c r="I180" s="43">
        <f t="shared" si="148"/>
        <v>0.6572000164776659</v>
      </c>
      <c r="L180" s="231" t="str">
        <f t="shared" ref="L180:Q180" si="207">L35</f>
        <v>All occupations</v>
      </c>
      <c r="M180" s="34">
        <f t="shared" si="207"/>
        <v>287.14439132287055</v>
      </c>
      <c r="N180" s="34">
        <f t="shared" si="207"/>
        <v>305.57204680227642</v>
      </c>
      <c r="O180" s="34">
        <f t="shared" si="207"/>
        <v>298.30748550734535</v>
      </c>
      <c r="P180" s="34">
        <f t="shared" si="207"/>
        <v>308.76453758719867</v>
      </c>
      <c r="Q180" s="34">
        <f t="shared" si="207"/>
        <v>323.71117440331159</v>
      </c>
      <c r="S180" s="43">
        <f t="shared" ref="S180" si="208">IF(O$151-M$151 &lt;&gt; 0,(EXP(LN(O180/M180)/(O$151-M$151))-1)*100,0)</f>
        <v>0.76570847193333513</v>
      </c>
      <c r="T180" s="43">
        <f t="shared" ref="T180" si="209">IF(Q$151-O$151 &lt;&gt; 0,(EXP(LN(Q180/O180)/(Q$151-O$151))-1)*100,0)</f>
        <v>0.54633295906663104</v>
      </c>
      <c r="W180" s="231" t="str">
        <f t="shared" ref="W180:AB180" si="210">W35</f>
        <v>All occupations</v>
      </c>
      <c r="X180" s="34">
        <f t="shared" si="210"/>
        <v>266.64760867712931</v>
      </c>
      <c r="Y180" s="34">
        <f t="shared" si="210"/>
        <v>293.77595319772337</v>
      </c>
      <c r="Z180" s="34">
        <f t="shared" si="210"/>
        <v>294.42751449265444</v>
      </c>
      <c r="AA180" s="34">
        <f t="shared" si="210"/>
        <v>308.32946241280092</v>
      </c>
      <c r="AB180" s="34">
        <f t="shared" si="210"/>
        <v>330.22182559668818</v>
      </c>
      <c r="AD180" s="43">
        <f t="shared" ref="AD180" si="211">IF(Z$151-X$151 &lt;&gt; 0,(EXP(LN(Z180/X180)/(Z$151-X$151))-1)*100,0)</f>
        <v>2.0018714433075679</v>
      </c>
      <c r="AE180" s="43">
        <f t="shared" ref="AE180" si="212">IF(AB$151-Z$151 &lt;&gt; 0,(EXP(LN(AB180/Z180)/(AB$151-Z$151))-1)*100,0)</f>
        <v>0.76781123762670322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55.725040297607521</v>
      </c>
      <c r="C7" s="31">
        <f>'Occ T1'!C8</f>
        <v>66.549188634812424</v>
      </c>
      <c r="D7" s="31">
        <f>'Occ T1'!D8</f>
        <v>68.079999208890186</v>
      </c>
      <c r="E7" s="31">
        <f>'Occ T1'!E8</f>
        <v>65.356151356943116</v>
      </c>
      <c r="F7" s="31">
        <f>'Occ T1'!F8</f>
        <v>72.075458593579427</v>
      </c>
      <c r="H7" s="31">
        <f>C7-B7</f>
        <v>10.824148337204903</v>
      </c>
      <c r="I7" s="31">
        <f>D7-C7</f>
        <v>1.530810574077762</v>
      </c>
      <c r="J7" s="31">
        <f>E7-D7</f>
        <v>-2.7238478519470704</v>
      </c>
      <c r="K7" s="31">
        <f>F7-E7</f>
        <v>6.7193072366363111</v>
      </c>
      <c r="L7" s="31">
        <f>F7-D7</f>
        <v>3.9954593846892408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36.804663449928533</v>
      </c>
      <c r="C8" s="32">
        <f>'Occ T2'!C8</f>
        <v>45.199508120932052</v>
      </c>
      <c r="D8" s="32">
        <f>'Occ T2'!D8</f>
        <v>46.371857545148856</v>
      </c>
      <c r="E8" s="32">
        <f>'Occ T2'!E8</f>
        <v>42.489900886310956</v>
      </c>
      <c r="F8" s="32">
        <f>'Occ T2'!F8</f>
        <v>46.424321464297577</v>
      </c>
      <c r="H8" s="31">
        <f t="shared" ref="H8:H9" si="0">C8-B8</f>
        <v>8.3948446710035185</v>
      </c>
      <c r="I8" s="31">
        <f t="shared" ref="I8:I9" si="1">D8-C8</f>
        <v>1.1723494242168044</v>
      </c>
      <c r="J8" s="31">
        <f t="shared" ref="J8:J9" si="2">E8-D8</f>
        <v>-3.8819566588379004</v>
      </c>
      <c r="K8" s="31">
        <f t="shared" ref="K8:K9" si="3">F8-E8</f>
        <v>3.9344205779866215</v>
      </c>
      <c r="L8" s="31">
        <f t="shared" ref="L8:L49" si="4">F8-D8</f>
        <v>5.2463919148721061E-2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18.920376847678984</v>
      </c>
      <c r="C9" s="32">
        <f>'Occ T2'!C9</f>
        <v>21.349680513880369</v>
      </c>
      <c r="D9" s="32">
        <f>'Occ T2'!D9</f>
        <v>21.708141663741333</v>
      </c>
      <c r="E9" s="32">
        <f>'Occ T2'!E9</f>
        <v>22.866250470632156</v>
      </c>
      <c r="F9" s="32">
        <f>'Occ T2'!F9</f>
        <v>25.651137129281846</v>
      </c>
      <c r="H9" s="31">
        <f t="shared" si="0"/>
        <v>2.4293036662013847</v>
      </c>
      <c r="I9" s="31">
        <f t="shared" si="1"/>
        <v>0.35846114986096467</v>
      </c>
      <c r="J9" s="31">
        <f t="shared" si="2"/>
        <v>1.158108806890823</v>
      </c>
      <c r="K9" s="31">
        <f t="shared" si="3"/>
        <v>2.7848866586496897</v>
      </c>
      <c r="L9" s="31">
        <f t="shared" si="4"/>
        <v>3.9429954655405126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116.82807572412241</v>
      </c>
      <c r="C11" s="31">
        <f>'Occ T1'!C9</f>
        <v>137.77875378483847</v>
      </c>
      <c r="D11" s="31">
        <f>'Occ T1'!D9</f>
        <v>142.22665396879452</v>
      </c>
      <c r="E11" s="31">
        <f>'Occ T1'!E9</f>
        <v>154.75182619218305</v>
      </c>
      <c r="F11" s="31">
        <f>'Occ T1'!F9</f>
        <v>174.44262381756272</v>
      </c>
      <c r="H11" s="31">
        <f>C11-B11</f>
        <v>20.950678060716058</v>
      </c>
      <c r="I11" s="31">
        <f t="shared" ref="I11:I49" si="5">D11-C11</f>
        <v>4.447900183956051</v>
      </c>
      <c r="J11" s="31">
        <f>E11-D11</f>
        <v>12.525172223388523</v>
      </c>
      <c r="K11" s="31">
        <f>F11-E11</f>
        <v>19.690797625379673</v>
      </c>
      <c r="L11" s="31">
        <f t="shared" si="4"/>
        <v>32.215969848768196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31.758315861277453</v>
      </c>
      <c r="C12" s="10">
        <f>'Occ T2'!C10</f>
        <v>38.246048873211173</v>
      </c>
      <c r="D12" s="10">
        <f>'Occ T2'!D10</f>
        <v>38.929505804929228</v>
      </c>
      <c r="E12" s="10">
        <f>'Occ T2'!E10</f>
        <v>48.164233187487838</v>
      </c>
      <c r="F12" s="10">
        <f>'Occ T2'!F10</f>
        <v>55.347850415413362</v>
      </c>
      <c r="H12" s="11">
        <f t="shared" ref="H12:K14" si="6">C12-B12</f>
        <v>6.4877330119337202</v>
      </c>
      <c r="I12" s="31">
        <f t="shared" si="5"/>
        <v>0.68345693171805522</v>
      </c>
      <c r="J12" s="11">
        <f t="shared" si="6"/>
        <v>9.23472738255861</v>
      </c>
      <c r="K12" s="11">
        <f t="shared" si="6"/>
        <v>7.1836172279255237</v>
      </c>
      <c r="L12" s="31">
        <f t="shared" si="4"/>
        <v>16.418344610484134</v>
      </c>
    </row>
    <row r="13" spans="1:12" x14ac:dyDescent="0.2">
      <c r="A13" s="10" t="str">
        <f>'Occ T2'!A11</f>
        <v>22 Health professionals</v>
      </c>
      <c r="B13" s="10">
        <f>'Occ T2'!B11</f>
        <v>23.832826378964224</v>
      </c>
      <c r="C13" s="10">
        <f>'Occ T2'!C11</f>
        <v>27.431398953866179</v>
      </c>
      <c r="D13" s="10">
        <f>'Occ T2'!D11</f>
        <v>27.358804599332124</v>
      </c>
      <c r="E13" s="10">
        <f>'Occ T2'!E11</f>
        <v>28.236679309346226</v>
      </c>
      <c r="F13" s="10">
        <f>'Occ T2'!F11</f>
        <v>32.532078847985147</v>
      </c>
      <c r="H13" s="11">
        <f t="shared" si="6"/>
        <v>3.5985725749019544</v>
      </c>
      <c r="I13" s="31">
        <f t="shared" si="5"/>
        <v>-7.2594354534054162E-2</v>
      </c>
      <c r="J13" s="11">
        <f t="shared" si="6"/>
        <v>0.87787471001410111</v>
      </c>
      <c r="K13" s="11">
        <f t="shared" si="6"/>
        <v>4.2953995386389217</v>
      </c>
      <c r="L13" s="31">
        <f t="shared" si="4"/>
        <v>5.1732742486530228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27.931678344491004</v>
      </c>
      <c r="C14" s="10">
        <f>'Occ T2'!C12</f>
        <v>31.487442898795191</v>
      </c>
      <c r="D14" s="10">
        <f>'Occ T2'!D12</f>
        <v>31.886704983196076</v>
      </c>
      <c r="E14" s="10">
        <f>'Occ T2'!E12</f>
        <v>31.673409736250186</v>
      </c>
      <c r="F14" s="10">
        <f>'Occ T2'!F12</f>
        <v>34.594531105778309</v>
      </c>
      <c r="H14" s="11">
        <f t="shared" si="6"/>
        <v>3.5557645543041865</v>
      </c>
      <c r="I14" s="31">
        <f t="shared" si="5"/>
        <v>0.39926208440088473</v>
      </c>
      <c r="J14" s="11">
        <f t="shared" si="6"/>
        <v>-0.21329524694588997</v>
      </c>
      <c r="K14" s="11">
        <f t="shared" si="6"/>
        <v>2.9211213695281231</v>
      </c>
      <c r="L14" s="31">
        <f t="shared" si="4"/>
        <v>2.7078261225822331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33.305255139389736</v>
      </c>
      <c r="C15" s="10">
        <f>'Occ T2'!C13</f>
        <v>40.613863058965926</v>
      </c>
      <c r="D15" s="10">
        <f>'Occ T2'!D13</f>
        <v>44.051638581337102</v>
      </c>
      <c r="E15" s="10">
        <f>'Occ T2'!E13</f>
        <v>46.6775039590988</v>
      </c>
      <c r="F15" s="10">
        <f>'Occ T2'!F13</f>
        <v>51.968163448385909</v>
      </c>
      <c r="H15" s="11">
        <f t="shared" ref="H15" si="7">C15-B15</f>
        <v>7.3086079195761897</v>
      </c>
      <c r="I15" s="31">
        <f t="shared" si="5"/>
        <v>3.4377755223711759</v>
      </c>
      <c r="J15" s="11">
        <f t="shared" ref="J15" si="8">E15-D15</f>
        <v>2.6258653777616985</v>
      </c>
      <c r="K15" s="11">
        <f t="shared" ref="K15" si="9">F15-E15</f>
        <v>5.2906594892871084</v>
      </c>
      <c r="L15" s="31">
        <f t="shared" si="4"/>
        <v>7.9165248670488069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70.795642711977621</v>
      </c>
      <c r="C17" s="31">
        <f>'Occ T1'!C10</f>
        <v>80.000709558554263</v>
      </c>
      <c r="D17" s="31">
        <f>'Occ T1'!D10</f>
        <v>82.646102004400603</v>
      </c>
      <c r="E17" s="31">
        <f>'Occ T1'!E10</f>
        <v>88.398882873877128</v>
      </c>
      <c r="F17" s="31">
        <f>'Occ T1'!F10</f>
        <v>97.959132976956852</v>
      </c>
      <c r="H17" s="31">
        <f t="shared" ref="H17:K21" si="10">C17-B17</f>
        <v>9.2050668465766421</v>
      </c>
      <c r="I17" s="31">
        <f t="shared" si="5"/>
        <v>2.6453924458463405</v>
      </c>
      <c r="J17" s="31">
        <f t="shared" si="10"/>
        <v>5.7527808694765241</v>
      </c>
      <c r="K17" s="31">
        <f t="shared" si="10"/>
        <v>9.5602501030797242</v>
      </c>
      <c r="L17" s="31">
        <f t="shared" si="4"/>
        <v>15.313030972556248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9.4052971183021921</v>
      </c>
      <c r="C18" s="10">
        <f>'Occ T2'!C14</f>
        <v>11.724806042259749</v>
      </c>
      <c r="D18" s="10">
        <f>'Occ T2'!D14</f>
        <v>12.557103592743596</v>
      </c>
      <c r="E18" s="10">
        <f>'Occ T2'!E14</f>
        <v>11.924794949282774</v>
      </c>
      <c r="F18" s="10">
        <f>'Occ T2'!F14</f>
        <v>12.939545076282977</v>
      </c>
      <c r="H18" s="11">
        <f t="shared" si="10"/>
        <v>2.3195089239575566</v>
      </c>
      <c r="I18" s="31">
        <f t="shared" si="5"/>
        <v>0.83229755048384746</v>
      </c>
      <c r="J18" s="11">
        <f t="shared" si="10"/>
        <v>-0.63230864346082249</v>
      </c>
      <c r="K18" s="11">
        <f t="shared" si="10"/>
        <v>1.0147501270002035</v>
      </c>
      <c r="L18" s="31">
        <f t="shared" si="4"/>
        <v>0.38244148353938101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10.716609490190544</v>
      </c>
      <c r="C19" s="10">
        <f>'Occ T2'!C15</f>
        <v>11.800840444113032</v>
      </c>
      <c r="D19" s="10">
        <f>'Occ T2'!D15</f>
        <v>11.922133212752305</v>
      </c>
      <c r="E19" s="10">
        <f>'Occ T2'!E15</f>
        <v>19.263920435694807</v>
      </c>
      <c r="F19" s="10">
        <f>'Occ T2'!F15</f>
        <v>23.828468016186036</v>
      </c>
      <c r="H19" s="11">
        <f t="shared" si="10"/>
        <v>1.0842309539224875</v>
      </c>
      <c r="I19" s="31">
        <f t="shared" si="5"/>
        <v>0.12129276863927352</v>
      </c>
      <c r="J19" s="11">
        <f t="shared" si="10"/>
        <v>7.3417872229425019</v>
      </c>
      <c r="K19" s="11">
        <f t="shared" si="10"/>
        <v>4.5645475804912294</v>
      </c>
      <c r="L19" s="31">
        <f t="shared" si="4"/>
        <v>11.906334803433731</v>
      </c>
    </row>
    <row r="20" spans="1:12" x14ac:dyDescent="0.2">
      <c r="A20" s="10" t="str">
        <f>'Occ T2'!A16</f>
        <v>33 Protective service occupations</v>
      </c>
      <c r="B20" s="10">
        <f>'Occ T2'!B16</f>
        <v>5.2546436822498954</v>
      </c>
      <c r="C20" s="10">
        <f>'Occ T2'!C16</f>
        <v>6.095640072906674</v>
      </c>
      <c r="D20" s="10">
        <f>'Occ T2'!D16</f>
        <v>6.4591804618992423</v>
      </c>
      <c r="E20" s="10">
        <f>'Occ T2'!E16</f>
        <v>5.247609330188614</v>
      </c>
      <c r="F20" s="10">
        <f>'Occ T2'!F16</f>
        <v>5.4498022741660224</v>
      </c>
      <c r="H20" s="11">
        <f t="shared" si="10"/>
        <v>0.84099639065677856</v>
      </c>
      <c r="I20" s="31">
        <f t="shared" si="5"/>
        <v>0.36354038899256835</v>
      </c>
      <c r="J20" s="11">
        <f t="shared" si="10"/>
        <v>-1.2115711317106284</v>
      </c>
      <c r="K20" s="11">
        <f t="shared" si="10"/>
        <v>0.20219294397740839</v>
      </c>
      <c r="L20" s="31">
        <f t="shared" si="4"/>
        <v>-1.00937818773322</v>
      </c>
    </row>
    <row r="21" spans="1:12" x14ac:dyDescent="0.2">
      <c r="A21" s="10" t="str">
        <f>'Occ T2'!A17</f>
        <v>34 Culture, media and sports occupations</v>
      </c>
      <c r="B21" s="10">
        <f>'Occ T2'!B17</f>
        <v>11.491016944042643</v>
      </c>
      <c r="C21" s="10">
        <f>'Occ T2'!C17</f>
        <v>13.048369936870218</v>
      </c>
      <c r="D21" s="10">
        <f>'Occ T2'!D17</f>
        <v>13.040390458887774</v>
      </c>
      <c r="E21" s="10">
        <f>'Occ T2'!E17</f>
        <v>12.570600104094972</v>
      </c>
      <c r="F21" s="10">
        <f>'Occ T2'!F17</f>
        <v>14.191660696200254</v>
      </c>
      <c r="H21" s="11">
        <f t="shared" si="10"/>
        <v>1.5573529928275747</v>
      </c>
      <c r="I21" s="31">
        <f t="shared" si="5"/>
        <v>-7.9794779824435835E-3</v>
      </c>
      <c r="J21" s="11">
        <f t="shared" si="10"/>
        <v>-0.46979035479280284</v>
      </c>
      <c r="K21" s="11">
        <f t="shared" si="10"/>
        <v>1.6210605921052821</v>
      </c>
      <c r="L21" s="31">
        <f t="shared" si="4"/>
        <v>1.1512702373124792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33.928075477192351</v>
      </c>
      <c r="C22" s="10">
        <f>'Occ T2'!C18</f>
        <v>37.331053062404592</v>
      </c>
      <c r="D22" s="10">
        <f>'Occ T2'!D18</f>
        <v>38.667294278117687</v>
      </c>
      <c r="E22" s="10">
        <f>'Occ T2'!E18</f>
        <v>39.391958054615962</v>
      </c>
      <c r="F22" s="10">
        <f>'Occ T2'!F18</f>
        <v>41.549656914121563</v>
      </c>
      <c r="H22" s="11">
        <f t="shared" ref="H22" si="11">C22-B22</f>
        <v>3.4029775852122413</v>
      </c>
      <c r="I22" s="31">
        <f t="shared" si="5"/>
        <v>1.3362412157130947</v>
      </c>
      <c r="J22" s="11">
        <f t="shared" ref="J22" si="12">E22-D22</f>
        <v>0.72466377649827507</v>
      </c>
      <c r="K22" s="11">
        <f t="shared" ref="K22" si="13">F22-E22</f>
        <v>2.1576988595056008</v>
      </c>
      <c r="L22" s="31">
        <f t="shared" si="4"/>
        <v>2.8823626360038759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62.684364819164045</v>
      </c>
      <c r="C24" s="31">
        <f>'Occ T1'!C11</f>
        <v>62.976803424810647</v>
      </c>
      <c r="D24" s="31">
        <f>'Occ T1'!D11</f>
        <v>64.953455601494881</v>
      </c>
      <c r="E24" s="31">
        <f>'Occ T1'!E11</f>
        <v>64.850289122563652</v>
      </c>
      <c r="F24" s="31">
        <f>'Occ T1'!F11</f>
        <v>60.960214564360612</v>
      </c>
      <c r="H24" s="31">
        <f t="shared" ref="H24:K26" si="14">C24-B24</f>
        <v>0.29243860564660196</v>
      </c>
      <c r="I24" s="31">
        <f t="shared" si="5"/>
        <v>1.9766521766842331</v>
      </c>
      <c r="J24" s="31">
        <f t="shared" si="14"/>
        <v>-0.10316647893122877</v>
      </c>
      <c r="K24" s="31">
        <f t="shared" si="14"/>
        <v>-3.8900745582030396</v>
      </c>
      <c r="L24" s="31">
        <f t="shared" si="4"/>
        <v>-3.9932410371342684</v>
      </c>
    </row>
    <row r="25" spans="1:12" x14ac:dyDescent="0.2">
      <c r="A25" t="str">
        <f>'Occ T2'!A19</f>
        <v>41 Administrative occupations</v>
      </c>
      <c r="B25" s="32">
        <f>'Occ T2'!B19</f>
        <v>50.5030020037551</v>
      </c>
      <c r="C25" s="32">
        <f>'Occ T2'!C19</f>
        <v>51.314834648511976</v>
      </c>
      <c r="D25" s="32">
        <f>'Occ T2'!D19</f>
        <v>53.535514041011879</v>
      </c>
      <c r="E25" s="32">
        <f>'Occ T2'!E19</f>
        <v>54.52812864803974</v>
      </c>
      <c r="F25" s="32">
        <f>'Occ T2'!F19</f>
        <v>52.454351804291235</v>
      </c>
      <c r="H25" s="11">
        <f t="shared" si="14"/>
        <v>0.81183264475687622</v>
      </c>
      <c r="I25" s="31">
        <f t="shared" si="5"/>
        <v>2.2206793924999033</v>
      </c>
      <c r="J25" s="11">
        <f t="shared" si="14"/>
        <v>0.99261460702786053</v>
      </c>
      <c r="K25" s="11">
        <f t="shared" si="14"/>
        <v>-2.0737768437485045</v>
      </c>
      <c r="L25" s="31">
        <f t="shared" si="4"/>
        <v>-1.0811622367206439</v>
      </c>
    </row>
    <row r="26" spans="1:12" x14ac:dyDescent="0.2">
      <c r="A26" t="str">
        <f>'Occ T2'!A20</f>
        <v>42 Secretarial and related occupations</v>
      </c>
      <c r="B26" s="32">
        <f>'Occ T2'!B20</f>
        <v>12.181362815408944</v>
      </c>
      <c r="C26" s="32">
        <f>'Occ T2'!C20</f>
        <v>11.661968776298671</v>
      </c>
      <c r="D26" s="32">
        <f>'Occ T2'!D20</f>
        <v>11.417941560483003</v>
      </c>
      <c r="E26" s="32">
        <f>'Occ T2'!E20</f>
        <v>10.322160474523915</v>
      </c>
      <c r="F26" s="32">
        <f>'Occ T2'!F20</f>
        <v>8.505862760069375</v>
      </c>
      <c r="H26" s="11">
        <f t="shared" si="14"/>
        <v>-0.51939403911027249</v>
      </c>
      <c r="I26" s="31">
        <f t="shared" si="5"/>
        <v>-0.24402721581566844</v>
      </c>
      <c r="J26" s="11">
        <f t="shared" si="14"/>
        <v>-1.0957810859590875</v>
      </c>
      <c r="K26" s="11">
        <f t="shared" si="14"/>
        <v>-1.8162977144545405</v>
      </c>
      <c r="L26" s="31">
        <f t="shared" si="4"/>
        <v>-2.912078800413628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55.82071042908531</v>
      </c>
      <c r="C28" s="31">
        <f>'Occ T1'!C12</f>
        <v>58.000941480883043</v>
      </c>
      <c r="D28" s="31">
        <f>'Occ T1'!D12</f>
        <v>51.523786481375566</v>
      </c>
      <c r="E28" s="31">
        <f>'Occ T1'!E12</f>
        <v>53.098212184161511</v>
      </c>
      <c r="F28" s="31">
        <f>'Occ T1'!F12</f>
        <v>52.973358389755198</v>
      </c>
      <c r="H28" s="31">
        <f t="shared" ref="H28:K30" si="15">C28-B28</f>
        <v>2.1802310517977332</v>
      </c>
      <c r="I28" s="31">
        <f t="shared" si="5"/>
        <v>-6.4771549995074764</v>
      </c>
      <c r="J28" s="31">
        <f t="shared" si="15"/>
        <v>1.5744257027859447</v>
      </c>
      <c r="K28" s="31">
        <f t="shared" si="15"/>
        <v>-0.12485379440631306</v>
      </c>
      <c r="L28" s="31">
        <f t="shared" si="4"/>
        <v>1.4495719083796317</v>
      </c>
    </row>
    <row r="29" spans="1:12" x14ac:dyDescent="0.2">
      <c r="A29" s="10" t="str">
        <f>'Occ T2'!A21</f>
        <v>51 Skilled agricultural and related trades</v>
      </c>
      <c r="B29" s="10">
        <f>'Occ T2'!B21</f>
        <v>5.3273390619724807</v>
      </c>
      <c r="C29" s="10">
        <f>'Occ T2'!C21</f>
        <v>5.6492680768713255</v>
      </c>
      <c r="D29" s="10">
        <f>'Occ T2'!D21</f>
        <v>6.0058960333413625</v>
      </c>
      <c r="E29" s="10">
        <f>'Occ T2'!E21</f>
        <v>5.9735871391420776</v>
      </c>
      <c r="F29" s="10">
        <f>'Occ T2'!F21</f>
        <v>6.6743327848952738</v>
      </c>
      <c r="H29" s="11">
        <f t="shared" si="15"/>
        <v>0.32192901489884473</v>
      </c>
      <c r="I29" s="31">
        <f t="shared" si="5"/>
        <v>0.35662795647003698</v>
      </c>
      <c r="J29" s="11">
        <f t="shared" si="15"/>
        <v>-3.2308894199284843E-2</v>
      </c>
      <c r="K29" s="11">
        <f t="shared" si="15"/>
        <v>0.7007456457531962</v>
      </c>
      <c r="L29" s="31">
        <f t="shared" si="4"/>
        <v>0.66843675155391136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21.206390750987723</v>
      </c>
      <c r="C30" s="10">
        <f>'Occ T2'!C22</f>
        <v>21.422566242936224</v>
      </c>
      <c r="D30" s="10">
        <f>'Occ T2'!D22</f>
        <v>18.957765396207414</v>
      </c>
      <c r="E30" s="10">
        <f>'Occ T2'!E22</f>
        <v>18.895654761828947</v>
      </c>
      <c r="F30" s="10">
        <f>'Occ T2'!F22</f>
        <v>18.229899322320001</v>
      </c>
      <c r="H30" s="11">
        <f t="shared" si="15"/>
        <v>0.21617549194850127</v>
      </c>
      <c r="I30" s="31">
        <f t="shared" si="5"/>
        <v>-2.4648008467288101</v>
      </c>
      <c r="J30" s="11">
        <f t="shared" si="15"/>
        <v>-6.2110634378466756E-2</v>
      </c>
      <c r="K30" s="11">
        <f t="shared" si="15"/>
        <v>-0.66575543950894556</v>
      </c>
      <c r="L30" s="31">
        <f t="shared" si="4"/>
        <v>-0.72786607388741231</v>
      </c>
    </row>
    <row r="31" spans="1:12" x14ac:dyDescent="0.2">
      <c r="A31" s="10" t="str">
        <f>'Occ T2'!A23</f>
        <v>53 Skilled construction and building trades</v>
      </c>
      <c r="B31" s="10">
        <f>'Occ T2'!B23</f>
        <v>19.228282968609467</v>
      </c>
      <c r="C31" s="10">
        <f>'Occ T2'!C23</f>
        <v>21.066644983792301</v>
      </c>
      <c r="D31" s="10">
        <f>'Occ T2'!D23</f>
        <v>17.032656969544849</v>
      </c>
      <c r="E31" s="10">
        <f>'Occ T2'!E23</f>
        <v>17.945156563994086</v>
      </c>
      <c r="F31" s="10">
        <f>'Occ T2'!F23</f>
        <v>17.839676674626624</v>
      </c>
      <c r="H31" s="11">
        <f t="shared" ref="H31:H32" si="16">C31-B31</f>
        <v>1.8383620151828346</v>
      </c>
      <c r="I31" s="31">
        <f t="shared" si="5"/>
        <v>-4.033988014247452</v>
      </c>
      <c r="J31" s="11">
        <f t="shared" ref="J31:J32" si="17">E31-D31</f>
        <v>0.91249959444923689</v>
      </c>
      <c r="K31" s="11">
        <f t="shared" ref="K31:K32" si="18">F31-E31</f>
        <v>-0.10547988936746222</v>
      </c>
      <c r="L31" s="31">
        <f t="shared" si="4"/>
        <v>0.80701970508177467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10.058697647515643</v>
      </c>
      <c r="C32" s="10">
        <f>'Occ T2'!C24</f>
        <v>9.8624621772831897</v>
      </c>
      <c r="D32" s="10">
        <f>'Occ T2'!D24</f>
        <v>9.5274680822819402</v>
      </c>
      <c r="E32" s="10">
        <f>'Occ T2'!E24</f>
        <v>10.283813719196402</v>
      </c>
      <c r="F32" s="10">
        <f>'Occ T2'!F24</f>
        <v>10.229449607913303</v>
      </c>
      <c r="H32" s="11">
        <f t="shared" si="16"/>
        <v>-0.19623547023245358</v>
      </c>
      <c r="I32" s="31">
        <f t="shared" si="5"/>
        <v>-0.33499409500124955</v>
      </c>
      <c r="J32" s="11">
        <f t="shared" si="17"/>
        <v>0.7563456369144621</v>
      </c>
      <c r="K32" s="11">
        <f t="shared" si="18"/>
        <v>-5.4364111283099703E-2</v>
      </c>
      <c r="L32" s="31">
        <f t="shared" si="4"/>
        <v>0.7019815256313624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56.42440653318662</v>
      </c>
      <c r="C34" s="31">
        <f>'Occ T1'!C13</f>
        <v>58.200212472146177</v>
      </c>
      <c r="D34" s="31">
        <f>'Occ T1'!D13</f>
        <v>54.97986039954818</v>
      </c>
      <c r="E34" s="31">
        <f>'Occ T1'!E13</f>
        <v>57.447821521555213</v>
      </c>
      <c r="F34" s="31">
        <f>'Occ T1'!F13</f>
        <v>63.284361569777666</v>
      </c>
      <c r="H34" s="31">
        <f t="shared" ref="H34:K36" si="19">C34-B34</f>
        <v>1.7758059389595573</v>
      </c>
      <c r="I34" s="31">
        <f t="shared" si="5"/>
        <v>-3.2203520725979971</v>
      </c>
      <c r="J34" s="31">
        <f t="shared" si="19"/>
        <v>2.4679611220070328</v>
      </c>
      <c r="K34" s="31">
        <f t="shared" si="19"/>
        <v>5.836540048222453</v>
      </c>
      <c r="L34" s="31">
        <f t="shared" si="4"/>
        <v>8.3045011702294858</v>
      </c>
    </row>
    <row r="35" spans="1:12" x14ac:dyDescent="0.2">
      <c r="A35" s="10" t="str">
        <f>'Occ T2'!A25</f>
        <v>61 Caring personal service occupations</v>
      </c>
      <c r="B35" s="10">
        <f>'Occ T2'!B25</f>
        <v>44.562479051615767</v>
      </c>
      <c r="C35" s="10">
        <f>'Occ T2'!C25</f>
        <v>45.083140866398203</v>
      </c>
      <c r="D35" s="10">
        <f>'Occ T2'!D25</f>
        <v>43.087427442616608</v>
      </c>
      <c r="E35" s="10">
        <f>'Occ T2'!E25</f>
        <v>45.595902044959544</v>
      </c>
      <c r="F35" s="10">
        <f>'Occ T2'!F25</f>
        <v>50.458448274499446</v>
      </c>
      <c r="G35" s="10"/>
      <c r="H35" s="11">
        <f t="shared" si="19"/>
        <v>0.52066181478243578</v>
      </c>
      <c r="I35" s="31">
        <f t="shared" si="5"/>
        <v>-1.995713423781595</v>
      </c>
      <c r="J35" s="11">
        <f t="shared" si="19"/>
        <v>2.5084746023429361</v>
      </c>
      <c r="K35" s="11">
        <f t="shared" si="19"/>
        <v>4.8625462295399018</v>
      </c>
      <c r="L35" s="31">
        <f t="shared" si="4"/>
        <v>7.3710208318828379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11.330489656307254</v>
      </c>
      <c r="C36" s="10">
        <f>'Occ T2'!C26</f>
        <v>12.631832821432615</v>
      </c>
      <c r="D36" s="10">
        <f>'Occ T2'!D26</f>
        <v>11.2985852392443</v>
      </c>
      <c r="E36" s="10">
        <f>'Occ T2'!E26</f>
        <v>11.4126009601299</v>
      </c>
      <c r="F36" s="10">
        <f>'Occ T2'!F26</f>
        <v>12.374889235507998</v>
      </c>
      <c r="G36" s="10"/>
      <c r="H36" s="11">
        <f t="shared" si="19"/>
        <v>1.3013431651253615</v>
      </c>
      <c r="I36" s="31">
        <f t="shared" si="5"/>
        <v>-1.3332475821883154</v>
      </c>
      <c r="J36" s="11">
        <f t="shared" si="19"/>
        <v>0.1140157208856003</v>
      </c>
      <c r="K36" s="11">
        <f t="shared" si="19"/>
        <v>0.96228827537809813</v>
      </c>
      <c r="L36" s="31">
        <f t="shared" si="4"/>
        <v>1.0763039962636984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0.53143782526360217</v>
      </c>
      <c r="C37" s="10">
        <f>'Occ T2'!C27</f>
        <v>0.48523878431535339</v>
      </c>
      <c r="D37" s="10">
        <f>'Occ T2'!D27</f>
        <v>0.59384771768727396</v>
      </c>
      <c r="E37" s="10">
        <f>'Occ T2'!E27</f>
        <v>0.43931851646576464</v>
      </c>
      <c r="F37" s="10">
        <f>'Occ T2'!F27</f>
        <v>0.45102405977021687</v>
      </c>
      <c r="G37" s="10"/>
      <c r="H37" s="11">
        <f t="shared" ref="H37" si="20">C37-B37</f>
        <v>-4.6199040948248782E-2</v>
      </c>
      <c r="I37" s="31">
        <f t="shared" ref="I37" si="21">D37-C37</f>
        <v>0.10860893337192057</v>
      </c>
      <c r="J37" s="11">
        <f t="shared" ref="J37" si="22">E37-D37</f>
        <v>-0.15452920122150932</v>
      </c>
      <c r="K37" s="11">
        <f t="shared" ref="K37" si="23">F37-E37</f>
        <v>1.1705543304452226E-2</v>
      </c>
      <c r="L37" s="31">
        <f t="shared" ref="L37" si="24">F37-D37</f>
        <v>-0.14282365791705709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47.672005855982519</v>
      </c>
      <c r="C39" s="31">
        <f>'Occ T1'!C14</f>
        <v>46.600988358438997</v>
      </c>
      <c r="D39" s="31">
        <f>'Occ T1'!D14</f>
        <v>46.857164774552444</v>
      </c>
      <c r="E39" s="31">
        <f>'Occ T1'!E14</f>
        <v>47.673910471870826</v>
      </c>
      <c r="F39" s="31">
        <f>'Occ T1'!F14</f>
        <v>47.576405978898364</v>
      </c>
      <c r="H39" s="31">
        <f>C39-B39</f>
        <v>-1.0710174975435223</v>
      </c>
      <c r="I39" s="31">
        <f t="shared" si="5"/>
        <v>0.25617641611344766</v>
      </c>
      <c r="J39" s="31">
        <f>E39-D39</f>
        <v>0.81674569731838176</v>
      </c>
      <c r="K39" s="31">
        <f>F39-E39</f>
        <v>-9.7504492972461776E-2</v>
      </c>
      <c r="L39" s="31">
        <f t="shared" si="4"/>
        <v>0.71924120434591998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38.899480249066187</v>
      </c>
      <c r="C40" s="126">
        <f>'Occ T2'!C28</f>
        <v>36.946432270231881</v>
      </c>
      <c r="D40" s="126">
        <f>'Occ T2'!D28</f>
        <v>36.900956339507758</v>
      </c>
      <c r="E40" s="126">
        <f>'Occ T2'!E28</f>
        <v>36.640912897045141</v>
      </c>
      <c r="F40" s="126">
        <f>'Occ T2'!F28</f>
        <v>35.440692642842535</v>
      </c>
      <c r="G40"/>
      <c r="H40" s="11">
        <f>C40-B40</f>
        <v>-1.9530479788343058</v>
      </c>
      <c r="I40" s="31">
        <f t="shared" si="5"/>
        <v>-4.5475930724123259E-2</v>
      </c>
      <c r="J40" s="11">
        <f t="shared" ref="J40" si="25">E40-D40</f>
        <v>-0.26004344246261724</v>
      </c>
      <c r="K40" s="11">
        <f t="shared" ref="K40" si="26">F40-E40</f>
        <v>-1.2002202542026055</v>
      </c>
      <c r="L40" s="31">
        <f t="shared" si="4"/>
        <v>-1.4602636966652227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8.7725256069163358</v>
      </c>
      <c r="C41" s="126">
        <f>'Occ T2'!C29</f>
        <v>9.6545560882071193</v>
      </c>
      <c r="D41" s="126">
        <f>'Occ T2'!D29</f>
        <v>9.9562084350446831</v>
      </c>
      <c r="E41" s="126">
        <f>'Occ T2'!E29</f>
        <v>11.032997574825687</v>
      </c>
      <c r="F41" s="126">
        <f>'Occ T2'!F29</f>
        <v>12.135713336055831</v>
      </c>
      <c r="G41"/>
      <c r="H41" s="11">
        <f t="shared" ref="H41" si="27">C41-B41</f>
        <v>0.88203048129078354</v>
      </c>
      <c r="I41" s="31">
        <f t="shared" si="5"/>
        <v>0.30165234683756381</v>
      </c>
      <c r="J41" s="11">
        <f t="shared" ref="J41" si="28">E41-D41</f>
        <v>1.0767891397810043</v>
      </c>
      <c r="K41" s="11">
        <f t="shared" ref="K41" si="29">F41-E41</f>
        <v>1.1027157612301437</v>
      </c>
      <c r="L41" s="31">
        <f t="shared" si="4"/>
        <v>2.179504901011148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28.63298865848504</v>
      </c>
      <c r="C43" s="31">
        <f>'Occ T1'!C15</f>
        <v>30.310941032805594</v>
      </c>
      <c r="D43" s="31">
        <f>'Occ T1'!D15</f>
        <v>26.841104311521114</v>
      </c>
      <c r="E43" s="31">
        <f>'Occ T1'!E15</f>
        <v>27.970217350596212</v>
      </c>
      <c r="F43" s="31">
        <f>'Occ T1'!F15</f>
        <v>27.619128800897371</v>
      </c>
      <c r="H43" s="31">
        <f t="shared" ref="H43:K45" si="30">C43-B43</f>
        <v>1.6779523743205544</v>
      </c>
      <c r="I43" s="31">
        <f t="shared" si="5"/>
        <v>-3.4698367212844801</v>
      </c>
      <c r="J43" s="31">
        <f t="shared" si="30"/>
        <v>1.1291130390750972</v>
      </c>
      <c r="K43" s="31">
        <f t="shared" si="30"/>
        <v>-0.35108854969884007</v>
      </c>
      <c r="L43" s="31">
        <f t="shared" si="4"/>
        <v>0.77802448937625712</v>
      </c>
    </row>
    <row r="44" spans="1:12" x14ac:dyDescent="0.2">
      <c r="A44" s="10" t="str">
        <f>'Occ T2'!A30</f>
        <v>81 Process, plant and machine operatives</v>
      </c>
      <c r="B44" s="10">
        <f>'Occ T2'!B30</f>
        <v>11.869609802782215</v>
      </c>
      <c r="C44" s="10">
        <f>'Occ T2'!C30</f>
        <v>11.863016736407399</v>
      </c>
      <c r="D44" s="10">
        <f>'Occ T2'!D30</f>
        <v>10.389182836168597</v>
      </c>
      <c r="E44" s="10">
        <f>'Occ T2'!E30</f>
        <v>11.10838173432931</v>
      </c>
      <c r="F44" s="10">
        <f>'Occ T2'!F30</f>
        <v>10.614519942841889</v>
      </c>
      <c r="H44" s="11">
        <f t="shared" si="30"/>
        <v>-6.5930663748154927E-3</v>
      </c>
      <c r="I44" s="31">
        <f t="shared" si="5"/>
        <v>-1.4738339002388017</v>
      </c>
      <c r="J44" s="11">
        <f t="shared" si="30"/>
        <v>0.71919889816071247</v>
      </c>
      <c r="K44" s="11">
        <f t="shared" si="30"/>
        <v>-0.49386179148742038</v>
      </c>
      <c r="L44" s="31">
        <f t="shared" si="4"/>
        <v>0.2253371066732921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16.763378855702825</v>
      </c>
      <c r="C45" s="10">
        <f>'Occ T2'!C31</f>
        <v>18.447924296398195</v>
      </c>
      <c r="D45" s="10">
        <f>'Occ T2'!D31</f>
        <v>16.451921475352517</v>
      </c>
      <c r="E45" s="10">
        <f>'Occ T2'!E31</f>
        <v>16.861835616266902</v>
      </c>
      <c r="F45" s="10">
        <f>'Occ T2'!F31</f>
        <v>17.004608858055484</v>
      </c>
      <c r="H45" s="11">
        <f t="shared" si="30"/>
        <v>1.6845454406953699</v>
      </c>
      <c r="I45" s="31">
        <f t="shared" si="5"/>
        <v>-1.9960028210456784</v>
      </c>
      <c r="J45" s="11">
        <f t="shared" si="30"/>
        <v>0.40991414091438472</v>
      </c>
      <c r="K45" s="11">
        <f t="shared" si="30"/>
        <v>0.14277324178858208</v>
      </c>
      <c r="L45" s="31">
        <f t="shared" si="4"/>
        <v>0.5526873827029668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59.208764970388728</v>
      </c>
      <c r="C47" s="31">
        <f>'Occ T1'!C16</f>
        <v>58.929461252710531</v>
      </c>
      <c r="D47" s="31">
        <f>'Occ T1'!D16</f>
        <v>54.626873249422324</v>
      </c>
      <c r="E47" s="31">
        <f>'Occ T1'!E16</f>
        <v>57.546688926248798</v>
      </c>
      <c r="F47" s="31">
        <f>'Occ T1'!F16</f>
        <v>57.042315308211656</v>
      </c>
      <c r="H47" s="31">
        <f t="shared" ref="H47:K49" si="31">C47-B47</f>
        <v>-0.27930371767819651</v>
      </c>
      <c r="I47" s="31">
        <f t="shared" si="5"/>
        <v>-4.3025880032882071</v>
      </c>
      <c r="J47" s="31">
        <f t="shared" si="31"/>
        <v>2.9198156768264738</v>
      </c>
      <c r="K47" s="31">
        <f t="shared" si="31"/>
        <v>-0.50437361803714253</v>
      </c>
      <c r="L47" s="31">
        <f t="shared" si="4"/>
        <v>2.4154420587893313</v>
      </c>
    </row>
    <row r="48" spans="1:12" x14ac:dyDescent="0.2">
      <c r="A48" s="10" t="str">
        <f>'Occ T2'!A32</f>
        <v>91 Elementary trades and related occupations</v>
      </c>
      <c r="B48" s="10">
        <f>'Occ T2'!B32</f>
        <v>8.660859174821649</v>
      </c>
      <c r="C48" s="10">
        <f>'Occ T2'!C32</f>
        <v>7.9007340307832425</v>
      </c>
      <c r="D48" s="10">
        <f>'Occ T2'!D32</f>
        <v>7.0363748844756051</v>
      </c>
      <c r="E48" s="10">
        <f>'Occ T2'!E32</f>
        <v>14.066108361060863</v>
      </c>
      <c r="F48" s="10">
        <f>'Occ T2'!F32</f>
        <v>16.403689651773028</v>
      </c>
      <c r="H48" s="11">
        <f t="shared" si="31"/>
        <v>-0.76012514403840648</v>
      </c>
      <c r="I48" s="31">
        <f t="shared" si="5"/>
        <v>-0.86435914630763744</v>
      </c>
      <c r="J48" s="11">
        <f t="shared" si="31"/>
        <v>7.0297334765852577</v>
      </c>
      <c r="K48" s="11">
        <f t="shared" si="31"/>
        <v>2.3375812907121656</v>
      </c>
      <c r="L48" s="31">
        <f t="shared" si="4"/>
        <v>9.3673147672974224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50.547905795567083</v>
      </c>
      <c r="C49" s="10">
        <f>'Occ T2'!C33</f>
        <v>51.028727221927291</v>
      </c>
      <c r="D49" s="10">
        <f>'Occ T2'!D33</f>
        <v>47.590498364946718</v>
      </c>
      <c r="E49" s="10">
        <f>'Occ T2'!E33</f>
        <v>43.480580565187935</v>
      </c>
      <c r="F49" s="10">
        <f>'Occ T2'!F33</f>
        <v>40.638625656438627</v>
      </c>
      <c r="H49" s="11">
        <f t="shared" si="31"/>
        <v>0.48082142636020819</v>
      </c>
      <c r="I49" s="31">
        <f t="shared" si="5"/>
        <v>-3.4382288569805723</v>
      </c>
      <c r="J49" s="11">
        <f t="shared" si="31"/>
        <v>-4.109917799758783</v>
      </c>
      <c r="K49" s="11">
        <f t="shared" si="31"/>
        <v>-2.8419549087493081</v>
      </c>
      <c r="L49" s="31">
        <f t="shared" si="4"/>
        <v>-6.9518727085080911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553.7919999999998</v>
      </c>
      <c r="C51" s="34">
        <f>'Occ T1'!C18</f>
        <v>599.34800000000018</v>
      </c>
      <c r="D51" s="34">
        <f>'Occ T1'!D18</f>
        <v>592.73499999999979</v>
      </c>
      <c r="E51" s="34">
        <f>'Occ T1'!E18</f>
        <v>617.09399999999937</v>
      </c>
      <c r="F51" s="34">
        <f>'Occ T1'!F18</f>
        <v>653.93299999999988</v>
      </c>
      <c r="G51" s="24"/>
      <c r="H51" s="34">
        <f>C51-B51</f>
        <v>45.556000000000381</v>
      </c>
      <c r="I51" s="205">
        <f>D51-C51</f>
        <v>-6.6130000000003974</v>
      </c>
      <c r="J51" s="34">
        <f>E51-D51</f>
        <v>24.358999999999583</v>
      </c>
      <c r="K51" s="34">
        <f>F51-E51</f>
        <v>36.83900000000051</v>
      </c>
      <c r="L51" s="205">
        <f>F51-D51</f>
        <v>61.198000000000093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4.5377367686136649</v>
      </c>
      <c r="C59" s="44">
        <f>IF(AND(D$5-C$5 &lt;&gt; 0,D7 &lt;&gt; 0,C7 &lt;&gt; 0),(EXP(LN(D7/C7)/(D$5-C$5))-1)*100,0)</f>
        <v>2.3002693278171504</v>
      </c>
      <c r="D59" s="44">
        <f>IF(AND(E$5-D$5 &lt;&gt; 0,E7 &lt;&gt; 0,D7 &lt;&gt; 0),(EXP(LN(E7/D7)/(E$5-D$5))-1)*100,0)</f>
        <v>-0.81331272093716489</v>
      </c>
      <c r="E59" s="44">
        <f>IF(AND(F$5-E$5 &lt;&gt; 0,F7 &lt;&gt; 0,E7 &lt;&gt; 0),(EXP(LN(F7/E7)/(F$5-E$5))-1)*100,0)</f>
        <v>0.98342456003501777</v>
      </c>
      <c r="F59" s="44">
        <f>IF(AND(F$5-D$5 &lt;&gt; 0,F7 &lt;&gt; 0,D7 &lt;&gt; 0),(EXP(LN(F7/D7)/(F$5-D$5))-1)*100,0)</f>
        <v>0.3809245710207021</v>
      </c>
      <c r="H59" s="44">
        <f>(B7/B$51)*100</f>
        <v>10.062449493240701</v>
      </c>
      <c r="I59" s="44">
        <f>(C7/C$51)*100</f>
        <v>11.103597348253837</v>
      </c>
      <c r="J59" s="44">
        <f>(D7/D$51)*100</f>
        <v>11.485739699678644</v>
      </c>
      <c r="K59" s="44">
        <f>(E7/E$51)*100</f>
        <v>10.590955568672387</v>
      </c>
      <c r="L59" s="44">
        <f>(F7/F$51)*100</f>
        <v>11.02184147207427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5.270749368984573</v>
      </c>
      <c r="C60" s="44">
        <f t="shared" si="32"/>
        <v>2.5937216420147013</v>
      </c>
      <c r="D60" s="44">
        <f t="shared" si="32"/>
        <v>-1.7333286874532172</v>
      </c>
      <c r="E60" s="44">
        <f t="shared" si="32"/>
        <v>0.88950347696095111</v>
      </c>
      <c r="F60" s="44">
        <f>IF(AND(F$5-D$5 &lt;&gt; 0,F8 &lt;&gt; 0,D8 &lt;&gt; 0),(EXP(LN(F8/D8)/(F$5-D$5))-1)*100,0)</f>
        <v>7.5385147354278814E-3</v>
      </c>
      <c r="H60" s="44">
        <f t="shared" ref="H60:L60" si="33">(B8/B$51)*100</f>
        <v>6.645936281117919</v>
      </c>
      <c r="I60" s="44">
        <f t="shared" si="33"/>
        <v>7.5414463919012062</v>
      </c>
      <c r="J60" s="44">
        <f t="shared" si="33"/>
        <v>7.8233709069228023</v>
      </c>
      <c r="K60" s="44">
        <f t="shared" si="33"/>
        <v>6.8854827443324673</v>
      </c>
      <c r="L60" s="44">
        <f t="shared" si="33"/>
        <v>7.0992473945033492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3.0659948219496691</v>
      </c>
      <c r="C61" s="44">
        <f>IF(AND(D$5-C$5 &lt;&gt; 0,D9 &lt;&gt; 0,C9 &lt;&gt; 0),(EXP(LN(D9/C9)/(D$5-C$5))-1)*100,0)</f>
        <v>1.6790000657289195</v>
      </c>
      <c r="D61" s="44">
        <f t="shared" si="34"/>
        <v>1.0449147572149986</v>
      </c>
      <c r="E61" s="44">
        <f t="shared" si="34"/>
        <v>1.1558879307687286</v>
      </c>
      <c r="F61" s="44">
        <f>IF(AND(F$5-D$5 &lt;&gt; 0,F9 &lt;&gt; 0,D9 &lt;&gt; 0),(EXP(LN(F9/D9)/(F$5-D$5))-1)*100,0)</f>
        <v>1.1188833376407414</v>
      </c>
      <c r="H61" s="44">
        <f t="shared" ref="H61:L61" si="35">(B9/B$51)*100</f>
        <v>3.4165132121227808</v>
      </c>
      <c r="I61" s="44">
        <f t="shared" si="35"/>
        <v>3.5621509563526303</v>
      </c>
      <c r="J61" s="44">
        <f t="shared" si="35"/>
        <v>3.6623687927558422</v>
      </c>
      <c r="K61" s="44">
        <f t="shared" si="35"/>
        <v>3.7054728243399193</v>
      </c>
      <c r="L61" s="44">
        <f t="shared" si="35"/>
        <v>3.9225940775709214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4.2098467393984818</v>
      </c>
      <c r="C63" s="44">
        <f t="shared" si="36"/>
        <v>3.2282917806776501</v>
      </c>
      <c r="D63" s="44">
        <f t="shared" si="36"/>
        <v>1.7023429360940812</v>
      </c>
      <c r="E63" s="44">
        <f t="shared" si="36"/>
        <v>1.204933247522888</v>
      </c>
      <c r="F63" s="44">
        <f>IF(AND(F$5-D$5 &lt;&gt; 0,F11 &lt;&gt; 0,D11 &lt;&gt; 0),(EXP(LN(F11/D11)/(F$5-D$5))-1)*100,0)</f>
        <v>1.3704655822187606</v>
      </c>
      <c r="H63" s="44">
        <f>(B11/B$51)*100</f>
        <v>21.096020838893022</v>
      </c>
      <c r="I63" s="44">
        <f>(C11/C$51)*100</f>
        <v>22.988106039369185</v>
      </c>
      <c r="J63" s="44">
        <f>(D11/D$51)*100</f>
        <v>23.994981563227171</v>
      </c>
      <c r="K63" s="44">
        <f>(E11/E$51)*100</f>
        <v>25.077512695340289</v>
      </c>
      <c r="L63" s="44">
        <f>(F11/F$51)*100</f>
        <v>26.675916923838184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4.7568131173777672</v>
      </c>
      <c r="C64" s="44">
        <f t="shared" si="36"/>
        <v>1.7870001002816549</v>
      </c>
      <c r="D64" s="49">
        <f t="shared" si="36"/>
        <v>4.3492067506987642</v>
      </c>
      <c r="E64" s="49">
        <f t="shared" si="36"/>
        <v>1.399919639974212</v>
      </c>
      <c r="F64" s="44">
        <f>IF(AND(F$5-D$5 &lt;&gt; 0,F12 &lt;&gt; 0,D12 &lt;&gt; 0),(EXP(LN(F12/D12)/(F$5-D$5))-1)*100,0)</f>
        <v>2.3736350931720329</v>
      </c>
      <c r="H64" s="40">
        <f t="shared" ref="H64:L67" si="37">(B12/B$11)*100</f>
        <v>27.183804632947545</v>
      </c>
      <c r="I64" s="40">
        <f t="shared" si="37"/>
        <v>27.759032378052957</v>
      </c>
      <c r="J64" s="40">
        <f t="shared" si="37"/>
        <v>27.37145585487135</v>
      </c>
      <c r="K64" s="40">
        <f t="shared" si="37"/>
        <v>31.12353138093097</v>
      </c>
      <c r="L64" s="40">
        <f t="shared" si="37"/>
        <v>31.72839825735354</v>
      </c>
    </row>
    <row r="65" spans="1:12" x14ac:dyDescent="0.2">
      <c r="A65" t="str">
        <f>A13</f>
        <v>22 Health professionals</v>
      </c>
      <c r="B65" s="49">
        <f t="shared" si="36"/>
        <v>3.5781385415884381</v>
      </c>
      <c r="C65" s="44">
        <f t="shared" si="36"/>
        <v>-0.26463963670296797</v>
      </c>
      <c r="D65" s="49">
        <f t="shared" si="36"/>
        <v>0.6336675769813338</v>
      </c>
      <c r="E65" s="49">
        <f t="shared" si="36"/>
        <v>1.4261217205319143</v>
      </c>
      <c r="F65" s="44">
        <f>IF(AND(F$5-D$5 &lt;&gt; 0,F13 &lt;&gt; 0,D13 &lt;&gt; 0),(EXP(LN(F13/D13)/(F$5-D$5))-1)*100,0)</f>
        <v>1.1612793890429796</v>
      </c>
      <c r="H65" s="40">
        <f t="shared" si="37"/>
        <v>20.399913489325129</v>
      </c>
      <c r="I65" s="40">
        <f t="shared" si="37"/>
        <v>19.909745298396508</v>
      </c>
      <c r="J65" s="40">
        <f t="shared" si="37"/>
        <v>19.236060074460326</v>
      </c>
      <c r="K65" s="40">
        <f t="shared" si="37"/>
        <v>18.246427201627778</v>
      </c>
      <c r="L65" s="40">
        <f t="shared" si="37"/>
        <v>18.649157032863801</v>
      </c>
    </row>
    <row r="66" spans="1:12" x14ac:dyDescent="0.2">
      <c r="A66" t="str">
        <f>A14</f>
        <v>23 Teaching and other educational professionals</v>
      </c>
      <c r="B66" s="49">
        <f t="shared" si="36"/>
        <v>3.0410060229388636</v>
      </c>
      <c r="C66" s="44">
        <f t="shared" si="36"/>
        <v>1.2680041554474997</v>
      </c>
      <c r="D66" s="49">
        <f t="shared" si="36"/>
        <v>-0.13414258683290825</v>
      </c>
      <c r="E66" s="49">
        <f t="shared" si="36"/>
        <v>0.88608358088519967</v>
      </c>
      <c r="F66" s="44">
        <f>IF(AND(F$5-D$5 &lt;&gt; 0,F14 &lt;&gt; 0,D14 &lt;&gt; 0),(EXP(LN(F14/D14)/(F$5-D$5))-1)*100,0)</f>
        <v>0.54485535247672523</v>
      </c>
      <c r="H66" s="40">
        <f t="shared" si="37"/>
        <v>23.90836121485799</v>
      </c>
      <c r="I66" s="40">
        <f t="shared" si="37"/>
        <v>22.853627307420275</v>
      </c>
      <c r="J66" s="40">
        <f t="shared" si="37"/>
        <v>22.419640829202262</v>
      </c>
      <c r="K66" s="40">
        <f t="shared" si="37"/>
        <v>20.467228410549186</v>
      </c>
      <c r="L66" s="40">
        <f t="shared" si="37"/>
        <v>19.831466844914175</v>
      </c>
    </row>
    <row r="67" spans="1:12" x14ac:dyDescent="0.2">
      <c r="A67" t="str">
        <f>A15</f>
        <v>24 Business, media and public service professionals</v>
      </c>
      <c r="B67" s="49">
        <f t="shared" si="36"/>
        <v>5.084916575295928</v>
      </c>
      <c r="C67" s="44">
        <f t="shared" si="36"/>
        <v>8.4645371393998747</v>
      </c>
      <c r="D67" s="49">
        <f t="shared" si="36"/>
        <v>1.1647264209847741</v>
      </c>
      <c r="E67" s="49">
        <f t="shared" si="36"/>
        <v>1.0794742813905467</v>
      </c>
      <c r="F67" s="44">
        <f>IF(AND(F$5-D$5 &lt;&gt; 0,F15 &lt;&gt; 0,D15 &lt;&gt; 0),(EXP(LN(F15/D15)/(F$5-D$5))-1)*100,0)</f>
        <v>1.107883675763599</v>
      </c>
      <c r="H67" s="40">
        <f t="shared" si="37"/>
        <v>28.507920662869342</v>
      </c>
      <c r="I67" s="40">
        <f t="shared" si="37"/>
        <v>29.477595016130259</v>
      </c>
      <c r="J67" s="40">
        <f t="shared" si="37"/>
        <v>30.972843241466062</v>
      </c>
      <c r="K67" s="40">
        <f t="shared" si="37"/>
        <v>30.162813006892069</v>
      </c>
      <c r="L67" s="40">
        <f t="shared" si="37"/>
        <v>29.790977864868484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3.1031247193491485</v>
      </c>
      <c r="C69" s="44">
        <f t="shared" si="39"/>
        <v>3.3067112284924427</v>
      </c>
      <c r="D69" s="44">
        <f t="shared" si="39"/>
        <v>1.3549305413606216</v>
      </c>
      <c r="E69" s="44">
        <f t="shared" si="39"/>
        <v>1.0322013095939164</v>
      </c>
      <c r="F69" s="44">
        <f t="shared" ref="F69:F74" si="40">IF(AND(F$5-D$5 &lt;&gt; 0,F17 &lt;&gt; 0,D17 &lt;&gt; 0),(EXP(LN(F17/D17)/(F$5-D$5))-1)*100,0)</f>
        <v>1.1396633785130117</v>
      </c>
      <c r="H69" s="44">
        <f>(B17/B$51)*100</f>
        <v>12.783796571994113</v>
      </c>
      <c r="I69" s="44">
        <f>(C17/C$51)*100</f>
        <v>13.347956372350328</v>
      </c>
      <c r="J69" s="44">
        <f>(D17/D$51)*100</f>
        <v>13.943178993040842</v>
      </c>
      <c r="K69" s="44">
        <f>(E17/E$51)*100</f>
        <v>14.325027122914372</v>
      </c>
      <c r="L69" s="44">
        <f>(F17/F$51)*100</f>
        <v>14.979995347681928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5.6655181104046992</v>
      </c>
      <c r="C70" s="44">
        <f t="shared" si="39"/>
        <v>7.0986039980874382</v>
      </c>
      <c r="D70" s="49">
        <f t="shared" si="39"/>
        <v>-1.0280131924989333</v>
      </c>
      <c r="E70" s="49">
        <f t="shared" si="39"/>
        <v>0.82002685644120277</v>
      </c>
      <c r="F70" s="44">
        <f t="shared" si="40"/>
        <v>0.20021084339389983</v>
      </c>
      <c r="H70" s="40">
        <f t="shared" ref="H70:L74" si="41">(B18/B$17)*100</f>
        <v>13.285135578988038</v>
      </c>
      <c r="I70" s="40">
        <f t="shared" si="41"/>
        <v>14.6558775627835</v>
      </c>
      <c r="J70" s="40">
        <f t="shared" si="41"/>
        <v>15.193824376708024</v>
      </c>
      <c r="K70" s="40">
        <f t="shared" si="41"/>
        <v>13.489757519103996</v>
      </c>
      <c r="L70" s="40">
        <f t="shared" si="41"/>
        <v>13.209125768116767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2.438658683083772</v>
      </c>
      <c r="C71" s="44">
        <f t="shared" si="39"/>
        <v>1.0278316126185905</v>
      </c>
      <c r="D71" s="49">
        <f t="shared" si="39"/>
        <v>10.072325302798181</v>
      </c>
      <c r="E71" s="49">
        <f t="shared" si="39"/>
        <v>2.1492411237801212</v>
      </c>
      <c r="F71" s="44">
        <f t="shared" si="40"/>
        <v>4.7247848385858715</v>
      </c>
      <c r="H71" s="40">
        <f t="shared" si="41"/>
        <v>15.137385691644333</v>
      </c>
      <c r="I71" s="40">
        <f t="shared" si="41"/>
        <v>14.750919722125388</v>
      </c>
      <c r="J71" s="40">
        <f t="shared" si="41"/>
        <v>14.425523918983494</v>
      </c>
      <c r="K71" s="40">
        <f t="shared" si="41"/>
        <v>21.792040588544037</v>
      </c>
      <c r="L71" s="40">
        <f t="shared" si="41"/>
        <v>24.324907021983609</v>
      </c>
    </row>
    <row r="72" spans="1:12" x14ac:dyDescent="0.2">
      <c r="A72" t="str">
        <f t="shared" si="38"/>
        <v>33 Protective service occupations</v>
      </c>
      <c r="B72" s="49">
        <f t="shared" si="39"/>
        <v>3.7812771535410183</v>
      </c>
      <c r="C72" s="44">
        <f t="shared" si="39"/>
        <v>5.9639411882010274</v>
      </c>
      <c r="D72" s="49">
        <f t="shared" si="39"/>
        <v>-4.0694762832718112</v>
      </c>
      <c r="E72" s="49">
        <f t="shared" si="39"/>
        <v>0.37878278389884557</v>
      </c>
      <c r="F72" s="44">
        <f t="shared" si="40"/>
        <v>-1.1264285337817648</v>
      </c>
      <c r="H72" s="40">
        <f t="shared" si="41"/>
        <v>7.4222699038522659</v>
      </c>
      <c r="I72" s="40">
        <f t="shared" si="41"/>
        <v>7.6194825102709141</v>
      </c>
      <c r="J72" s="40">
        <f t="shared" si="41"/>
        <v>7.8154689758451221</v>
      </c>
      <c r="K72" s="40">
        <f t="shared" si="41"/>
        <v>5.9362846673929432</v>
      </c>
      <c r="L72" s="40">
        <f t="shared" si="41"/>
        <v>5.5633427007239762</v>
      </c>
    </row>
    <row r="73" spans="1:12" x14ac:dyDescent="0.2">
      <c r="A73" t="str">
        <f t="shared" si="38"/>
        <v>34 Culture, media and sports occupations</v>
      </c>
      <c r="B73" s="49">
        <f t="shared" si="39"/>
        <v>3.2284601330276441</v>
      </c>
      <c r="C73" s="44">
        <f t="shared" si="39"/>
        <v>-6.1153063724050938E-2</v>
      </c>
      <c r="D73" s="49">
        <f t="shared" si="39"/>
        <v>-0.73112888891285754</v>
      </c>
      <c r="E73" s="49">
        <f t="shared" si="39"/>
        <v>1.2203234668330953</v>
      </c>
      <c r="F73" s="44">
        <f t="shared" si="40"/>
        <v>0.56561370786669674</v>
      </c>
      <c r="H73" s="40">
        <f t="shared" si="41"/>
        <v>16.231248850712852</v>
      </c>
      <c r="I73" s="40">
        <f t="shared" si="41"/>
        <v>16.310317757019181</v>
      </c>
      <c r="J73" s="40">
        <f t="shared" si="41"/>
        <v>15.778591055865432</v>
      </c>
      <c r="K73" s="40">
        <f t="shared" si="41"/>
        <v>14.220315568953559</v>
      </c>
      <c r="L73" s="40">
        <f t="shared" si="41"/>
        <v>14.487327791619583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2.4183450365657944</v>
      </c>
      <c r="C74" s="44">
        <f t="shared" si="39"/>
        <v>3.5794361693450183</v>
      </c>
      <c r="D74" s="49">
        <f t="shared" si="39"/>
        <v>0.37204139312105866</v>
      </c>
      <c r="E74" s="49">
        <f t="shared" si="39"/>
        <v>0.53470023533161992</v>
      </c>
      <c r="F74" s="44">
        <f t="shared" si="40"/>
        <v>0.48045135363723457</v>
      </c>
      <c r="H74" s="40">
        <f t="shared" si="41"/>
        <v>47.923959974802514</v>
      </c>
      <c r="I74" s="40">
        <f t="shared" si="41"/>
        <v>46.663402447801019</v>
      </c>
      <c r="J74" s="40">
        <f t="shared" si="41"/>
        <v>46.786591672597936</v>
      </c>
      <c r="K74" s="40">
        <f t="shared" si="41"/>
        <v>44.561601656005465</v>
      </c>
      <c r="L74" s="40">
        <f t="shared" si="41"/>
        <v>42.415296717556068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0.11642790889232479</v>
      </c>
      <c r="C76" s="44">
        <f t="shared" si="42"/>
        <v>3.1386988052580334</v>
      </c>
      <c r="D76" s="44">
        <f t="shared" si="42"/>
        <v>-3.1786479967965686E-2</v>
      </c>
      <c r="E76" s="44">
        <f t="shared" si="42"/>
        <v>-0.61668999273503111</v>
      </c>
      <c r="F76" s="44">
        <f>IF(AND(F$5-D$5 &lt;&gt; 0,F24 &lt;&gt; 0,D24 &lt;&gt; 0),(EXP(LN(F24/D24)/(F$5-D$5))-1)*100,0)</f>
        <v>-0.4221033927669593</v>
      </c>
      <c r="H76" s="44">
        <f>(B24/B$51)*100</f>
        <v>11.319117072685064</v>
      </c>
      <c r="I76" s="44">
        <f>(C24/C$51)*100</f>
        <v>10.507552110762134</v>
      </c>
      <c r="J76" s="44">
        <f>(D24/D$51)*100</f>
        <v>10.958262225361233</v>
      </c>
      <c r="K76" s="44">
        <f>(E24/E$51)*100</f>
        <v>10.508980661384443</v>
      </c>
      <c r="L76" s="44">
        <f>(F24/F$51)*100</f>
        <v>9.3220887406447801</v>
      </c>
    </row>
    <row r="77" spans="1:12" x14ac:dyDescent="0.2">
      <c r="A77" t="str">
        <f>A25</f>
        <v>41 Administrative occupations</v>
      </c>
      <c r="B77" s="49">
        <f t="shared" si="42"/>
        <v>0.3994733932715544</v>
      </c>
      <c r="C77" s="44">
        <f t="shared" si="42"/>
        <v>4.3275583127388995</v>
      </c>
      <c r="D77" s="49">
        <f t="shared" si="42"/>
        <v>0.36810470694856878</v>
      </c>
      <c r="E77" s="49">
        <f t="shared" si="42"/>
        <v>-0.38698316850567238</v>
      </c>
      <c r="F77" s="44">
        <f>IF(AND(F$5-D$5 &lt;&gt; 0,F25 &lt;&gt; 0,D25 &lt;&gt; 0),(EXP(LN(F25/D25)/(F$5-D$5))-1)*100,0)</f>
        <v>-0.13592051491700952</v>
      </c>
      <c r="H77" s="40">
        <f t="shared" ref="H77:L78" si="43">(B25/B$24)*100</f>
        <v>80.567143257253164</v>
      </c>
      <c r="I77" s="40">
        <f t="shared" si="43"/>
        <v>81.482120174260444</v>
      </c>
      <c r="J77" s="40">
        <f t="shared" si="43"/>
        <v>82.421348556826871</v>
      </c>
      <c r="K77" s="40">
        <f t="shared" si="43"/>
        <v>84.083092590357509</v>
      </c>
      <c r="L77" s="40">
        <f t="shared" si="43"/>
        <v>86.046862169277546</v>
      </c>
    </row>
    <row r="78" spans="1:12" x14ac:dyDescent="0.2">
      <c r="A78" t="str">
        <f>A26</f>
        <v>42 Secretarial and related occupations</v>
      </c>
      <c r="B78" s="49">
        <f t="shared" si="42"/>
        <v>-1.0834412898204859</v>
      </c>
      <c r="C78" s="44">
        <f t="shared" si="42"/>
        <v>-2.0925044518350977</v>
      </c>
      <c r="D78" s="49">
        <f t="shared" si="42"/>
        <v>-1.9976345709255661</v>
      </c>
      <c r="E78" s="49">
        <f t="shared" si="42"/>
        <v>-1.9167661140475856</v>
      </c>
      <c r="F78" s="44">
        <f>IF(AND(F$5-D$5 &lt;&gt; 0,F26 &lt;&gt; 0,D26 &lt;&gt; 0),(EXP(LN(F26/D26)/(F$5-D$5))-1)*100,0)</f>
        <v>-1.9437296780775548</v>
      </c>
      <c r="H78" s="40">
        <f t="shared" si="43"/>
        <v>19.432856742746832</v>
      </c>
      <c r="I78" s="40">
        <f t="shared" si="43"/>
        <v>18.517879825739563</v>
      </c>
      <c r="J78" s="40">
        <f t="shared" si="43"/>
        <v>17.578651443173136</v>
      </c>
      <c r="K78" s="40">
        <f t="shared" si="43"/>
        <v>15.916907409642498</v>
      </c>
      <c r="L78" s="40">
        <f t="shared" si="43"/>
        <v>13.953137830722445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0.96245932607559315</v>
      </c>
      <c r="C80" s="44">
        <f t="shared" si="44"/>
        <v>-11.167327346991996</v>
      </c>
      <c r="D80" s="44">
        <f t="shared" si="44"/>
        <v>0.60380931086556622</v>
      </c>
      <c r="E80" s="44">
        <f t="shared" si="44"/>
        <v>-2.3538664762101646E-2</v>
      </c>
      <c r="F80" s="44">
        <f>IF(AND(F$5-D$5 &lt;&gt; 0,F28 &lt;&gt; 0,D28 &lt;&gt; 0),(EXP(LN(F28/D28)/(F$5-D$5))-1)*100,0)</f>
        <v>0.18514144763335239</v>
      </c>
      <c r="H80" s="44">
        <f>(B28/B$51)*100</f>
        <v>10.079724956136117</v>
      </c>
      <c r="I80" s="44">
        <f>(C28/C$51)*100</f>
        <v>9.6773396225369943</v>
      </c>
      <c r="J80" s="44">
        <f>(D28/D$51)*100</f>
        <v>8.6925500403005707</v>
      </c>
      <c r="K80" s="44">
        <f>(E28/E$51)*100</f>
        <v>8.6045581684737762</v>
      </c>
      <c r="L80" s="44">
        <f>(F28/F$51)*100</f>
        <v>8.1007317859406403</v>
      </c>
    </row>
    <row r="81" spans="1:12" x14ac:dyDescent="0.2">
      <c r="A81" t="str">
        <f>A29</f>
        <v>51 Skilled agricultural and related trades</v>
      </c>
      <c r="B81" s="49">
        <f t="shared" si="44"/>
        <v>1.4776640147523112</v>
      </c>
      <c r="C81" s="44">
        <f t="shared" si="44"/>
        <v>6.3128170165991593</v>
      </c>
      <c r="D81" s="49">
        <f t="shared" si="44"/>
        <v>-0.10782285249640866</v>
      </c>
      <c r="E81" s="49">
        <f t="shared" si="44"/>
        <v>1.1153909551209429</v>
      </c>
      <c r="F81" s="44">
        <f>IF(AND(F$5-D$5 &lt;&gt; 0,F29 &lt;&gt; 0,D29 &lt;&gt; 0),(EXP(LN(F29/D29)/(F$5-D$5))-1)*100,0)</f>
        <v>0.70599771606112416</v>
      </c>
      <c r="H81" s="40">
        <f t="shared" ref="H81:L84" si="45">(B29/B$28)*100</f>
        <v>9.5436604461355579</v>
      </c>
      <c r="I81" s="40">
        <f t="shared" si="45"/>
        <v>9.7399592707185789</v>
      </c>
      <c r="J81" s="40">
        <f t="shared" si="45"/>
        <v>11.656550194563687</v>
      </c>
      <c r="K81" s="40">
        <f t="shared" si="45"/>
        <v>11.250072071021478</v>
      </c>
      <c r="L81" s="40">
        <f t="shared" si="45"/>
        <v>12.599414097532581</v>
      </c>
    </row>
    <row r="82" spans="1:12" x14ac:dyDescent="0.2">
      <c r="A82" t="str">
        <f>A30</f>
        <v>52 Skilled metal, electrical and electronic trades</v>
      </c>
      <c r="B82" s="49">
        <f t="shared" si="44"/>
        <v>0.25387865244259622</v>
      </c>
      <c r="C82" s="44">
        <f t="shared" si="44"/>
        <v>-11.505628311647964</v>
      </c>
      <c r="D82" s="49">
        <f t="shared" si="44"/>
        <v>-6.5611309954749508E-2</v>
      </c>
      <c r="E82" s="49">
        <f t="shared" si="44"/>
        <v>-0.3580467067713089</v>
      </c>
      <c r="F82" s="44">
        <f>IF(AND(F$5-D$5 &lt;&gt; 0,F30 &lt;&gt; 0,D30 &lt;&gt; 0),(EXP(LN(F30/D30)/(F$5-D$5))-1)*100,0)</f>
        <v>-0.26066344793659324</v>
      </c>
      <c r="H82" s="40">
        <f t="shared" si="45"/>
        <v>37.990184266694968</v>
      </c>
      <c r="I82" s="40">
        <f t="shared" si="45"/>
        <v>36.934859497060138</v>
      </c>
      <c r="J82" s="40">
        <f t="shared" si="45"/>
        <v>36.7942006806121</v>
      </c>
      <c r="K82" s="40">
        <f t="shared" si="45"/>
        <v>35.586235363806217</v>
      </c>
      <c r="L82" s="40">
        <f t="shared" si="45"/>
        <v>34.413335073438688</v>
      </c>
    </row>
    <row r="83" spans="1:12" x14ac:dyDescent="0.2">
      <c r="A83" t="str">
        <f>A31</f>
        <v>53 Skilled construction and building trades</v>
      </c>
      <c r="B83" s="49">
        <f t="shared" si="44"/>
        <v>2.3089713091339004</v>
      </c>
      <c r="C83" s="44">
        <f t="shared" si="44"/>
        <v>-19.148696991623559</v>
      </c>
      <c r="D83" s="49">
        <f t="shared" si="44"/>
        <v>1.0492211177850264</v>
      </c>
      <c r="E83" s="49">
        <f t="shared" si="44"/>
        <v>-5.8935084970546114E-2</v>
      </c>
      <c r="F83" s="44">
        <f>IF(AND(F$5-D$5 &lt;&gt; 0,F31 &lt;&gt; 0,D31 &lt;&gt; 0),(EXP(LN(F31/D31)/(F$5-D$5))-1)*100,0)</f>
        <v>0.30909340399711827</v>
      </c>
      <c r="H83" s="40">
        <f t="shared" si="45"/>
        <v>34.446503494499765</v>
      </c>
      <c r="I83" s="40">
        <f t="shared" si="45"/>
        <v>36.321212114696124</v>
      </c>
      <c r="J83" s="40">
        <f t="shared" si="45"/>
        <v>33.057851785993421</v>
      </c>
      <c r="K83" s="40">
        <f t="shared" si="45"/>
        <v>33.796159655535234</v>
      </c>
      <c r="L83" s="40">
        <f t="shared" si="45"/>
        <v>33.676695638909564</v>
      </c>
    </row>
    <row r="84" spans="1:12" x14ac:dyDescent="0.2">
      <c r="A84" t="str">
        <f>A32</f>
        <v>54 Textiles, printing and other skilled trades</v>
      </c>
      <c r="B84" s="49">
        <f t="shared" si="44"/>
        <v>-0.49133514626538144</v>
      </c>
      <c r="C84" s="44">
        <f t="shared" si="44"/>
        <v>-3.396657842428652</v>
      </c>
      <c r="D84" s="49">
        <f t="shared" si="44"/>
        <v>1.5395746342579564</v>
      </c>
      <c r="E84" s="49">
        <f t="shared" si="44"/>
        <v>-5.2989943755599178E-2</v>
      </c>
      <c r="F84" s="44">
        <f>IF(AND(F$5-D$5 &lt;&gt; 0,F32 &lt;&gt; 0,D32 &lt;&gt; 0),(EXP(LN(F32/D32)/(F$5-D$5))-1)*100,0)</f>
        <v>0.47507005013971426</v>
      </c>
      <c r="H84" s="40">
        <f t="shared" si="45"/>
        <v>18.01965179266972</v>
      </c>
      <c r="I84" s="40">
        <f t="shared" si="45"/>
        <v>17.003969117525155</v>
      </c>
      <c r="J84" s="40">
        <f t="shared" si="45"/>
        <v>18.49139733883079</v>
      </c>
      <c r="K84" s="40">
        <f t="shared" si="45"/>
        <v>19.367532909637074</v>
      </c>
      <c r="L84" s="40">
        <f t="shared" si="45"/>
        <v>19.310555190119171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0.77768842426857443</v>
      </c>
      <c r="C86" s="44">
        <f t="shared" si="46"/>
        <v>-5.5332307835460508</v>
      </c>
      <c r="D86" s="44">
        <f t="shared" si="46"/>
        <v>0.88207032211065073</v>
      </c>
      <c r="E86" s="44">
        <f t="shared" si="46"/>
        <v>0.97230811693163055</v>
      </c>
      <c r="F86" s="44">
        <f>IF(AND(F$5-D$5 &lt;&gt; 0,F34 &lt;&gt; 0,D34 &lt;&gt; 0),(EXP(LN(F34/D34)/(F$5-D$5))-1)*100,0)</f>
        <v>0.94221988704168425</v>
      </c>
      <c r="H86" s="44">
        <f>(B34/B$51)*100</f>
        <v>10.188736300485859</v>
      </c>
      <c r="I86" s="44">
        <f>(C34/C$51)*100</f>
        <v>9.7105875838654931</v>
      </c>
      <c r="J86" s="44">
        <f>(D34/D$51)*100</f>
        <v>9.2756223944171001</v>
      </c>
      <c r="K86" s="44">
        <f>(E34/E$51)*100</f>
        <v>9.3094117786844919</v>
      </c>
      <c r="L86" s="44">
        <f>(F34/F$51)*100</f>
        <v>9.677499311057506</v>
      </c>
    </row>
    <row r="87" spans="1:12" x14ac:dyDescent="0.2">
      <c r="A87" t="str">
        <f>A35</f>
        <v>61 Caring personal service occupations</v>
      </c>
      <c r="B87" s="49">
        <f t="shared" si="46"/>
        <v>0.29082537454230284</v>
      </c>
      <c r="C87" s="44">
        <f t="shared" si="46"/>
        <v>-4.4267399862307766</v>
      </c>
      <c r="D87" s="49">
        <f t="shared" si="46"/>
        <v>1.1381602566882032</v>
      </c>
      <c r="E87" s="49">
        <f t="shared" si="46"/>
        <v>1.0184749689370554</v>
      </c>
      <c r="F87" s="44">
        <f>IF(AND(F$5-D$5 &lt;&gt; 0,F35 &lt;&gt; 0,D35 &lt;&gt; 0),(EXP(LN(F35/D35)/(F$5-D$5))-1)*100,0)</f>
        <v>1.058354319497834</v>
      </c>
      <c r="H87" s="40">
        <f t="shared" ref="H87:L89" si="47">(B35/B$34)*100</f>
        <v>78.977311042528854</v>
      </c>
      <c r="I87" s="40">
        <f t="shared" si="47"/>
        <v>77.462158558225852</v>
      </c>
      <c r="J87" s="40">
        <f t="shared" si="47"/>
        <v>78.369474075584762</v>
      </c>
      <c r="K87" s="40">
        <f t="shared" si="47"/>
        <v>79.369244711657743</v>
      </c>
      <c r="L87" s="40">
        <f t="shared" si="47"/>
        <v>79.732886645089565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2.7553452196791062</v>
      </c>
      <c r="C88" s="44">
        <f t="shared" si="46"/>
        <v>-10.554664560840088</v>
      </c>
      <c r="D88" s="49">
        <f t="shared" si="46"/>
        <v>0.20101325171228979</v>
      </c>
      <c r="E88" s="49">
        <f t="shared" si="46"/>
        <v>0.81279806713070446</v>
      </c>
      <c r="F88" s="44">
        <f>IF(AND(F$5-D$5 &lt;&gt; 0,F36 &lt;&gt; 0,D36 &lt;&gt; 0),(EXP(LN(F36/D36)/(F$5-D$5))-1)*100,0)</f>
        <v>0.60845588443014798</v>
      </c>
      <c r="H88" s="40">
        <f t="shared" si="47"/>
        <v>20.080830889454027</v>
      </c>
      <c r="I88" s="40">
        <f t="shared" si="47"/>
        <v>21.704100869868881</v>
      </c>
      <c r="J88" s="40">
        <f t="shared" si="47"/>
        <v>20.550407289388374</v>
      </c>
      <c r="K88" s="40">
        <f t="shared" si="47"/>
        <v>19.866029133668256</v>
      </c>
      <c r="L88" s="40">
        <f t="shared" si="47"/>
        <v>19.554419020034487</v>
      </c>
    </row>
    <row r="89" spans="1:12" x14ac:dyDescent="0.2">
      <c r="A89" t="str">
        <f>A37</f>
        <v>63 Community and civil enforcement occupations</v>
      </c>
      <c r="B89" s="49">
        <f t="shared" si="46"/>
        <v>-2.2479754330174906</v>
      </c>
      <c r="C89" s="44">
        <f t="shared" si="46"/>
        <v>22.382574699827849</v>
      </c>
      <c r="D89" s="49">
        <f t="shared" si="46"/>
        <v>-5.8498788197108409</v>
      </c>
      <c r="E89" s="49">
        <f t="shared" si="46"/>
        <v>0.2633058992686621</v>
      </c>
      <c r="F89" s="44">
        <f>IF(AND(F$5-D$5 &lt;&gt; 0,F37 &lt;&gt; 0,D37 &lt;&gt; 0),(EXP(LN(F37/D37)/(F$5-D$5))-1)*100,0)</f>
        <v>-1.8172991809845107</v>
      </c>
      <c r="H89" s="40">
        <f t="shared" si="47"/>
        <v>0.94185806801712901</v>
      </c>
      <c r="I89" s="40">
        <f t="shared" si="47"/>
        <v>0.83374057190526929</v>
      </c>
      <c r="J89" s="40">
        <f t="shared" si="47"/>
        <v>1.0801186350268619</v>
      </c>
      <c r="K89" s="40">
        <f t="shared" si="47"/>
        <v>0.76472615467398752</v>
      </c>
      <c r="L89" s="40">
        <f t="shared" si="47"/>
        <v>0.7126943348759478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-0.56645446144982792</v>
      </c>
      <c r="C91" s="44">
        <f t="shared" si="48"/>
        <v>0.54972313922405647</v>
      </c>
      <c r="D91" s="44">
        <f t="shared" si="48"/>
        <v>0.3462053292247802</v>
      </c>
      <c r="E91" s="44">
        <f t="shared" si="48"/>
        <v>-2.0471227841734052E-2</v>
      </c>
      <c r="F91" s="44">
        <f t="shared" ref="F91:F93" si="49">IF(AND(F$5-D$5 &lt;&gt; 0,F39 &lt;&gt; 0,D39 &lt;&gt; 0),(EXP(LN(F39/D39)/(F$5-D$5))-1)*100,0)</f>
        <v>0.10160517352204579</v>
      </c>
      <c r="H91" s="44">
        <f>(B39/B$51)*100</f>
        <v>8.6082872009676077</v>
      </c>
      <c r="I91" s="44">
        <f>(C39/C$51)*100</f>
        <v>7.7752805312504556</v>
      </c>
      <c r="J91" s="44">
        <f>(D39/D$51)*100</f>
        <v>7.9052468260778355</v>
      </c>
      <c r="K91" s="44">
        <f>(E39/E$51)*100</f>
        <v>7.7255508029361613</v>
      </c>
      <c r="L91" s="44">
        <f>(F39/F$51)*100</f>
        <v>7.2754251550079863</v>
      </c>
    </row>
    <row r="92" spans="1:12" s="30" customFormat="1" x14ac:dyDescent="0.2">
      <c r="A92" t="str">
        <f>A40</f>
        <v>71 Sales occupations</v>
      </c>
      <c r="B92" s="49">
        <f t="shared" si="48"/>
        <v>-1.2795384553180522</v>
      </c>
      <c r="C92" s="44">
        <f t="shared" si="48"/>
        <v>-0.12308612206858305</v>
      </c>
      <c r="D92" s="49">
        <f t="shared" si="48"/>
        <v>-0.14134027965910789</v>
      </c>
      <c r="E92" s="49">
        <f t="shared" si="48"/>
        <v>-0.33249386246713142</v>
      </c>
      <c r="F92" s="44">
        <f t="shared" si="49"/>
        <v>-0.26881669328273627</v>
      </c>
      <c r="G92"/>
      <c r="H92" s="40">
        <f>(B40/B$34)*100</f>
        <v>68.940876190141296</v>
      </c>
      <c r="I92" s="40">
        <f t="shared" ref="H92:L93" si="50">(C40/C$34)*100</f>
        <v>63.481610634864836</v>
      </c>
      <c r="J92" s="40">
        <f t="shared" si="50"/>
        <v>67.117224509742485</v>
      </c>
      <c r="K92" s="40">
        <f t="shared" si="50"/>
        <v>63.781205146825229</v>
      </c>
      <c r="L92" s="40">
        <f t="shared" si="50"/>
        <v>56.00229150414269</v>
      </c>
    </row>
    <row r="93" spans="1:12" s="30" customFormat="1" x14ac:dyDescent="0.2">
      <c r="A93" t="str">
        <f>A41</f>
        <v>72 Customer service occupations</v>
      </c>
      <c r="B93" s="49">
        <f t="shared" si="48"/>
        <v>2.4240433594444388</v>
      </c>
      <c r="C93" s="44">
        <f t="shared" si="48"/>
        <v>3.1244558950362045</v>
      </c>
      <c r="D93" s="49">
        <f t="shared" si="48"/>
        <v>2.0751222036924588</v>
      </c>
      <c r="E93" s="49">
        <f t="shared" si="48"/>
        <v>0.95717246089299657</v>
      </c>
      <c r="F93" s="44">
        <f t="shared" si="49"/>
        <v>1.3284552617299994</v>
      </c>
      <c r="G93"/>
      <c r="H93" s="40">
        <f t="shared" si="50"/>
        <v>15.547395437392295</v>
      </c>
      <c r="I93" s="40">
        <f t="shared" si="50"/>
        <v>16.588523783873914</v>
      </c>
      <c r="J93" s="40">
        <f t="shared" si="50"/>
        <v>18.10882814669079</v>
      </c>
      <c r="K93" s="40">
        <f t="shared" si="50"/>
        <v>19.20524970766029</v>
      </c>
      <c r="L93" s="40">
        <f t="shared" si="50"/>
        <v>19.176480626536669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1.433914188703489</v>
      </c>
      <c r="C95" s="44">
        <f t="shared" si="51"/>
        <v>-11.447472770736711</v>
      </c>
      <c r="D95" s="44">
        <f t="shared" si="51"/>
        <v>0.82752163801642631</v>
      </c>
      <c r="E95" s="44">
        <f t="shared" si="51"/>
        <v>-0.12623698275441297</v>
      </c>
      <c r="F95" s="44">
        <f>IF(AND(F$5-D$5 &lt;&gt; 0,F43 &lt;&gt; 0,D43 &lt;&gt; 0),(EXP(LN(F43/D43)/(F$5-D$5))-1)*100,0)</f>
        <v>0.19067588674375191</v>
      </c>
      <c r="H95" s="44">
        <f>(B43/B$51)*100</f>
        <v>5.1703507198524079</v>
      </c>
      <c r="I95" s="44">
        <f>(C43/C$51)*100</f>
        <v>5.0573191255840655</v>
      </c>
      <c r="J95" s="44">
        <f>(D43/D$51)*100</f>
        <v>4.5283481339082599</v>
      </c>
      <c r="K95" s="44">
        <f>(E43/E$51)*100</f>
        <v>4.5325699732287523</v>
      </c>
      <c r="L95" s="44">
        <f>(F43/F$51)*100</f>
        <v>4.2235410662709141</v>
      </c>
    </row>
    <row r="96" spans="1:12" x14ac:dyDescent="0.2">
      <c r="A96" t="str">
        <f>A44</f>
        <v>81 Process, plant and machine operatives</v>
      </c>
      <c r="B96" s="49">
        <f t="shared" si="51"/>
        <v>-1.3889336387484796E-2</v>
      </c>
      <c r="C96" s="44">
        <f t="shared" si="51"/>
        <v>-12.423769880688361</v>
      </c>
      <c r="D96" s="49">
        <f t="shared" si="51"/>
        <v>1.3476962812470683</v>
      </c>
      <c r="E96" s="49">
        <f t="shared" si="51"/>
        <v>-0.45373813255120687</v>
      </c>
      <c r="F96" s="44">
        <f>IF(AND(F$5-D$5 &lt;&gt; 0,F44 &lt;&gt; 0,D44 &lt;&gt; 0),(EXP(LN(F44/D44)/(F$5-D$5))-1)*100,0)</f>
        <v>0.14315381251683856</v>
      </c>
      <c r="H96" s="40">
        <f>(B44/B$43)*100</f>
        <v>41.454316712638381</v>
      </c>
      <c r="I96" s="40">
        <f t="shared" ref="H96:L97" si="52">(C44/C$43)*100</f>
        <v>39.137738163813623</v>
      </c>
      <c r="J96" s="40">
        <f t="shared" si="52"/>
        <v>38.706242170927396</v>
      </c>
      <c r="K96" s="40">
        <f t="shared" si="52"/>
        <v>39.715035443199817</v>
      </c>
      <c r="L96" s="40">
        <f t="shared" si="52"/>
        <v>38.431769587522304</v>
      </c>
    </row>
    <row r="97" spans="1:12" x14ac:dyDescent="0.2">
      <c r="A97" t="str">
        <f>A45</f>
        <v>82 Transport and mobile machine drivers and operatives</v>
      </c>
      <c r="B97" s="49">
        <f t="shared" si="51"/>
        <v>2.4227628835463255</v>
      </c>
      <c r="C97" s="44">
        <f t="shared" si="51"/>
        <v>-10.819660732429293</v>
      </c>
      <c r="D97" s="49">
        <f t="shared" si="51"/>
        <v>0.49342421325260233</v>
      </c>
      <c r="E97" s="49">
        <f t="shared" si="51"/>
        <v>8.4351515153002765E-2</v>
      </c>
      <c r="F97" s="44">
        <f>IF(AND(F$5-D$5 &lt;&gt; 0,F45 &lt;&gt; 0,D45 &lt;&gt; 0),(EXP(LN(F45/D45)/(F$5-D$5))-1)*100,0)</f>
        <v>0.22052372473404525</v>
      </c>
      <c r="H97" s="40">
        <f t="shared" si="52"/>
        <v>58.545683287361626</v>
      </c>
      <c r="I97" s="40">
        <f t="shared" si="52"/>
        <v>60.86226183618637</v>
      </c>
      <c r="J97" s="40">
        <f t="shared" si="52"/>
        <v>61.293757829072604</v>
      </c>
      <c r="K97" s="40">
        <f t="shared" si="52"/>
        <v>60.284964556800183</v>
      </c>
      <c r="L97" s="40">
        <f t="shared" si="52"/>
        <v>61.568230412477696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-0.11814093886589605</v>
      </c>
      <c r="C99" s="44">
        <f t="shared" si="53"/>
        <v>-7.3012512108963197</v>
      </c>
      <c r="D99" s="44">
        <f t="shared" si="53"/>
        <v>1.0468546579193161</v>
      </c>
      <c r="E99" s="44">
        <f t="shared" si="53"/>
        <v>-8.7993597020619152E-2</v>
      </c>
      <c r="F99" s="44">
        <f>IF(AND(F$5-D$5 &lt;&gt; 0,F47 &lt;&gt; 0,D47 &lt;&gt; 0),(EXP(LN(F47/D47)/(F$5-D$5))-1)*100,0)</f>
        <v>0.2888658858795079</v>
      </c>
      <c r="H99" s="44">
        <f>(B47/B$51)*100</f>
        <v>10.691516845745108</v>
      </c>
      <c r="I99" s="44">
        <f>(C47/C$51)*100</f>
        <v>9.8322612660275013</v>
      </c>
      <c r="J99" s="44">
        <f>(D47/D$51)*100</f>
        <v>9.2160701239883505</v>
      </c>
      <c r="K99" s="44">
        <f>(E47/E$51)*100</f>
        <v>9.3254332283653465</v>
      </c>
      <c r="L99" s="44">
        <f>(F47/F$51)*100</f>
        <v>8.7229601974837898</v>
      </c>
    </row>
    <row r="100" spans="1:12" x14ac:dyDescent="0.2">
      <c r="A100" t="str">
        <f>A48</f>
        <v>91 Elementary trades and related occupations</v>
      </c>
      <c r="B100" s="49">
        <f t="shared" si="53"/>
        <v>-2.2702886092452634</v>
      </c>
      <c r="C100" s="44">
        <f t="shared" si="53"/>
        <v>-10.940238501130118</v>
      </c>
      <c r="D100" s="49">
        <f t="shared" si="53"/>
        <v>14.858991258172317</v>
      </c>
      <c r="E100" s="49">
        <f t="shared" si="53"/>
        <v>1.5492589547360547</v>
      </c>
      <c r="F100" s="44">
        <f>IF(AND(F$5-D$5 &lt;&gt; 0,F48 &lt;&gt; 0,D48 &lt;&gt; 0),(EXP(LN(F48/D48)/(F$5-D$5))-1)*100,0)</f>
        <v>5.8049951502396446</v>
      </c>
      <c r="H100" s="40">
        <f t="shared" ref="H100:L101" si="54">(B48/B$47)*100</f>
        <v>14.627663960146926</v>
      </c>
      <c r="I100" s="40">
        <f t="shared" si="54"/>
        <v>13.407103786172556</v>
      </c>
      <c r="J100" s="40">
        <f t="shared" si="54"/>
        <v>12.880793766738268</v>
      </c>
      <c r="K100" s="40">
        <f t="shared" si="54"/>
        <v>24.44294993077331</v>
      </c>
      <c r="L100" s="40">
        <f t="shared" si="54"/>
        <v>28.757054413272737</v>
      </c>
    </row>
    <row r="101" spans="1:12" x14ac:dyDescent="0.2">
      <c r="A101" t="str">
        <f>A49</f>
        <v>92 Elementary administration and service occupations</v>
      </c>
      <c r="B101" s="49">
        <f t="shared" si="53"/>
        <v>0.23696122968799305</v>
      </c>
      <c r="C101" s="44">
        <f t="shared" si="53"/>
        <v>-6.7378299325936304</v>
      </c>
      <c r="D101" s="49">
        <f t="shared" si="53"/>
        <v>-1.7901571046217257</v>
      </c>
      <c r="E101" s="49">
        <f t="shared" si="53"/>
        <v>-0.67367486222023043</v>
      </c>
      <c r="F101" s="44">
        <f>IF(AND(F$5-D$5 &lt;&gt; 0,F49 &lt;&gt; 0,D49 &lt;&gt; 0),(EXP(LN(F49/D49)/(F$5-D$5))-1)*100,0)</f>
        <v>-1.047238813494511</v>
      </c>
      <c r="H101" s="40">
        <f t="shared" si="54"/>
        <v>85.372336039853082</v>
      </c>
      <c r="I101" s="40">
        <f t="shared" si="54"/>
        <v>86.592896213827458</v>
      </c>
      <c r="J101" s="40">
        <f t="shared" si="54"/>
        <v>87.119206233261721</v>
      </c>
      <c r="K101" s="40">
        <f t="shared" si="54"/>
        <v>75.55705006922669</v>
      </c>
      <c r="L101" s="40">
        <f t="shared" si="54"/>
        <v>71.242945586727274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1.9959895288644169</v>
      </c>
      <c r="C103" s="206">
        <f t="shared" ref="C103" si="56">IF(AND(D$5-C$5 &lt;&gt; 0,D51 &lt;&gt; 0,C51 &lt;&gt; 0),(EXP(LN(D51/C51)/(D$5-C$5))-1)*100,0)</f>
        <v>-1.1033656573477213</v>
      </c>
      <c r="D103" s="50">
        <f>IF(AND(E$5-D$5 &lt;&gt; 0,E51 &lt;&gt; 0,D51 &lt;&gt; 0),(EXP(LN(E51/D51)/(E$5-D$5))-1)*100,0)</f>
        <v>0.80873157918699423</v>
      </c>
      <c r="E103" s="50">
        <f>IF(AND(F$5-E$5 &lt;&gt; 0,F51 &lt;&gt; 0,E51 &lt;&gt; 0),(EXP(LN(F51/E51)/(F$5-E$5))-1)*100,0)</f>
        <v>0.58151967255208881</v>
      </c>
      <c r="F103" s="206">
        <f>IF(AND(F$5-D$5 &lt;&gt; 0,F51 &lt;&gt; 0,D51 &lt;&gt; 0),(EXP(LN(F51/D51)/(F$5-D$5))-1)*100,0)</f>
        <v>0.6572000164776659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10.582560157004142</v>
      </c>
      <c r="C9" s="330">
        <v>26.222103292924412</v>
      </c>
      <c r="D9" s="330">
        <f>SUM(B9:C9)</f>
        <v>36.804663449928555</v>
      </c>
      <c r="E9" s="331"/>
      <c r="F9" s="330">
        <v>15.69339661371891</v>
      </c>
      <c r="G9" s="330">
        <v>30.678460931429967</v>
      </c>
      <c r="H9" s="330">
        <f>SUM(F9:G9)</f>
        <v>46.371857545148877</v>
      </c>
      <c r="I9" s="331"/>
      <c r="J9" s="330">
        <v>18.31990131919083</v>
      </c>
      <c r="K9" s="330">
        <v>28.104420145106804</v>
      </c>
      <c r="L9" s="330">
        <f>SUM(J9:K9)</f>
        <v>46.424321464297634</v>
      </c>
      <c r="M9" s="236"/>
      <c r="N9" s="328">
        <f>IF(B9&gt;0,(EXP(LN(F9/B9)/($F$6-$B$6))-1)*100,0)</f>
        <v>8.1994967831746877</v>
      </c>
      <c r="O9" s="328">
        <f>IF(F9&gt;0,(EXP(LN(J9/F9)/($J$6-$F$6))-1)*100,0)</f>
        <v>1.0369928645604931</v>
      </c>
      <c r="P9" s="328"/>
      <c r="Q9" s="328">
        <f>IF(C9&gt;0,(EXP(LN(G9/C9)/($F$6-$B$6))-1)*100,0)</f>
        <v>3.1889537019549774</v>
      </c>
      <c r="R9" s="328">
        <f>IF(G9&gt;0,(EXP(LN(K9/G9)/($J$6-$F$6))-1)*100,0)</f>
        <v>-0.58252302026352565</v>
      </c>
      <c r="S9" s="327"/>
      <c r="T9" s="328">
        <f>IF(D9&gt;0,(EXP(LN(H9/D9)/($F$6-$B$6))-1)*100,0)</f>
        <v>4.72981308829028</v>
      </c>
      <c r="U9" s="328">
        <f>IF(H9&gt;0,(EXP(LN(L9/H9)/($J$6-$F$6))-1)*100,0)</f>
        <v>7.5385147354278814E-3</v>
      </c>
    </row>
    <row r="10" spans="1:21" x14ac:dyDescent="0.2">
      <c r="A10" s="329" t="str">
        <f>name!D5</f>
        <v>12 Other managers and proprietors</v>
      </c>
      <c r="B10" s="330">
        <v>7.296307684326476</v>
      </c>
      <c r="C10" s="330">
        <v>11.624069163352523</v>
      </c>
      <c r="D10" s="330">
        <f t="shared" ref="D10:D33" si="0">SUM(B10:C10)</f>
        <v>18.920376847678998</v>
      </c>
      <c r="E10" s="331"/>
      <c r="F10" s="330">
        <v>9.0486512705809758</v>
      </c>
      <c r="G10" s="330">
        <v>12.659490393160334</v>
      </c>
      <c r="H10" s="330">
        <f t="shared" ref="H10:H33" si="1">SUM(F10:G10)</f>
        <v>21.708141663741308</v>
      </c>
      <c r="I10" s="331"/>
      <c r="J10" s="330">
        <v>9.1991335447932183</v>
      </c>
      <c r="K10" s="330">
        <v>16.452003584488601</v>
      </c>
      <c r="L10" s="330">
        <f t="shared" ref="L10:L33" si="2">SUM(J10:K10)</f>
        <v>25.651137129281821</v>
      </c>
      <c r="M10" s="236"/>
      <c r="N10" s="328">
        <f t="shared" ref="N10:N36" si="3">IF(B10&gt;0,(EXP(LN(F10/B10)/($F$6-$B$6))-1)*100,0)</f>
        <v>4.3989527667625206</v>
      </c>
      <c r="O10" s="328">
        <f t="shared" ref="O10:O34" si="4">IF(F10&gt;0,(EXP(LN(J10/F10)/($J$6-$F$6))-1)*100,0)</f>
        <v>0.11001770162457625</v>
      </c>
      <c r="P10" s="328"/>
      <c r="Q10" s="328">
        <f t="shared" ref="Q10:Q34" si="5">IF(C10&gt;0,(EXP(LN(G10/C10)/($F$6-$B$6))-1)*100,0)</f>
        <v>1.7212310935652786</v>
      </c>
      <c r="R10" s="328">
        <f t="shared" ref="R10:R34" si="6">IF(G10&gt;0,(EXP(LN(K10/G10)/($J$6-$F$6))-1)*100,0)</f>
        <v>1.7622821739564865</v>
      </c>
      <c r="S10" s="327"/>
      <c r="T10" s="328">
        <f t="shared" ref="T10:T34" si="7">IF(D10&gt;0,(EXP(LN(H10/D10)/($F$6-$B$6))-1)*100,0)</f>
        <v>2.7870904776048144</v>
      </c>
      <c r="U10" s="328">
        <f t="shared" ref="U10:U34" si="8">IF(H10&gt;0,(EXP(LN(L10/H10)/($J$6-$F$6))-1)*100,0)</f>
        <v>1.1188833376407414</v>
      </c>
    </row>
    <row r="11" spans="1:21" x14ac:dyDescent="0.2">
      <c r="A11" s="329" t="str">
        <f>name!D6</f>
        <v>21 Science, research, engineering and technology professionals</v>
      </c>
      <c r="B11" s="330">
        <v>5.8214111387454297</v>
      </c>
      <c r="C11" s="330">
        <v>25.936904722532066</v>
      </c>
      <c r="D11" s="330">
        <f t="shared" si="0"/>
        <v>31.758315861277495</v>
      </c>
      <c r="E11" s="331"/>
      <c r="F11" s="330">
        <v>8.4844812062138733</v>
      </c>
      <c r="G11" s="330">
        <v>30.445024598715392</v>
      </c>
      <c r="H11" s="330">
        <f t="shared" si="1"/>
        <v>38.929505804929263</v>
      </c>
      <c r="I11" s="331"/>
      <c r="J11" s="330">
        <v>14.360803522667839</v>
      </c>
      <c r="K11" s="330">
        <v>40.987046892745497</v>
      </c>
      <c r="L11" s="330">
        <f t="shared" si="2"/>
        <v>55.347850415413333</v>
      </c>
      <c r="M11" s="236"/>
      <c r="N11" s="328">
        <f t="shared" si="3"/>
        <v>7.8249843776803329</v>
      </c>
      <c r="O11" s="328">
        <f t="shared" si="4"/>
        <v>3.5706964355125104</v>
      </c>
      <c r="P11" s="328"/>
      <c r="Q11" s="328">
        <f t="shared" si="5"/>
        <v>3.2570317398817439</v>
      </c>
      <c r="R11" s="328">
        <f t="shared" si="6"/>
        <v>2.001999851104963</v>
      </c>
      <c r="S11" s="327"/>
      <c r="T11" s="328">
        <f t="shared" si="7"/>
        <v>4.1559981828573012</v>
      </c>
      <c r="U11" s="328">
        <f t="shared" si="8"/>
        <v>2.3736350931720107</v>
      </c>
    </row>
    <row r="12" spans="1:21" x14ac:dyDescent="0.2">
      <c r="A12" s="329" t="str">
        <f>name!D7</f>
        <v>22 Health professionals</v>
      </c>
      <c r="B12" s="330">
        <v>17.426561327985382</v>
      </c>
      <c r="C12" s="330">
        <v>6.4062650509788233</v>
      </c>
      <c r="D12" s="330">
        <f t="shared" si="0"/>
        <v>23.832826378964207</v>
      </c>
      <c r="E12" s="331"/>
      <c r="F12" s="330">
        <v>19.409877158115414</v>
      </c>
      <c r="G12" s="330">
        <v>7.9489274412166981</v>
      </c>
      <c r="H12" s="330">
        <f t="shared" si="1"/>
        <v>27.35880459933211</v>
      </c>
      <c r="I12" s="331"/>
      <c r="J12" s="330">
        <v>22.836730360315009</v>
      </c>
      <c r="K12" s="330">
        <v>9.6953484876701239</v>
      </c>
      <c r="L12" s="330">
        <f t="shared" si="2"/>
        <v>32.532078847985133</v>
      </c>
      <c r="M12" s="236"/>
      <c r="N12" s="328">
        <f t="shared" si="3"/>
        <v>2.1791339956382272</v>
      </c>
      <c r="O12" s="328">
        <f t="shared" si="4"/>
        <v>1.0898167199735465</v>
      </c>
      <c r="P12" s="328"/>
      <c r="Q12" s="328">
        <f t="shared" si="5"/>
        <v>4.4096706743293801</v>
      </c>
      <c r="R12" s="328">
        <f t="shared" si="6"/>
        <v>1.3328660214256161</v>
      </c>
      <c r="S12" s="327"/>
      <c r="T12" s="328">
        <f t="shared" si="7"/>
        <v>2.7979167811059913</v>
      </c>
      <c r="U12" s="328">
        <f t="shared" si="8"/>
        <v>1.1612793890429796</v>
      </c>
    </row>
    <row r="13" spans="1:21" x14ac:dyDescent="0.2">
      <c r="A13" s="329" t="str">
        <f>name!D8</f>
        <v>23 Teaching and other educational professionals</v>
      </c>
      <c r="B13" s="330">
        <v>18.021303559600781</v>
      </c>
      <c r="C13" s="330">
        <v>9.9103747848902426</v>
      </c>
      <c r="D13" s="330">
        <f t="shared" si="0"/>
        <v>27.931678344491026</v>
      </c>
      <c r="E13" s="331"/>
      <c r="F13" s="330">
        <v>21.943007789858253</v>
      </c>
      <c r="G13" s="330">
        <v>9.9436971933378153</v>
      </c>
      <c r="H13" s="330">
        <f t="shared" si="1"/>
        <v>31.886704983196068</v>
      </c>
      <c r="I13" s="331"/>
      <c r="J13" s="330">
        <v>23.415073642483236</v>
      </c>
      <c r="K13" s="330">
        <v>11.179457463295035</v>
      </c>
      <c r="L13" s="330">
        <f t="shared" si="2"/>
        <v>34.594531105778273</v>
      </c>
      <c r="M13" s="236"/>
      <c r="N13" s="328">
        <f t="shared" si="3"/>
        <v>4.0164412476986877</v>
      </c>
      <c r="O13" s="328">
        <f t="shared" si="4"/>
        <v>0.4338146007782484</v>
      </c>
      <c r="P13" s="328"/>
      <c r="Q13" s="328">
        <f t="shared" si="5"/>
        <v>6.7157261724481998E-2</v>
      </c>
      <c r="R13" s="328">
        <f t="shared" si="6"/>
        <v>0.78398409757614029</v>
      </c>
      <c r="S13" s="327"/>
      <c r="T13" s="328">
        <f t="shared" si="7"/>
        <v>2.6839395355186868</v>
      </c>
      <c r="U13" s="328">
        <f t="shared" si="8"/>
        <v>0.54485535247672523</v>
      </c>
    </row>
    <row r="14" spans="1:21" x14ac:dyDescent="0.2">
      <c r="A14" s="329" t="str">
        <f>name!D9</f>
        <v>24 Business, media and public service professionals</v>
      </c>
      <c r="B14" s="330">
        <v>12.83192526137295</v>
      </c>
      <c r="C14" s="330">
        <v>20.473329878016798</v>
      </c>
      <c r="D14" s="330">
        <f t="shared" si="0"/>
        <v>33.30525513938975</v>
      </c>
      <c r="E14" s="331"/>
      <c r="F14" s="330">
        <v>19.319099461039929</v>
      </c>
      <c r="G14" s="330">
        <v>24.732539120297126</v>
      </c>
      <c r="H14" s="330">
        <f t="shared" si="1"/>
        <v>44.051638581337059</v>
      </c>
      <c r="I14" s="331"/>
      <c r="J14" s="330">
        <v>23.46137323471611</v>
      </c>
      <c r="K14" s="330">
        <v>28.506790213669845</v>
      </c>
      <c r="L14" s="330">
        <f t="shared" si="2"/>
        <v>51.968163448385951</v>
      </c>
      <c r="M14" s="236"/>
      <c r="N14" s="328">
        <f t="shared" si="3"/>
        <v>8.5273032125274142</v>
      </c>
      <c r="O14" s="328">
        <f t="shared" si="4"/>
        <v>1.3034968128851299</v>
      </c>
      <c r="P14" s="328"/>
      <c r="Q14" s="328">
        <f t="shared" si="5"/>
        <v>3.8522820396638568</v>
      </c>
      <c r="R14" s="328">
        <f t="shared" si="6"/>
        <v>0.95131357328608335</v>
      </c>
      <c r="S14" s="327"/>
      <c r="T14" s="328">
        <f t="shared" si="7"/>
        <v>5.7523094716350309</v>
      </c>
      <c r="U14" s="328">
        <f t="shared" si="8"/>
        <v>1.1078836757636212</v>
      </c>
    </row>
    <row r="15" spans="1:21" x14ac:dyDescent="0.2">
      <c r="A15" s="329" t="str">
        <f>name!D10</f>
        <v>31 Science, engineering and technology associate professionals</v>
      </c>
      <c r="B15" s="330">
        <v>2.5394387281587081</v>
      </c>
      <c r="C15" s="330">
        <v>6.8658583901434831</v>
      </c>
      <c r="D15" s="330">
        <f t="shared" si="0"/>
        <v>9.4052971183021903</v>
      </c>
      <c r="E15" s="331"/>
      <c r="F15" s="330">
        <v>3.6424135507056512</v>
      </c>
      <c r="G15" s="330">
        <v>8.914690042037952</v>
      </c>
      <c r="H15" s="330">
        <f t="shared" si="1"/>
        <v>12.557103592743603</v>
      </c>
      <c r="I15" s="331"/>
      <c r="J15" s="330">
        <v>4.6456988297146324</v>
      </c>
      <c r="K15" s="330">
        <v>8.2938462465683589</v>
      </c>
      <c r="L15" s="330">
        <f t="shared" si="2"/>
        <v>12.939545076282991</v>
      </c>
      <c r="M15" s="236"/>
      <c r="N15" s="328">
        <f t="shared" si="3"/>
        <v>7.480654620917826</v>
      </c>
      <c r="O15" s="328">
        <f t="shared" si="4"/>
        <v>1.6351938726004045</v>
      </c>
      <c r="P15" s="328"/>
      <c r="Q15" s="328">
        <f t="shared" si="5"/>
        <v>5.3615815773823572</v>
      </c>
      <c r="R15" s="328">
        <f t="shared" si="6"/>
        <v>-0.48008826671297467</v>
      </c>
      <c r="S15" s="327"/>
      <c r="T15" s="328">
        <f t="shared" si="7"/>
        <v>5.9505929267220647</v>
      </c>
      <c r="U15" s="328">
        <f t="shared" si="8"/>
        <v>0.20021084339389983</v>
      </c>
    </row>
    <row r="16" spans="1:21" x14ac:dyDescent="0.2">
      <c r="A16" s="329" t="str">
        <f>name!D11</f>
        <v>32 Health and social care associate professionals</v>
      </c>
      <c r="B16" s="330">
        <v>8.1847804052057924</v>
      </c>
      <c r="C16" s="330">
        <v>2.5318290849847509</v>
      </c>
      <c r="D16" s="330">
        <f t="shared" si="0"/>
        <v>10.716609490190542</v>
      </c>
      <c r="E16" s="331"/>
      <c r="F16" s="330">
        <v>9.1846929086919804</v>
      </c>
      <c r="G16" s="330">
        <v>2.7374403040603181</v>
      </c>
      <c r="H16" s="330">
        <f t="shared" si="1"/>
        <v>11.922133212752298</v>
      </c>
      <c r="I16" s="331"/>
      <c r="J16" s="330">
        <v>19.291818906718412</v>
      </c>
      <c r="K16" s="330">
        <v>4.5366491094676284</v>
      </c>
      <c r="L16" s="330">
        <f t="shared" si="2"/>
        <v>23.82846801618604</v>
      </c>
      <c r="M16" s="236"/>
      <c r="N16" s="328">
        <f t="shared" si="3"/>
        <v>2.3320140178988424</v>
      </c>
      <c r="O16" s="328">
        <f t="shared" si="4"/>
        <v>5.0720572935779584</v>
      </c>
      <c r="P16" s="328"/>
      <c r="Q16" s="328">
        <f t="shared" si="5"/>
        <v>1.5738828582408271</v>
      </c>
      <c r="R16" s="328">
        <f t="shared" si="6"/>
        <v>3.425120485797617</v>
      </c>
      <c r="S16" s="327"/>
      <c r="T16" s="328">
        <f t="shared" si="7"/>
        <v>2.1549258598665411</v>
      </c>
      <c r="U16" s="328">
        <f t="shared" si="8"/>
        <v>4.7247848385858715</v>
      </c>
    </row>
    <row r="17" spans="1:21" x14ac:dyDescent="0.2">
      <c r="A17" s="329" t="str">
        <f>name!D12</f>
        <v>33 Protective service occupations</v>
      </c>
      <c r="B17" s="330">
        <v>1.2515544097567257</v>
      </c>
      <c r="C17" s="330">
        <v>4.003089272493173</v>
      </c>
      <c r="D17" s="330">
        <f t="shared" si="0"/>
        <v>5.254643682249899</v>
      </c>
      <c r="E17" s="331"/>
      <c r="F17" s="330">
        <v>1.8023218224051996</v>
      </c>
      <c r="G17" s="330">
        <v>4.6568586394940494</v>
      </c>
      <c r="H17" s="330">
        <f t="shared" si="1"/>
        <v>6.4591804618992494</v>
      </c>
      <c r="I17" s="331"/>
      <c r="J17" s="330">
        <v>1.9807197642673813</v>
      </c>
      <c r="K17" s="330">
        <v>3.4690825098986435</v>
      </c>
      <c r="L17" s="330">
        <f t="shared" si="2"/>
        <v>5.449802274166025</v>
      </c>
      <c r="M17" s="236"/>
      <c r="N17" s="328">
        <f t="shared" si="3"/>
        <v>7.5663720730024364</v>
      </c>
      <c r="O17" s="328">
        <f t="shared" si="4"/>
        <v>0.63121421943279632</v>
      </c>
      <c r="P17" s="328"/>
      <c r="Q17" s="328">
        <f t="shared" si="5"/>
        <v>3.0717277287256151</v>
      </c>
      <c r="R17" s="328">
        <f t="shared" si="6"/>
        <v>-1.9438648608218312</v>
      </c>
      <c r="S17" s="327"/>
      <c r="T17" s="328">
        <f t="shared" si="7"/>
        <v>4.2141832739311269</v>
      </c>
      <c r="U17" s="328">
        <f t="shared" si="8"/>
        <v>-1.1264285337817759</v>
      </c>
    </row>
    <row r="18" spans="1:21" x14ac:dyDescent="0.2">
      <c r="A18" s="329" t="str">
        <f>name!D13</f>
        <v>34 Culture, media and sports occupations</v>
      </c>
      <c r="B18" s="330">
        <v>5.805700482402</v>
      </c>
      <c r="C18" s="330">
        <v>5.6853164616406477</v>
      </c>
      <c r="D18" s="330">
        <f t="shared" si="0"/>
        <v>11.491016944042649</v>
      </c>
      <c r="E18" s="331"/>
      <c r="F18" s="330">
        <v>7.4643000501332724</v>
      </c>
      <c r="G18" s="330">
        <v>5.5760904087545065</v>
      </c>
      <c r="H18" s="330">
        <f t="shared" si="1"/>
        <v>13.040390458887778</v>
      </c>
      <c r="I18" s="331"/>
      <c r="J18" s="330">
        <v>8.2933439054094311</v>
      </c>
      <c r="K18" s="330">
        <v>5.8983167907908252</v>
      </c>
      <c r="L18" s="330">
        <f t="shared" si="2"/>
        <v>14.191660696200255</v>
      </c>
      <c r="M18" s="236"/>
      <c r="N18" s="328">
        <f t="shared" si="3"/>
        <v>5.1542650736205786</v>
      </c>
      <c r="O18" s="328">
        <f t="shared" si="4"/>
        <v>0.70461475402119333</v>
      </c>
      <c r="P18" s="327"/>
      <c r="Q18" s="328">
        <f t="shared" si="5"/>
        <v>-0.38722642728941103</v>
      </c>
      <c r="R18" s="328">
        <f t="shared" si="6"/>
        <v>0.37522978603661272</v>
      </c>
      <c r="S18" s="327"/>
      <c r="T18" s="328">
        <f t="shared" si="7"/>
        <v>2.5619869853390709</v>
      </c>
      <c r="U18" s="328">
        <f t="shared" si="8"/>
        <v>0.56561370786669674</v>
      </c>
    </row>
    <row r="19" spans="1:21" x14ac:dyDescent="0.2">
      <c r="A19" s="329" t="str">
        <f>name!D14</f>
        <v>35 Business and public service associate professionals</v>
      </c>
      <c r="B19" s="330">
        <v>15.292651006332177</v>
      </c>
      <c r="C19" s="330">
        <v>18.635424470860123</v>
      </c>
      <c r="D19" s="330">
        <f t="shared" si="0"/>
        <v>33.928075477192301</v>
      </c>
      <c r="E19" s="331"/>
      <c r="F19" s="330">
        <v>18.429042292625628</v>
      </c>
      <c r="G19" s="330">
        <v>20.238251985492038</v>
      </c>
      <c r="H19" s="330">
        <f t="shared" si="1"/>
        <v>38.667294278117666</v>
      </c>
      <c r="I19" s="331"/>
      <c r="J19" s="330">
        <v>20.963825416348435</v>
      </c>
      <c r="K19" s="330">
        <v>20.585831497773231</v>
      </c>
      <c r="L19" s="330">
        <f t="shared" si="2"/>
        <v>41.54965691412167</v>
      </c>
      <c r="M19" s="236"/>
      <c r="N19" s="328">
        <f t="shared" si="3"/>
        <v>3.8015880567118243</v>
      </c>
      <c r="O19" s="328">
        <f t="shared" si="4"/>
        <v>0.86283815609276004</v>
      </c>
      <c r="P19" s="327"/>
      <c r="Q19" s="328">
        <f t="shared" si="5"/>
        <v>1.6638943715196364</v>
      </c>
      <c r="R19" s="328">
        <f t="shared" si="6"/>
        <v>0.11358827234679847</v>
      </c>
      <c r="S19" s="327"/>
      <c r="T19" s="328">
        <f t="shared" si="7"/>
        <v>2.6495173296395391</v>
      </c>
      <c r="U19" s="328">
        <f t="shared" si="8"/>
        <v>0.48045135363725677</v>
      </c>
    </row>
    <row r="20" spans="1:21" x14ac:dyDescent="0.2">
      <c r="A20" s="329" t="str">
        <f>name!D15</f>
        <v>41 Administrative occupations</v>
      </c>
      <c r="B20" s="330">
        <v>37.252599536775115</v>
      </c>
      <c r="C20" s="330">
        <v>13.250402466979965</v>
      </c>
      <c r="D20" s="330">
        <f t="shared" si="0"/>
        <v>50.503002003755078</v>
      </c>
      <c r="E20" s="331"/>
      <c r="F20" s="330">
        <v>38.90136230017589</v>
      </c>
      <c r="G20" s="330">
        <v>14.634151740835996</v>
      </c>
      <c r="H20" s="330">
        <f t="shared" si="1"/>
        <v>53.535514041011886</v>
      </c>
      <c r="I20" s="331"/>
      <c r="J20" s="330">
        <v>36.279208112007801</v>
      </c>
      <c r="K20" s="330">
        <v>16.175143692283442</v>
      </c>
      <c r="L20" s="330">
        <f t="shared" si="2"/>
        <v>52.454351804291242</v>
      </c>
      <c r="M20" s="236"/>
      <c r="N20" s="328">
        <f t="shared" si="3"/>
        <v>0.86991277926642407</v>
      </c>
      <c r="O20" s="328">
        <f t="shared" si="4"/>
        <v>-0.46414930032665502</v>
      </c>
      <c r="P20" s="327"/>
      <c r="Q20" s="328">
        <f t="shared" si="5"/>
        <v>2.0064648455385026</v>
      </c>
      <c r="R20" s="328">
        <f t="shared" si="6"/>
        <v>0.66968419993553852</v>
      </c>
      <c r="S20" s="327"/>
      <c r="T20" s="328">
        <f t="shared" si="7"/>
        <v>1.1730765504735174</v>
      </c>
      <c r="U20" s="328">
        <f t="shared" si="8"/>
        <v>-0.13592051491700952</v>
      </c>
    </row>
    <row r="21" spans="1:21" x14ac:dyDescent="0.2">
      <c r="A21" s="329" t="str">
        <f>name!D16</f>
        <v>42 Secretarial and related occupations</v>
      </c>
      <c r="B21" s="330">
        <v>10.93146152922718</v>
      </c>
      <c r="C21" s="330">
        <v>1.2499012861817609</v>
      </c>
      <c r="D21" s="330">
        <f t="shared" si="0"/>
        <v>12.18136281540894</v>
      </c>
      <c r="E21" s="331"/>
      <c r="F21" s="330">
        <v>10.511918127067311</v>
      </c>
      <c r="G21" s="330">
        <v>0.90602343341569458</v>
      </c>
      <c r="H21" s="330">
        <f t="shared" si="1"/>
        <v>11.417941560483005</v>
      </c>
      <c r="I21" s="331"/>
      <c r="J21" s="330">
        <v>7.4551686342104331</v>
      </c>
      <c r="K21" s="330">
        <v>1.0506941258589404</v>
      </c>
      <c r="L21" s="330">
        <f t="shared" si="2"/>
        <v>8.5058627600693733</v>
      </c>
      <c r="M21" s="236"/>
      <c r="N21" s="328">
        <f t="shared" si="3"/>
        <v>-0.77965157254998863</v>
      </c>
      <c r="O21" s="328">
        <f t="shared" si="4"/>
        <v>-2.2646437956755028</v>
      </c>
      <c r="P21" s="327"/>
      <c r="Q21" s="328">
        <f t="shared" si="5"/>
        <v>-6.2324123510294811</v>
      </c>
      <c r="R21" s="328">
        <f t="shared" si="6"/>
        <v>0.99250044791756586</v>
      </c>
      <c r="S21" s="327"/>
      <c r="T21" s="328">
        <f t="shared" si="7"/>
        <v>-1.2860824876083643</v>
      </c>
      <c r="U21" s="328">
        <f t="shared" si="8"/>
        <v>-1.9437296780775548</v>
      </c>
    </row>
    <row r="22" spans="1:21" x14ac:dyDescent="0.2">
      <c r="A22" s="329" t="str">
        <f>name!D17</f>
        <v>51 Skilled agricultural and related trades</v>
      </c>
      <c r="B22" s="330">
        <v>0.58107189133008708</v>
      </c>
      <c r="C22" s="330">
        <v>4.7462671706423913</v>
      </c>
      <c r="D22" s="330">
        <f t="shared" si="0"/>
        <v>5.3273390619724781</v>
      </c>
      <c r="E22" s="331"/>
      <c r="F22" s="330">
        <v>0.8173736143487631</v>
      </c>
      <c r="G22" s="330">
        <v>5.1885224189926031</v>
      </c>
      <c r="H22" s="330">
        <f t="shared" si="1"/>
        <v>6.005896033341366</v>
      </c>
      <c r="I22" s="331"/>
      <c r="J22" s="330">
        <v>1.0613770677472742</v>
      </c>
      <c r="K22" s="330">
        <v>5.6129557171480062</v>
      </c>
      <c r="L22" s="330">
        <f t="shared" si="2"/>
        <v>6.6743327848952809</v>
      </c>
      <c r="M22" s="236"/>
      <c r="N22" s="328">
        <f t="shared" si="3"/>
        <v>7.0626895806009893</v>
      </c>
      <c r="O22" s="328">
        <f t="shared" si="4"/>
        <v>1.7567604867236408</v>
      </c>
      <c r="P22" s="327"/>
      <c r="Q22" s="328">
        <f t="shared" si="5"/>
        <v>1.7977791152609557</v>
      </c>
      <c r="R22" s="328">
        <f t="shared" si="6"/>
        <v>0.52556619664902993</v>
      </c>
      <c r="S22" s="327"/>
      <c r="T22" s="328">
        <f t="shared" si="7"/>
        <v>2.4267739366329533</v>
      </c>
      <c r="U22" s="328">
        <f t="shared" si="8"/>
        <v>0.70599771606112416</v>
      </c>
    </row>
    <row r="23" spans="1:21" x14ac:dyDescent="0.2">
      <c r="A23" s="329" t="str">
        <f>name!D18</f>
        <v>52 Skilled metal, electrical and electronic trades</v>
      </c>
      <c r="B23" s="330">
        <v>0.37244075048346681</v>
      </c>
      <c r="C23" s="330">
        <v>20.833950000504277</v>
      </c>
      <c r="D23" s="330">
        <f t="shared" si="0"/>
        <v>21.206390750987744</v>
      </c>
      <c r="E23" s="331"/>
      <c r="F23" s="330">
        <v>0.50061962508212576</v>
      </c>
      <c r="G23" s="330">
        <v>18.457145771125287</v>
      </c>
      <c r="H23" s="330">
        <f t="shared" si="1"/>
        <v>18.957765396207414</v>
      </c>
      <c r="I23" s="331"/>
      <c r="J23" s="330">
        <v>1.2691462875464601</v>
      </c>
      <c r="K23" s="330">
        <v>16.960753034773543</v>
      </c>
      <c r="L23" s="330">
        <f t="shared" si="2"/>
        <v>18.229899322320001</v>
      </c>
      <c r="M23" s="236"/>
      <c r="N23" s="328">
        <f t="shared" si="3"/>
        <v>6.093831888731871</v>
      </c>
      <c r="O23" s="328">
        <f t="shared" si="4"/>
        <v>6.3980301551868068</v>
      </c>
      <c r="P23" s="327"/>
      <c r="Q23" s="328">
        <f t="shared" si="5"/>
        <v>-2.3935348525242373</v>
      </c>
      <c r="R23" s="328">
        <f t="shared" si="6"/>
        <v>-0.56207819720851537</v>
      </c>
      <c r="S23" s="327"/>
      <c r="T23" s="328">
        <f t="shared" si="7"/>
        <v>-2.2168379695469254</v>
      </c>
      <c r="U23" s="328">
        <f t="shared" si="8"/>
        <v>-0.26066344793659324</v>
      </c>
    </row>
    <row r="24" spans="1:21" x14ac:dyDescent="0.2">
      <c r="A24" s="329" t="str">
        <f>name!D19</f>
        <v>53 Skilled construction and building trades</v>
      </c>
      <c r="B24" s="330">
        <v>0.27052002817233745</v>
      </c>
      <c r="C24" s="330">
        <v>18.957762940437139</v>
      </c>
      <c r="D24" s="330">
        <f t="shared" si="0"/>
        <v>19.228282968609477</v>
      </c>
      <c r="E24" s="331"/>
      <c r="F24" s="330">
        <v>0.4238922096461008</v>
      </c>
      <c r="G24" s="330">
        <v>16.608764759898733</v>
      </c>
      <c r="H24" s="330">
        <f t="shared" si="1"/>
        <v>17.032656969544835</v>
      </c>
      <c r="I24" s="331"/>
      <c r="J24" s="330">
        <v>0.30105856457388619</v>
      </c>
      <c r="K24" s="330">
        <v>17.53861811005272</v>
      </c>
      <c r="L24" s="330">
        <f t="shared" si="2"/>
        <v>17.839676674626606</v>
      </c>
      <c r="M24" s="236"/>
      <c r="N24" s="328">
        <f t="shared" si="3"/>
        <v>9.3984584233426371</v>
      </c>
      <c r="O24" s="328">
        <f t="shared" si="4"/>
        <v>-2.255340790444571</v>
      </c>
      <c r="P24" s="327"/>
      <c r="Q24" s="328">
        <f t="shared" si="5"/>
        <v>-2.6109680091739418</v>
      </c>
      <c r="R24" s="328">
        <f t="shared" si="6"/>
        <v>0.36382454172922962</v>
      </c>
      <c r="S24" s="327"/>
      <c r="T24" s="328">
        <f t="shared" si="7"/>
        <v>-2.3958285660673595</v>
      </c>
      <c r="U24" s="328">
        <f t="shared" si="8"/>
        <v>0.30909340399711827</v>
      </c>
    </row>
    <row r="25" spans="1:21" x14ac:dyDescent="0.2">
      <c r="A25" s="329" t="str">
        <f>name!D20</f>
        <v>54 Textiles, printing and other skilled trades</v>
      </c>
      <c r="B25" s="330">
        <v>4.0717508551954031</v>
      </c>
      <c r="C25" s="330">
        <v>5.9869467923202411</v>
      </c>
      <c r="D25" s="330">
        <f t="shared" si="0"/>
        <v>10.058697647515643</v>
      </c>
      <c r="E25" s="331"/>
      <c r="F25" s="330">
        <v>4.3751922136770833</v>
      </c>
      <c r="G25" s="330">
        <v>5.1522758686048524</v>
      </c>
      <c r="H25" s="330">
        <f t="shared" si="1"/>
        <v>9.5274680822819349</v>
      </c>
      <c r="I25" s="331"/>
      <c r="J25" s="330">
        <v>4.7624032607483722</v>
      </c>
      <c r="K25" s="330">
        <v>5.4670463471649375</v>
      </c>
      <c r="L25" s="330">
        <f t="shared" si="2"/>
        <v>10.22944960791331</v>
      </c>
      <c r="M25" s="236"/>
      <c r="N25" s="328">
        <f t="shared" si="3"/>
        <v>1.4479296189280788</v>
      </c>
      <c r="O25" s="328">
        <f t="shared" si="4"/>
        <v>0.56694759341369139</v>
      </c>
      <c r="P25" s="327"/>
      <c r="Q25" s="328">
        <f t="shared" si="5"/>
        <v>-2.9582226892661212</v>
      </c>
      <c r="R25" s="328">
        <f t="shared" si="6"/>
        <v>0.39611556677310311</v>
      </c>
      <c r="S25" s="327"/>
      <c r="T25" s="328">
        <f t="shared" si="7"/>
        <v>-1.0793071108757157</v>
      </c>
      <c r="U25" s="328">
        <f t="shared" si="8"/>
        <v>0.47507005013971426</v>
      </c>
    </row>
    <row r="26" spans="1:21" x14ac:dyDescent="0.2">
      <c r="A26" s="329" t="str">
        <f>name!D21</f>
        <v>61 Caring personal service occupations</v>
      </c>
      <c r="B26" s="330">
        <v>40.0322201652356</v>
      </c>
      <c r="C26" s="330">
        <v>4.5302588863801505</v>
      </c>
      <c r="D26" s="330">
        <f t="shared" si="0"/>
        <v>44.562479051615753</v>
      </c>
      <c r="E26" s="331"/>
      <c r="F26" s="330">
        <v>38.721773724055019</v>
      </c>
      <c r="G26" s="330">
        <v>4.3656537185616209</v>
      </c>
      <c r="H26" s="330">
        <f t="shared" si="1"/>
        <v>43.087427442616644</v>
      </c>
      <c r="I26" s="331"/>
      <c r="J26" s="330">
        <v>43.86020543344074</v>
      </c>
      <c r="K26" s="330">
        <v>6.5982428410586955</v>
      </c>
      <c r="L26" s="330">
        <f t="shared" si="2"/>
        <v>50.458448274499432</v>
      </c>
      <c r="M26" s="236"/>
      <c r="N26" s="328">
        <f t="shared" si="3"/>
        <v>-0.66344072253119446</v>
      </c>
      <c r="O26" s="328">
        <f t="shared" si="4"/>
        <v>0.83416228256680824</v>
      </c>
      <c r="P26" s="327"/>
      <c r="Q26" s="328">
        <f t="shared" si="5"/>
        <v>-0.73749000543337218</v>
      </c>
      <c r="R26" s="328">
        <f t="shared" si="6"/>
        <v>2.7918306722829023</v>
      </c>
      <c r="S26" s="327"/>
      <c r="T26" s="328">
        <f t="shared" si="7"/>
        <v>-0.67095855754999434</v>
      </c>
      <c r="U26" s="328">
        <f t="shared" si="8"/>
        <v>1.058354319497834</v>
      </c>
    </row>
    <row r="27" spans="1:21" x14ac:dyDescent="0.2">
      <c r="A27" s="329" t="str">
        <f>name!D22</f>
        <v>62 Leisure, travel and related personal service occupations</v>
      </c>
      <c r="B27" s="330">
        <v>8.1515253285409575</v>
      </c>
      <c r="C27" s="330">
        <v>3.1789643277663049</v>
      </c>
      <c r="D27" s="330">
        <f t="shared" si="0"/>
        <v>11.330489656307263</v>
      </c>
      <c r="E27" s="331"/>
      <c r="F27" s="330">
        <v>7.6248018112487577</v>
      </c>
      <c r="G27" s="330">
        <v>3.6737834279955441</v>
      </c>
      <c r="H27" s="330">
        <f t="shared" si="1"/>
        <v>11.298585239244302</v>
      </c>
      <c r="I27" s="331"/>
      <c r="J27" s="330">
        <v>8.2249999798803213</v>
      </c>
      <c r="K27" s="330">
        <v>4.1498892556276736</v>
      </c>
      <c r="L27" s="330">
        <f t="shared" si="2"/>
        <v>12.374889235507995</v>
      </c>
      <c r="M27" s="236"/>
      <c r="N27" s="328">
        <f t="shared" si="3"/>
        <v>-1.3270901952518899</v>
      </c>
      <c r="O27" s="328">
        <f t="shared" si="4"/>
        <v>0.50642444238613304</v>
      </c>
      <c r="P27" s="327"/>
      <c r="Q27" s="328">
        <f t="shared" si="5"/>
        <v>2.9355950038663314</v>
      </c>
      <c r="R27" s="328">
        <f t="shared" si="6"/>
        <v>0.81570630637346486</v>
      </c>
      <c r="S27" s="327"/>
      <c r="T27" s="328">
        <f t="shared" si="7"/>
        <v>-5.6379580182286393E-2</v>
      </c>
      <c r="U27" s="328">
        <f t="shared" si="8"/>
        <v>0.60845588443012577</v>
      </c>
    </row>
    <row r="28" spans="1:21" x14ac:dyDescent="0.2">
      <c r="A28" s="329" t="str">
        <f>name!D23</f>
        <v>63 Community and civil enforcement occupations</v>
      </c>
      <c r="B28" s="330">
        <v>0.12565508024915734</v>
      </c>
      <c r="C28" s="330">
        <v>0.40578274501444561</v>
      </c>
      <c r="D28" s="330">
        <f t="shared" si="0"/>
        <v>0.53143782526360295</v>
      </c>
      <c r="E28" s="331"/>
      <c r="F28" s="330">
        <v>0.14093070631047805</v>
      </c>
      <c r="G28" s="330">
        <v>0.45291701137679535</v>
      </c>
      <c r="H28" s="330">
        <f t="shared" si="1"/>
        <v>0.5938477176872734</v>
      </c>
      <c r="I28" s="331"/>
      <c r="J28" s="330">
        <v>0.18082946840879979</v>
      </c>
      <c r="K28" s="330">
        <v>0.27019459136141671</v>
      </c>
      <c r="L28" s="330">
        <f>SUM(J28:K28)</f>
        <v>0.45102405977021653</v>
      </c>
      <c r="M28" s="236"/>
      <c r="N28" s="328">
        <f t="shared" si="3"/>
        <v>2.3210799654732828</v>
      </c>
      <c r="O28" s="328">
        <f t="shared" si="4"/>
        <v>1.6757938246451554</v>
      </c>
      <c r="P28" s="327"/>
      <c r="Q28" s="328">
        <f t="shared" si="5"/>
        <v>2.222150087821384</v>
      </c>
      <c r="R28" s="328">
        <f t="shared" si="6"/>
        <v>-3.3851535718750769</v>
      </c>
      <c r="S28" s="327"/>
      <c r="T28" s="328">
        <f t="shared" si="7"/>
        <v>2.2455760061075525</v>
      </c>
      <c r="U28" s="328">
        <f t="shared" si="8"/>
        <v>-1.8172991809845107</v>
      </c>
    </row>
    <row r="29" spans="1:21" x14ac:dyDescent="0.2">
      <c r="A29" s="329" t="str">
        <f>name!D24</f>
        <v>71 Sales occupations</v>
      </c>
      <c r="B29" s="330">
        <v>24.292746673593683</v>
      </c>
      <c r="C29" s="330">
        <v>14.606733575472473</v>
      </c>
      <c r="D29" s="330">
        <f t="shared" si="0"/>
        <v>38.899480249066158</v>
      </c>
      <c r="E29" s="331"/>
      <c r="F29" s="330">
        <v>22.608592087427041</v>
      </c>
      <c r="G29" s="330">
        <v>14.292364252080723</v>
      </c>
      <c r="H29" s="330">
        <f t="shared" si="1"/>
        <v>36.900956339507765</v>
      </c>
      <c r="I29" s="331"/>
      <c r="J29" s="330">
        <v>21.060510472450598</v>
      </c>
      <c r="K29" s="330">
        <v>14.380182170391883</v>
      </c>
      <c r="L29" s="330">
        <f t="shared" si="2"/>
        <v>35.440692642842478</v>
      </c>
      <c r="M29" s="236"/>
      <c r="N29" s="328">
        <f t="shared" si="3"/>
        <v>-1.4266810636306304</v>
      </c>
      <c r="O29" s="328">
        <f t="shared" si="4"/>
        <v>-0.47175220070980739</v>
      </c>
      <c r="P29" s="327"/>
      <c r="Q29" s="328">
        <f t="shared" si="5"/>
        <v>-0.43419861873408294</v>
      </c>
      <c r="R29" s="328">
        <f t="shared" si="6"/>
        <v>4.0845634633135397E-2</v>
      </c>
      <c r="S29" s="327"/>
      <c r="T29" s="328">
        <f t="shared" si="7"/>
        <v>-1.0493242060127472</v>
      </c>
      <c r="U29" s="328">
        <f t="shared" si="8"/>
        <v>-0.26881669328274738</v>
      </c>
    </row>
    <row r="30" spans="1:21" x14ac:dyDescent="0.2">
      <c r="A30" s="329" t="str">
        <f>name!D25</f>
        <v>72 Customer service occupations</v>
      </c>
      <c r="B30" s="330">
        <v>5.4301618740081254</v>
      </c>
      <c r="C30" s="330">
        <v>3.3423637329082134</v>
      </c>
      <c r="D30" s="330">
        <f t="shared" si="0"/>
        <v>8.7725256069163393</v>
      </c>
      <c r="E30" s="331"/>
      <c r="F30" s="330">
        <v>6.3581656139356353</v>
      </c>
      <c r="G30" s="330">
        <v>3.5980428211090438</v>
      </c>
      <c r="H30" s="330">
        <f t="shared" si="1"/>
        <v>9.9562084350446796</v>
      </c>
      <c r="I30" s="331"/>
      <c r="J30" s="330">
        <v>6.9707270563255577</v>
      </c>
      <c r="K30" s="330">
        <v>5.1649862797302779</v>
      </c>
      <c r="L30" s="330">
        <f t="shared" si="2"/>
        <v>12.135713336055836</v>
      </c>
      <c r="M30" s="236"/>
      <c r="N30" s="328">
        <f t="shared" si="3"/>
        <v>3.2057304509208961</v>
      </c>
      <c r="O30" s="328">
        <f t="shared" si="4"/>
        <v>0.61508137981225453</v>
      </c>
      <c r="P30" s="327"/>
      <c r="Q30" s="328">
        <f t="shared" si="5"/>
        <v>1.485155963627327</v>
      </c>
      <c r="R30" s="328">
        <f t="shared" si="6"/>
        <v>2.4393599514481501</v>
      </c>
      <c r="S30" s="327"/>
      <c r="T30" s="328">
        <f t="shared" si="7"/>
        <v>2.5637442573694491</v>
      </c>
      <c r="U30" s="328">
        <f t="shared" si="8"/>
        <v>1.3284552617299994</v>
      </c>
    </row>
    <row r="31" spans="1:21" x14ac:dyDescent="0.2">
      <c r="A31" s="329" t="str">
        <f>name!D26</f>
        <v>81 Process, plant and machine operatives</v>
      </c>
      <c r="B31" s="330">
        <v>2.4162053528440501</v>
      </c>
      <c r="C31" s="330">
        <v>9.4534044499381729</v>
      </c>
      <c r="D31" s="330">
        <f t="shared" si="0"/>
        <v>11.869609802782223</v>
      </c>
      <c r="E31" s="331"/>
      <c r="F31" s="330">
        <v>2.2554274742794544</v>
      </c>
      <c r="G31" s="330">
        <v>8.1337553618891594</v>
      </c>
      <c r="H31" s="330">
        <f t="shared" si="1"/>
        <v>10.389182836168613</v>
      </c>
      <c r="I31" s="331"/>
      <c r="J31" s="330">
        <v>3.0103444970512925</v>
      </c>
      <c r="K31" s="330">
        <v>7.6041754457906103</v>
      </c>
      <c r="L31" s="330">
        <f t="shared" si="2"/>
        <v>10.614519942841902</v>
      </c>
      <c r="M31" s="236"/>
      <c r="N31" s="328">
        <f t="shared" si="3"/>
        <v>-1.3677353520859525</v>
      </c>
      <c r="O31" s="328">
        <f t="shared" si="4"/>
        <v>1.9434097251122218</v>
      </c>
      <c r="P31" s="327"/>
      <c r="Q31" s="328">
        <f t="shared" si="5"/>
        <v>-2.9622823166458145</v>
      </c>
      <c r="R31" s="328">
        <f t="shared" si="6"/>
        <v>-0.44782913384386891</v>
      </c>
      <c r="S31" s="327"/>
      <c r="T31" s="328">
        <f t="shared" si="7"/>
        <v>-2.6291436775470078</v>
      </c>
      <c r="U31" s="328">
        <f t="shared" si="8"/>
        <v>0.14315381251683856</v>
      </c>
    </row>
    <row r="32" spans="1:21" x14ac:dyDescent="0.2">
      <c r="A32" s="329" t="str">
        <f>name!D27</f>
        <v>82 Transport and mobile machine drivers and operatives</v>
      </c>
      <c r="B32" s="330">
        <v>1.2931027289332579</v>
      </c>
      <c r="C32" s="330">
        <v>15.470276126769551</v>
      </c>
      <c r="D32" s="330">
        <f t="shared" si="0"/>
        <v>16.763378855702811</v>
      </c>
      <c r="E32" s="331"/>
      <c r="F32" s="330">
        <v>1.3418293668948198</v>
      </c>
      <c r="G32" s="330">
        <v>15.110092108457717</v>
      </c>
      <c r="H32" s="330">
        <f t="shared" si="1"/>
        <v>16.451921475352538</v>
      </c>
      <c r="I32" s="331"/>
      <c r="J32" s="330">
        <v>1.8540186471456679</v>
      </c>
      <c r="K32" s="330">
        <v>15.150590210909805</v>
      </c>
      <c r="L32" s="330">
        <f t="shared" si="2"/>
        <v>17.004608858055473</v>
      </c>
      <c r="M32" s="236"/>
      <c r="N32" s="328">
        <f t="shared" si="3"/>
        <v>0.74252989031693417</v>
      </c>
      <c r="O32" s="328">
        <f t="shared" si="4"/>
        <v>2.178875849517059</v>
      </c>
      <c r="P32" s="327"/>
      <c r="Q32" s="328">
        <f t="shared" si="5"/>
        <v>-0.47004464566912096</v>
      </c>
      <c r="R32" s="328">
        <f t="shared" si="6"/>
        <v>1.7845704726027201E-2</v>
      </c>
      <c r="S32" s="327"/>
      <c r="T32" s="328">
        <f t="shared" si="7"/>
        <v>-0.37438541771519507</v>
      </c>
      <c r="U32" s="328">
        <f t="shared" si="8"/>
        <v>0.22052372473402304</v>
      </c>
    </row>
    <row r="33" spans="1:21" x14ac:dyDescent="0.2">
      <c r="A33" s="329" t="str">
        <f>name!D28</f>
        <v>91 Elementary trades and related occupations</v>
      </c>
      <c r="B33" s="330">
        <v>2.1503078142743144</v>
      </c>
      <c r="C33" s="330">
        <v>6.5105513605473364</v>
      </c>
      <c r="D33" s="330">
        <f t="shared" si="0"/>
        <v>8.6608591748216508</v>
      </c>
      <c r="E33" s="331"/>
      <c r="F33" s="330">
        <v>1.6710373833068746</v>
      </c>
      <c r="G33" s="330">
        <v>5.3653375011687299</v>
      </c>
      <c r="H33" s="330">
        <f t="shared" si="1"/>
        <v>7.0363748844756042</v>
      </c>
      <c r="I33" s="331"/>
      <c r="J33" s="330">
        <v>8.2493082275513121</v>
      </c>
      <c r="K33" s="330">
        <v>8.1543814242217056</v>
      </c>
      <c r="L33" s="330">
        <f t="shared" si="2"/>
        <v>16.403689651773018</v>
      </c>
      <c r="M33" s="236"/>
      <c r="N33" s="328">
        <f t="shared" si="3"/>
        <v>-4.9182631132939081</v>
      </c>
      <c r="O33" s="328">
        <f t="shared" si="4"/>
        <v>11.231746845324132</v>
      </c>
      <c r="P33" s="327"/>
      <c r="Q33" s="328">
        <f t="shared" si="5"/>
        <v>-3.795396207967805</v>
      </c>
      <c r="R33" s="328">
        <f t="shared" si="6"/>
        <v>2.8299437863532839</v>
      </c>
      <c r="S33" s="327"/>
      <c r="T33" s="328">
        <f t="shared" si="7"/>
        <v>-4.0693033033556869</v>
      </c>
      <c r="U33" s="328">
        <f t="shared" si="8"/>
        <v>5.8049951502396446</v>
      </c>
    </row>
    <row r="34" spans="1:21" x14ac:dyDescent="0.2">
      <c r="A34" s="329" t="str">
        <f>name!D29</f>
        <v>92 Elementary administration and service occupations</v>
      </c>
      <c r="B34" s="330">
        <v>24.221644907375975</v>
      </c>
      <c r="C34" s="330">
        <v>26.326260888191058</v>
      </c>
      <c r="D34" s="330">
        <f t="shared" ref="D34" si="9">SUM(B34:C34)</f>
        <v>50.547905795567033</v>
      </c>
      <c r="E34" s="331"/>
      <c r="F34" s="330">
        <v>23.753314111109955</v>
      </c>
      <c r="G34" s="330">
        <v>23.837184253836689</v>
      </c>
      <c r="H34" s="330">
        <f t="shared" ref="H34" si="10">SUM(F34:G34)</f>
        <v>47.59049836494664</v>
      </c>
      <c r="I34" s="331"/>
      <c r="J34" s="330">
        <v>18.914097440975247</v>
      </c>
      <c r="K34" s="330">
        <v>21.72452821546343</v>
      </c>
      <c r="L34" s="330">
        <f t="shared" ref="L34" si="11">SUM(J34:K34)</f>
        <v>40.638625656438677</v>
      </c>
      <c r="M34" s="236"/>
      <c r="N34" s="328">
        <f t="shared" si="3"/>
        <v>-0.38973034836310427</v>
      </c>
      <c r="O34" s="328">
        <f t="shared" si="4"/>
        <v>-1.5072884331563507</v>
      </c>
      <c r="P34" s="327"/>
      <c r="Q34" s="328">
        <f t="shared" si="5"/>
        <v>-1.9668055467709222</v>
      </c>
      <c r="R34" s="328">
        <f t="shared" si="6"/>
        <v>-0.61678847111016344</v>
      </c>
      <c r="S34" s="327"/>
      <c r="T34" s="328">
        <f t="shared" si="7"/>
        <v>-1.1985275317327071</v>
      </c>
      <c r="U34" s="328">
        <f t="shared" si="8"/>
        <v>-1.0472388134944888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266.64760867712931</v>
      </c>
      <c r="C36" s="333">
        <f t="shared" ref="C36:D36" si="12">SUM(C9:C34)</f>
        <v>287.14439132287055</v>
      </c>
      <c r="D36" s="333">
        <f t="shared" si="12"/>
        <v>553.79199999999969</v>
      </c>
      <c r="E36" s="333"/>
      <c r="F36" s="333">
        <f>SUM(F9:F34)</f>
        <v>294.42751449265444</v>
      </c>
      <c r="G36" s="333">
        <f t="shared" ref="G36:H36" si="13">SUM(G9:G34)</f>
        <v>298.30748550734535</v>
      </c>
      <c r="H36" s="333">
        <f t="shared" si="13"/>
        <v>592.73499999999956</v>
      </c>
      <c r="I36" s="333"/>
      <c r="J36" s="333">
        <f>SUM(J9:J34)</f>
        <v>330.22182559668818</v>
      </c>
      <c r="K36" s="333">
        <f t="shared" ref="K36:L36" si="14">SUM(K9:K34)</f>
        <v>323.71117440331159</v>
      </c>
      <c r="L36" s="333">
        <f t="shared" si="14"/>
        <v>653.93299999999988</v>
      </c>
      <c r="M36" s="258"/>
      <c r="N36" s="334">
        <f t="shared" si="3"/>
        <v>2.0018714433075679</v>
      </c>
      <c r="O36" s="334">
        <f>IF(F36&gt;0,(EXP(LN(J36/F36)/($J$6-$F$6))-1)*100,0)</f>
        <v>0.76781123762670322</v>
      </c>
      <c r="P36" s="335"/>
      <c r="Q36" s="334">
        <f t="shared" ref="Q36" si="15">IF(C36&gt;0,(EXP(LN(G36/C36)/($F$6-$B$6))-1)*100,0)</f>
        <v>0.76570847193333513</v>
      </c>
      <c r="R36" s="334">
        <f t="shared" ref="R36" si="16">IF(G36&gt;0,(EXP(LN(K36/G36)/($J$6-$F$6))-1)*100,0)</f>
        <v>0.54633295906663104</v>
      </c>
      <c r="S36" s="335"/>
      <c r="T36" s="334">
        <f t="shared" ref="T36" si="17">IF(D36&gt;0,(EXP(LN(H36/D36)/($F$6-$B$6))-1)*100,0)</f>
        <v>1.368443715474621</v>
      </c>
      <c r="U36" s="334">
        <f t="shared" ref="U36" si="18">IF(H36&gt;0,(EXP(LN(L36/H36)/($J$6-$F$6))-1)*100,0)</f>
        <v>0.6572000164776659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</v>
      </c>
      <c r="Q1" s="19" t="str">
        <f>CONCATENATE("Occupation Table 5.1  Males: Employment Change by Status (SOC 2020), ",B$5,"-",L$5,", ",Info!B5)</f>
        <v>Occupation Table 5.1  Males: Employment Change by Status (SOC 2020), 2015-2035, West of England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37.555873727785425</v>
      </c>
      <c r="C8" s="11">
        <v>5.5571878955305074</v>
      </c>
      <c r="D8" s="11">
        <v>12.611978674291654</v>
      </c>
      <c r="E8" s="11">
        <f>SUM(B8:D8)</f>
        <v>55.725040297607585</v>
      </c>
      <c r="F8" s="11"/>
      <c r="G8" s="11">
        <v>44.380212621800631</v>
      </c>
      <c r="H8" s="11">
        <v>8.9245621611794981</v>
      </c>
      <c r="I8" s="11">
        <v>14.77522442591003</v>
      </c>
      <c r="J8" s="11">
        <f>SUM(G8:I8)</f>
        <v>68.079999208890158</v>
      </c>
      <c r="K8" s="11"/>
      <c r="L8" s="11">
        <v>44.191069785169212</v>
      </c>
      <c r="M8" s="11">
        <v>10.990158135404201</v>
      </c>
      <c r="N8" s="11">
        <v>16.894230673006039</v>
      </c>
      <c r="O8" s="11">
        <f>SUM(L8:N8)</f>
        <v>72.075458593579455</v>
      </c>
      <c r="Q8" s="10" t="str">
        <f>name!E4</f>
        <v>Managers, directors and senior officials</v>
      </c>
      <c r="R8" s="11">
        <v>28.022809456536301</v>
      </c>
      <c r="S8" s="11">
        <v>1.9683234204044171</v>
      </c>
      <c r="T8" s="11">
        <v>7.8550395793362444</v>
      </c>
      <c r="U8" s="11">
        <f>SUM(R8:T8)</f>
        <v>37.84617245627696</v>
      </c>
      <c r="V8" s="11"/>
      <c r="W8" s="11">
        <v>32.177046127363752</v>
      </c>
      <c r="X8" s="11">
        <v>3.1835344869248807</v>
      </c>
      <c r="Y8" s="11">
        <v>7.9773707103016296</v>
      </c>
      <c r="Z8" s="11">
        <f>SUM(W8:Y8)</f>
        <v>43.337951324590264</v>
      </c>
      <c r="AA8" s="11"/>
      <c r="AB8" s="11">
        <v>31.301503871527181</v>
      </c>
      <c r="AC8" s="11">
        <v>3.6224001473995346</v>
      </c>
      <c r="AD8" s="11">
        <v>9.6325197106686939</v>
      </c>
      <c r="AE8" s="11">
        <f>SUM(AB8:AD8)</f>
        <v>44.556423729595409</v>
      </c>
      <c r="AG8" s="10" t="str">
        <f>name!E4</f>
        <v>Managers, directors and senior officials</v>
      </c>
      <c r="AH8" s="11">
        <v>9.5330642712491223</v>
      </c>
      <c r="AI8" s="11">
        <v>3.5888644751260901</v>
      </c>
      <c r="AJ8" s="11">
        <v>4.7569390949554089</v>
      </c>
      <c r="AK8" s="11">
        <f>SUM(AH8:AJ8)</f>
        <v>17.878867841330621</v>
      </c>
      <c r="AL8" s="11"/>
      <c r="AM8" s="11">
        <v>12.203166494436866</v>
      </c>
      <c r="AN8" s="11">
        <v>5.741027674254612</v>
      </c>
      <c r="AO8" s="11">
        <v>6.7978537156084027</v>
      </c>
      <c r="AP8" s="11">
        <f>SUM(AM8:AO8)</f>
        <v>24.742047884299879</v>
      </c>
      <c r="AQ8" s="11"/>
      <c r="AR8" s="11">
        <v>12.889565913642006</v>
      </c>
      <c r="AS8" s="11">
        <v>7.3677579880046746</v>
      </c>
      <c r="AT8" s="11">
        <v>7.2617109623373493</v>
      </c>
      <c r="AU8" s="11">
        <f>SUM(AR8:AT8)</f>
        <v>27.519034863984029</v>
      </c>
    </row>
    <row r="9" spans="1:47" x14ac:dyDescent="0.2">
      <c r="A9" t="str">
        <f>name!E5</f>
        <v>Professional occupations</v>
      </c>
      <c r="B9" s="11">
        <v>74.96698344492431</v>
      </c>
      <c r="C9" s="11">
        <v>24.295450983980938</v>
      </c>
      <c r="D9" s="11">
        <v>17.565641295217219</v>
      </c>
      <c r="E9" s="11">
        <f t="shared" ref="E9:E18" si="0">SUM(B9:D9)</f>
        <v>116.82807572412247</v>
      </c>
      <c r="F9" s="11"/>
      <c r="G9" s="11">
        <v>94.72943985158814</v>
      </c>
      <c r="H9" s="11">
        <v>30.387690300815912</v>
      </c>
      <c r="I9" s="11">
        <v>17.109523816390517</v>
      </c>
      <c r="J9" s="11">
        <f t="shared" ref="J9:J16" si="1">SUM(G9:I9)</f>
        <v>142.22665396879458</v>
      </c>
      <c r="K9" s="11"/>
      <c r="L9" s="11">
        <v>117.66856126129892</v>
      </c>
      <c r="M9" s="11">
        <v>38.647342517961448</v>
      </c>
      <c r="N9" s="11">
        <v>18.126720038302384</v>
      </c>
      <c r="O9" s="11">
        <f t="shared" ref="O9:O16" si="2">SUM(L9:N9)</f>
        <v>174.44262381756275</v>
      </c>
      <c r="Q9" s="10" t="str">
        <f>name!E5</f>
        <v>Professional occupations</v>
      </c>
      <c r="R9" s="11">
        <v>47.009714440120248</v>
      </c>
      <c r="S9" s="11">
        <v>4.4701322989530796</v>
      </c>
      <c r="T9" s="11">
        <v>11.247027697344572</v>
      </c>
      <c r="U9" s="11">
        <f t="shared" ref="U9:U16" si="3">SUM(R9:T9)</f>
        <v>62.726874436417901</v>
      </c>
      <c r="V9" s="11"/>
      <c r="W9" s="11">
        <v>57.779381214924385</v>
      </c>
      <c r="X9" s="11">
        <v>6.5011049390756499</v>
      </c>
      <c r="Y9" s="11">
        <v>8.7897021995670332</v>
      </c>
      <c r="Z9" s="11">
        <f t="shared" ref="Z9:Z16" si="4">SUM(W9:Y9)</f>
        <v>73.070188353567062</v>
      </c>
      <c r="AA9" s="11"/>
      <c r="AB9" s="11">
        <v>72.75583569340094</v>
      </c>
      <c r="AC9" s="11">
        <v>9.5242381523774586</v>
      </c>
      <c r="AD9" s="11">
        <v>8.0885692116021897</v>
      </c>
      <c r="AE9" s="11">
        <f t="shared" ref="AE9:AE16" si="5">SUM(AB9:AD9)</f>
        <v>90.368643057380595</v>
      </c>
      <c r="AG9" s="10" t="str">
        <f>name!E5</f>
        <v>Professional occupations</v>
      </c>
      <c r="AH9" s="11">
        <v>27.957269004804068</v>
      </c>
      <c r="AI9" s="11">
        <v>19.825318685027856</v>
      </c>
      <c r="AJ9" s="11">
        <v>6.3186135978726412</v>
      </c>
      <c r="AK9" s="11">
        <f t="shared" ref="AK9:AK18" si="6">SUM(AH9:AJ9)</f>
        <v>54.101201287704569</v>
      </c>
      <c r="AL9" s="11"/>
      <c r="AM9" s="11">
        <v>36.950058636663741</v>
      </c>
      <c r="AN9" s="11">
        <v>23.886585361740266</v>
      </c>
      <c r="AO9" s="11">
        <v>8.3198216168234769</v>
      </c>
      <c r="AP9" s="11">
        <f t="shared" ref="AP9:AP18" si="7">SUM(AM9:AO9)</f>
        <v>69.156465615227489</v>
      </c>
      <c r="AQ9" s="11"/>
      <c r="AR9" s="11">
        <v>44.912725567898008</v>
      </c>
      <c r="AS9" s="11">
        <v>29.123104365583991</v>
      </c>
      <c r="AT9" s="11">
        <v>10.038150826700196</v>
      </c>
      <c r="AU9" s="11">
        <f t="shared" ref="AU9:AU18" si="8">SUM(AR9:AT9)</f>
        <v>84.073980760182195</v>
      </c>
    </row>
    <row r="10" spans="1:47" x14ac:dyDescent="0.2">
      <c r="A10" t="str">
        <f>name!E6</f>
        <v>Associate professional occupations</v>
      </c>
      <c r="B10" s="11">
        <v>43.401448943979553</v>
      </c>
      <c r="C10" s="11">
        <v>14.051318633310348</v>
      </c>
      <c r="D10" s="11">
        <v>13.342875134687677</v>
      </c>
      <c r="E10" s="11">
        <f t="shared" si="0"/>
        <v>70.795642711977578</v>
      </c>
      <c r="F10" s="11"/>
      <c r="G10" s="11">
        <v>52.478715351896255</v>
      </c>
      <c r="H10" s="11">
        <v>17.034579205727042</v>
      </c>
      <c r="I10" s="11">
        <v>13.132807446777255</v>
      </c>
      <c r="J10" s="11">
        <f t="shared" si="1"/>
        <v>82.646102004400547</v>
      </c>
      <c r="K10" s="11"/>
      <c r="L10" s="11">
        <v>59.582288292644442</v>
      </c>
      <c r="M10" s="11">
        <v>23.128455188242345</v>
      </c>
      <c r="N10" s="11">
        <v>15.248389496070136</v>
      </c>
      <c r="O10" s="11">
        <f t="shared" si="2"/>
        <v>97.959132976956923</v>
      </c>
      <c r="Q10" s="10" t="str">
        <f>name!E6</f>
        <v>Associate professional occupations</v>
      </c>
      <c r="R10" s="11">
        <v>27.806706502477546</v>
      </c>
      <c r="S10" s="11">
        <v>3.0000776086877377</v>
      </c>
      <c r="T10" s="11">
        <v>6.9147335689568932</v>
      </c>
      <c r="U10" s="11">
        <f t="shared" si="3"/>
        <v>37.721517680122176</v>
      </c>
      <c r="V10" s="11"/>
      <c r="W10" s="11">
        <v>32.293163792680318</v>
      </c>
      <c r="X10" s="11">
        <v>4.2283549427490001</v>
      </c>
      <c r="Y10" s="11">
        <v>5.6018126444095326</v>
      </c>
      <c r="Z10" s="11">
        <f t="shared" si="4"/>
        <v>42.123331379838852</v>
      </c>
      <c r="AA10" s="11"/>
      <c r="AB10" s="11">
        <v>31.391883898730651</v>
      </c>
      <c r="AC10" s="11">
        <v>4.8268163990287212</v>
      </c>
      <c r="AD10" s="11">
        <v>6.5650258567393092</v>
      </c>
      <c r="AE10" s="11">
        <f t="shared" si="5"/>
        <v>42.78372615449868</v>
      </c>
      <c r="AG10" s="10" t="str">
        <f>name!E6</f>
        <v>Associate professional occupations</v>
      </c>
      <c r="AH10" s="11">
        <v>15.594742441502</v>
      </c>
      <c r="AI10" s="11">
        <v>11.051241024622614</v>
      </c>
      <c r="AJ10" s="11">
        <v>6.4281415657307797</v>
      </c>
      <c r="AK10" s="11">
        <f t="shared" si="6"/>
        <v>33.074125031855388</v>
      </c>
      <c r="AL10" s="11"/>
      <c r="AM10" s="11">
        <v>20.185551559215977</v>
      </c>
      <c r="AN10" s="11">
        <v>12.806224262978041</v>
      </c>
      <c r="AO10" s="11">
        <v>7.5309948023677276</v>
      </c>
      <c r="AP10" s="11">
        <f t="shared" si="7"/>
        <v>40.522770624561744</v>
      </c>
      <c r="AQ10" s="11"/>
      <c r="AR10" s="11">
        <v>28.190404393913806</v>
      </c>
      <c r="AS10" s="11">
        <v>18.301638789213619</v>
      </c>
      <c r="AT10" s="11">
        <v>8.6833636393308247</v>
      </c>
      <c r="AU10" s="11">
        <f t="shared" si="8"/>
        <v>55.175406822458243</v>
      </c>
    </row>
    <row r="11" spans="1:47" x14ac:dyDescent="0.2">
      <c r="A11" t="str">
        <f>name!E7</f>
        <v>Administrative and secretarial occupations</v>
      </c>
      <c r="B11" s="11">
        <v>32.930098658944161</v>
      </c>
      <c r="C11" s="11">
        <v>26.110838799626308</v>
      </c>
      <c r="D11" s="11">
        <v>3.6434273605935896</v>
      </c>
      <c r="E11" s="11">
        <f t="shared" si="0"/>
        <v>62.68436481916406</v>
      </c>
      <c r="F11" s="11"/>
      <c r="G11" s="11">
        <v>34.387764052111073</v>
      </c>
      <c r="H11" s="11">
        <v>26.409834477625992</v>
      </c>
      <c r="I11" s="11">
        <v>4.1558570717578425</v>
      </c>
      <c r="J11" s="11">
        <f t="shared" si="1"/>
        <v>64.953455601494909</v>
      </c>
      <c r="K11" s="11"/>
      <c r="L11" s="11">
        <v>32.976708597867621</v>
      </c>
      <c r="M11" s="11">
        <v>23.59248017591629</v>
      </c>
      <c r="N11" s="11">
        <v>4.3910257905767391</v>
      </c>
      <c r="O11" s="11">
        <f t="shared" si="2"/>
        <v>60.960214564360648</v>
      </c>
      <c r="Q11" s="10" t="str">
        <f>name!E7</f>
        <v>Administrative and secretarial occupations</v>
      </c>
      <c r="R11" s="11">
        <v>10.869576514522945</v>
      </c>
      <c r="S11" s="11">
        <v>2.7240137268197095</v>
      </c>
      <c r="T11" s="11">
        <v>0.90671351181906357</v>
      </c>
      <c r="U11" s="11">
        <f t="shared" si="3"/>
        <v>14.500303753161718</v>
      </c>
      <c r="V11" s="11"/>
      <c r="W11" s="11">
        <v>11.966312450913906</v>
      </c>
      <c r="X11" s="11">
        <v>2.9199229484029332</v>
      </c>
      <c r="Y11" s="11">
        <v>0.65393977493484912</v>
      </c>
      <c r="Z11" s="11">
        <f t="shared" si="4"/>
        <v>15.540175174251688</v>
      </c>
      <c r="AA11" s="11"/>
      <c r="AB11" s="11">
        <v>13.923016452176411</v>
      </c>
      <c r="AC11" s="11">
        <v>2.4121287397336189</v>
      </c>
      <c r="AD11" s="11">
        <v>0.89069262623234591</v>
      </c>
      <c r="AE11" s="11">
        <f t="shared" si="5"/>
        <v>17.225837818142377</v>
      </c>
      <c r="AG11" s="10" t="str">
        <f>name!E7</f>
        <v>Administrative and secretarial occupations</v>
      </c>
      <c r="AH11" s="11">
        <v>22.06052214442121</v>
      </c>
      <c r="AI11" s="11">
        <v>23.386825072806595</v>
      </c>
      <c r="AJ11" s="11">
        <v>2.7367138487745257</v>
      </c>
      <c r="AK11" s="11">
        <f t="shared" si="6"/>
        <v>48.184061066002329</v>
      </c>
      <c r="AL11" s="11"/>
      <c r="AM11" s="11">
        <v>22.421451601197159</v>
      </c>
      <c r="AN11" s="11">
        <v>23.48991152922305</v>
      </c>
      <c r="AO11" s="11">
        <v>3.5019172968229935</v>
      </c>
      <c r="AP11" s="11">
        <f t="shared" si="7"/>
        <v>49.413280427243208</v>
      </c>
      <c r="AQ11" s="11"/>
      <c r="AR11" s="11">
        <v>19.053692145691201</v>
      </c>
      <c r="AS11" s="11">
        <v>21.180351436182679</v>
      </c>
      <c r="AT11" s="11">
        <v>3.5003331643443936</v>
      </c>
      <c r="AU11" s="11">
        <f t="shared" si="8"/>
        <v>43.734376746218274</v>
      </c>
    </row>
    <row r="12" spans="1:47" x14ac:dyDescent="0.2">
      <c r="A12" t="str">
        <f>name!E8</f>
        <v>Skilled trades occupations</v>
      </c>
      <c r="B12" s="11">
        <v>30.88591070908732</v>
      </c>
      <c r="C12" s="11">
        <v>4.8844908010704282</v>
      </c>
      <c r="D12" s="11">
        <v>20.050308918927591</v>
      </c>
      <c r="E12" s="11">
        <f t="shared" si="0"/>
        <v>55.820710429085338</v>
      </c>
      <c r="F12" s="11"/>
      <c r="G12" s="11">
        <v>27.470619591387567</v>
      </c>
      <c r="H12" s="11">
        <v>4.5936751445066424</v>
      </c>
      <c r="I12" s="11">
        <v>19.459491745481298</v>
      </c>
      <c r="J12" s="11">
        <f t="shared" si="1"/>
        <v>51.52378648137551</v>
      </c>
      <c r="K12" s="11"/>
      <c r="L12" s="11">
        <v>24.119975690076849</v>
      </c>
      <c r="M12" s="11">
        <v>5.8677635898625304</v>
      </c>
      <c r="N12" s="11">
        <v>22.985619109815815</v>
      </c>
      <c r="O12" s="11">
        <f t="shared" si="2"/>
        <v>52.973358389755191</v>
      </c>
      <c r="Q12" s="10" t="str">
        <f>name!E8</f>
        <v>Skilled trades occupations</v>
      </c>
      <c r="R12" s="11">
        <v>28.689492987092073</v>
      </c>
      <c r="S12" s="11">
        <v>3.2315165981626204</v>
      </c>
      <c r="T12" s="11">
        <v>18.60391731864938</v>
      </c>
      <c r="U12" s="11">
        <f t="shared" si="3"/>
        <v>50.524926903904074</v>
      </c>
      <c r="V12" s="11"/>
      <c r="W12" s="11">
        <v>25.14139078309406</v>
      </c>
      <c r="X12" s="11">
        <v>2.9423203174598491</v>
      </c>
      <c r="Y12" s="11">
        <v>17.322997718067548</v>
      </c>
      <c r="Z12" s="11">
        <f t="shared" si="4"/>
        <v>45.406708818621453</v>
      </c>
      <c r="AA12" s="11"/>
      <c r="AB12" s="11">
        <v>21.178958903780408</v>
      </c>
      <c r="AC12" s="11">
        <v>3.9209178442788337</v>
      </c>
      <c r="AD12" s="11">
        <v>20.479496461079947</v>
      </c>
      <c r="AE12" s="11">
        <f t="shared" si="5"/>
        <v>45.579373209139192</v>
      </c>
      <c r="AG12" s="10" t="str">
        <f>name!E8</f>
        <v>Skilled trades occupations</v>
      </c>
      <c r="AH12" s="11">
        <v>2.1964177219952625</v>
      </c>
      <c r="AI12" s="11">
        <v>1.6529742029078065</v>
      </c>
      <c r="AJ12" s="11">
        <v>1.4463916002782249</v>
      </c>
      <c r="AK12" s="11">
        <f t="shared" si="6"/>
        <v>5.2957835251812941</v>
      </c>
      <c r="AL12" s="11"/>
      <c r="AM12" s="11">
        <v>2.32922880829353</v>
      </c>
      <c r="AN12" s="11">
        <v>1.6513548270467941</v>
      </c>
      <c r="AO12" s="11">
        <v>2.1364940274137489</v>
      </c>
      <c r="AP12" s="11">
        <f t="shared" si="7"/>
        <v>6.1170776627540731</v>
      </c>
      <c r="AQ12" s="11"/>
      <c r="AR12" s="11">
        <v>2.9410167862964363</v>
      </c>
      <c r="AS12" s="11">
        <v>1.9468457455836967</v>
      </c>
      <c r="AT12" s="11">
        <v>2.5061226487358552</v>
      </c>
      <c r="AU12" s="11">
        <f t="shared" si="8"/>
        <v>7.3939851806159886</v>
      </c>
    </row>
    <row r="13" spans="1:47" x14ac:dyDescent="0.2">
      <c r="A13" t="str">
        <f>name!E9</f>
        <v>Caring, leisure and other service occupations</v>
      </c>
      <c r="B13" s="11">
        <v>22.409756231243446</v>
      </c>
      <c r="C13" s="11">
        <v>27.578415238870125</v>
      </c>
      <c r="D13" s="11">
        <v>6.4362350630730019</v>
      </c>
      <c r="E13" s="11">
        <f t="shared" si="0"/>
        <v>56.42440653318657</v>
      </c>
      <c r="F13" s="11"/>
      <c r="G13" s="11">
        <v>22.097331956368336</v>
      </c>
      <c r="H13" s="11">
        <v>26.078533201146215</v>
      </c>
      <c r="I13" s="11">
        <v>6.8039952420335812</v>
      </c>
      <c r="J13" s="11">
        <f t="shared" si="1"/>
        <v>54.97986039954813</v>
      </c>
      <c r="K13" s="11"/>
      <c r="L13" s="11">
        <v>26.840576854483675</v>
      </c>
      <c r="M13" s="11">
        <v>27.397445107968181</v>
      </c>
      <c r="N13" s="11">
        <v>9.0463396073258089</v>
      </c>
      <c r="O13" s="11">
        <f t="shared" si="2"/>
        <v>63.284361569777658</v>
      </c>
      <c r="Q13" s="10" t="str">
        <f>name!E9</f>
        <v>Caring, leisure and other service occupations</v>
      </c>
      <c r="R13" s="11">
        <v>4.6674987558795777</v>
      </c>
      <c r="S13" s="11">
        <v>2.3645469996229727</v>
      </c>
      <c r="T13" s="11">
        <v>1.0829602036583583</v>
      </c>
      <c r="U13" s="11">
        <f t="shared" si="3"/>
        <v>8.1150059591609089</v>
      </c>
      <c r="V13" s="11"/>
      <c r="W13" s="11">
        <v>4.7434090517253082</v>
      </c>
      <c r="X13" s="11">
        <v>2.6187550647142901</v>
      </c>
      <c r="Y13" s="11">
        <v>1.1301900414943613</v>
      </c>
      <c r="Z13" s="11">
        <f t="shared" si="4"/>
        <v>8.4923541579339599</v>
      </c>
      <c r="AA13" s="11"/>
      <c r="AB13" s="11">
        <v>5.4295722458773241</v>
      </c>
      <c r="AC13" s="11">
        <v>3.80995382652406</v>
      </c>
      <c r="AD13" s="11">
        <v>1.7788006156464111</v>
      </c>
      <c r="AE13" s="11">
        <f t="shared" si="5"/>
        <v>11.018326688047795</v>
      </c>
      <c r="AG13" s="10" t="str">
        <f>name!E9</f>
        <v>Caring, leisure and other service occupations</v>
      </c>
      <c r="AH13" s="11">
        <v>17.742257475363861</v>
      </c>
      <c r="AI13" s="11">
        <v>25.213868239247148</v>
      </c>
      <c r="AJ13" s="11">
        <v>5.3532748594146451</v>
      </c>
      <c r="AK13" s="11">
        <f t="shared" si="6"/>
        <v>48.309400574025652</v>
      </c>
      <c r="AL13" s="11"/>
      <c r="AM13" s="11">
        <v>17.353922904643028</v>
      </c>
      <c r="AN13" s="11">
        <v>23.459778136431922</v>
      </c>
      <c r="AO13" s="11">
        <v>5.6738052005392197</v>
      </c>
      <c r="AP13" s="11">
        <f t="shared" si="7"/>
        <v>46.48750624161417</v>
      </c>
      <c r="AQ13" s="11"/>
      <c r="AR13" s="11">
        <v>21.411004608606351</v>
      </c>
      <c r="AS13" s="11">
        <v>23.587491281444116</v>
      </c>
      <c r="AT13" s="11">
        <v>7.2675389916793991</v>
      </c>
      <c r="AU13" s="11">
        <f t="shared" si="8"/>
        <v>52.266034881729865</v>
      </c>
    </row>
    <row r="14" spans="1:47" x14ac:dyDescent="0.2">
      <c r="A14" t="str">
        <f>name!E10</f>
        <v>Sales and customer service occupations</v>
      </c>
      <c r="B14" s="11">
        <v>16.779215735661396</v>
      </c>
      <c r="C14" s="11">
        <v>27.211374937220832</v>
      </c>
      <c r="D14" s="11">
        <v>3.681415183100246</v>
      </c>
      <c r="E14" s="11">
        <f t="shared" si="0"/>
        <v>47.672005855982476</v>
      </c>
      <c r="F14" s="11"/>
      <c r="G14" s="11">
        <v>16.932927730446913</v>
      </c>
      <c r="H14" s="11">
        <v>26.844893701351797</v>
      </c>
      <c r="I14" s="11">
        <v>3.0793433427537442</v>
      </c>
      <c r="J14" s="11">
        <f t="shared" si="1"/>
        <v>46.857164774552459</v>
      </c>
      <c r="K14" s="11"/>
      <c r="L14" s="11">
        <v>16.607593293285895</v>
      </c>
      <c r="M14" s="11">
        <v>28.413818505309273</v>
      </c>
      <c r="N14" s="11">
        <v>2.5549941803031389</v>
      </c>
      <c r="O14" s="11">
        <f t="shared" si="2"/>
        <v>47.576405978898308</v>
      </c>
      <c r="Q14" s="10" t="str">
        <f>name!E10</f>
        <v>Sales and customer service occupations</v>
      </c>
      <c r="R14" s="11">
        <v>7.8146483303022753</v>
      </c>
      <c r="S14" s="11">
        <v>8.0780867918625869</v>
      </c>
      <c r="T14" s="11">
        <v>2.0563621862158206</v>
      </c>
      <c r="U14" s="11">
        <f t="shared" si="3"/>
        <v>17.949097308380683</v>
      </c>
      <c r="V14" s="11"/>
      <c r="W14" s="11">
        <v>7.7715675380292843</v>
      </c>
      <c r="X14" s="11">
        <v>8.4250497258008856</v>
      </c>
      <c r="Y14" s="11">
        <v>1.6937898093596</v>
      </c>
      <c r="Z14" s="11">
        <f t="shared" si="4"/>
        <v>17.89040707318977</v>
      </c>
      <c r="AA14" s="11"/>
      <c r="AB14" s="11">
        <v>8.2742910616274248</v>
      </c>
      <c r="AC14" s="11">
        <v>9.7323936327926202</v>
      </c>
      <c r="AD14" s="11">
        <v>1.5384837557021032</v>
      </c>
      <c r="AE14" s="11">
        <f t="shared" si="5"/>
        <v>19.545168450122148</v>
      </c>
      <c r="AG14" s="10" t="str">
        <f>name!E10</f>
        <v>Sales and customer service occupations</v>
      </c>
      <c r="AH14" s="11">
        <v>8.9645674053591264</v>
      </c>
      <c r="AI14" s="11">
        <v>19.133288145358254</v>
      </c>
      <c r="AJ14" s="11">
        <v>1.6250529968844285</v>
      </c>
      <c r="AK14" s="11">
        <f t="shared" si="6"/>
        <v>29.722908547601808</v>
      </c>
      <c r="AL14" s="11"/>
      <c r="AM14" s="11">
        <v>9.1613601924176358</v>
      </c>
      <c r="AN14" s="11">
        <v>18.419843975550908</v>
      </c>
      <c r="AO14" s="11">
        <v>1.3855535333941453</v>
      </c>
      <c r="AP14" s="11">
        <f t="shared" si="7"/>
        <v>28.966757701362688</v>
      </c>
      <c r="AQ14" s="11"/>
      <c r="AR14" s="11">
        <v>8.3333022316584682</v>
      </c>
      <c r="AS14" s="11">
        <v>18.681424872516676</v>
      </c>
      <c r="AT14" s="11">
        <v>1.0165104246010352</v>
      </c>
      <c r="AU14" s="11">
        <f t="shared" si="8"/>
        <v>28.031237528776177</v>
      </c>
    </row>
    <row r="15" spans="1:47" x14ac:dyDescent="0.2">
      <c r="A15" t="str">
        <f>name!E11</f>
        <v>Process, plant and machine operatives</v>
      </c>
      <c r="B15" s="11">
        <v>20.524479860778374</v>
      </c>
      <c r="C15" s="11">
        <v>4.3001195701327832</v>
      </c>
      <c r="D15" s="11">
        <v>3.8083892275738633</v>
      </c>
      <c r="E15" s="11">
        <f t="shared" si="0"/>
        <v>28.632988658485019</v>
      </c>
      <c r="F15" s="11"/>
      <c r="G15" s="11">
        <v>18.026099597271276</v>
      </c>
      <c r="H15" s="11">
        <v>4.5590785479321871</v>
      </c>
      <c r="I15" s="11">
        <v>4.2559261663176917</v>
      </c>
      <c r="J15" s="11">
        <f t="shared" si="1"/>
        <v>26.841104311521157</v>
      </c>
      <c r="K15" s="11"/>
      <c r="L15" s="11">
        <v>16.290855407054956</v>
      </c>
      <c r="M15" s="11">
        <v>6.2204193821165594</v>
      </c>
      <c r="N15" s="11">
        <v>5.1078540117258386</v>
      </c>
      <c r="O15" s="11">
        <f t="shared" si="2"/>
        <v>27.619128800897354</v>
      </c>
      <c r="Q15" s="10" t="str">
        <f>name!E11</f>
        <v>Process, plant and machine operatives</v>
      </c>
      <c r="R15" s="11">
        <v>18.471536768000654</v>
      </c>
      <c r="S15" s="11">
        <v>3.1714498143385614</v>
      </c>
      <c r="T15" s="11">
        <v>3.2806939943685056</v>
      </c>
      <c r="U15" s="11">
        <f t="shared" si="3"/>
        <v>24.923680576707721</v>
      </c>
      <c r="V15" s="11"/>
      <c r="W15" s="11">
        <v>16.344862463802297</v>
      </c>
      <c r="X15" s="11">
        <v>3.5868355278484212</v>
      </c>
      <c r="Y15" s="11">
        <v>3.3121494786961692</v>
      </c>
      <c r="Z15" s="11">
        <f t="shared" si="4"/>
        <v>23.243847470346889</v>
      </c>
      <c r="AA15" s="11"/>
      <c r="AB15" s="11">
        <v>14.316404481301841</v>
      </c>
      <c r="AC15" s="11">
        <v>4.4063412355028921</v>
      </c>
      <c r="AD15" s="11">
        <v>4.0320199398956671</v>
      </c>
      <c r="AE15" s="11">
        <f t="shared" si="5"/>
        <v>22.7547656567004</v>
      </c>
      <c r="AG15" s="10" t="str">
        <f>name!E11</f>
        <v>Process, plant and machine operatives</v>
      </c>
      <c r="AH15" s="11">
        <v>2.0529430927777295</v>
      </c>
      <c r="AI15" s="11">
        <v>1.1286697557942189</v>
      </c>
      <c r="AJ15" s="11">
        <v>0.52769523320536083</v>
      </c>
      <c r="AK15" s="11">
        <f t="shared" si="6"/>
        <v>3.709308081777309</v>
      </c>
      <c r="AL15" s="11"/>
      <c r="AM15" s="11">
        <v>1.6812371334689862</v>
      </c>
      <c r="AN15" s="11">
        <v>0.97224302008376573</v>
      </c>
      <c r="AO15" s="11">
        <v>0.94377668762152167</v>
      </c>
      <c r="AP15" s="11">
        <f t="shared" si="7"/>
        <v>3.5972568411742736</v>
      </c>
      <c r="AQ15" s="11"/>
      <c r="AR15" s="11">
        <v>1.9744509257531226</v>
      </c>
      <c r="AS15" s="11">
        <v>1.8140781466136686</v>
      </c>
      <c r="AT15" s="11">
        <v>1.0758340718301693</v>
      </c>
      <c r="AU15" s="11">
        <f t="shared" si="8"/>
        <v>4.864363144196961</v>
      </c>
    </row>
    <row r="16" spans="1:47" x14ac:dyDescent="0.2">
      <c r="A16" t="str">
        <f>name!E12</f>
        <v>Elementary occupations</v>
      </c>
      <c r="B16" s="11">
        <v>24.867593113974461</v>
      </c>
      <c r="C16" s="11">
        <v>29.561237502310092</v>
      </c>
      <c r="D16" s="11">
        <v>4.779934354104145</v>
      </c>
      <c r="E16" s="11">
        <f t="shared" si="0"/>
        <v>59.2087649703887</v>
      </c>
      <c r="F16" s="11"/>
      <c r="G16" s="11">
        <v>21.142833715891232</v>
      </c>
      <c r="H16" s="11">
        <v>28.55076829190395</v>
      </c>
      <c r="I16" s="11">
        <v>4.9332712416270912</v>
      </c>
      <c r="J16" s="11">
        <f t="shared" si="1"/>
        <v>54.626873249422268</v>
      </c>
      <c r="K16" s="11"/>
      <c r="L16" s="11">
        <v>23.697623758458604</v>
      </c>
      <c r="M16" s="11">
        <v>25.984617413711216</v>
      </c>
      <c r="N16" s="11">
        <v>7.3600741360418489</v>
      </c>
      <c r="O16" s="11">
        <f t="shared" si="2"/>
        <v>57.04231530821167</v>
      </c>
      <c r="Q16" s="10" t="str">
        <f>name!E12</f>
        <v>Elementary occupations</v>
      </c>
      <c r="R16" s="11">
        <v>17.86277756891586</v>
      </c>
      <c r="S16" s="11">
        <v>12.707133120274305</v>
      </c>
      <c r="T16" s="11">
        <v>2.2669015595482342</v>
      </c>
      <c r="U16" s="11">
        <f t="shared" si="3"/>
        <v>32.836812248738397</v>
      </c>
      <c r="V16" s="11"/>
      <c r="W16" s="11">
        <v>14.905107688724</v>
      </c>
      <c r="X16" s="11">
        <v>12.010145315724024</v>
      </c>
      <c r="Y16" s="11">
        <v>2.2872687505574039</v>
      </c>
      <c r="Z16" s="11">
        <f t="shared" si="4"/>
        <v>29.202521755005428</v>
      </c>
      <c r="AA16" s="11"/>
      <c r="AB16" s="11">
        <v>15.623289258078694</v>
      </c>
      <c r="AC16" s="11">
        <v>11.21760123574048</v>
      </c>
      <c r="AD16" s="11">
        <v>3.0380191458659782</v>
      </c>
      <c r="AE16" s="11">
        <f t="shared" si="5"/>
        <v>29.878909639685151</v>
      </c>
      <c r="AG16" s="10" t="str">
        <f>name!E12</f>
        <v>Elementary occupations</v>
      </c>
      <c r="AH16" s="11">
        <v>7.0048155450585927</v>
      </c>
      <c r="AI16" s="11">
        <v>16.854104382035786</v>
      </c>
      <c r="AJ16" s="11">
        <v>2.5130327945559117</v>
      </c>
      <c r="AK16" s="11">
        <f t="shared" si="6"/>
        <v>26.371952721650288</v>
      </c>
      <c r="AL16" s="11"/>
      <c r="AM16" s="11">
        <v>6.2377260271672252</v>
      </c>
      <c r="AN16" s="11">
        <v>16.540622976179915</v>
      </c>
      <c r="AO16" s="11">
        <v>2.6460024910696864</v>
      </c>
      <c r="AP16" s="11">
        <f t="shared" si="7"/>
        <v>25.424351494416825</v>
      </c>
      <c r="AQ16" s="11"/>
      <c r="AR16" s="11">
        <v>8.0743345003799245</v>
      </c>
      <c r="AS16" s="11">
        <v>14.76701617797077</v>
      </c>
      <c r="AT16" s="11">
        <v>4.3220549901758698</v>
      </c>
      <c r="AU16" s="11">
        <f t="shared" si="8"/>
        <v>27.163405668526565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304.32136042637848</v>
      </c>
      <c r="C18" s="34">
        <f t="shared" ref="C18:D18" si="9">SUM(C8:C16)</f>
        <v>163.55043436205236</v>
      </c>
      <c r="D18" s="34">
        <f t="shared" si="9"/>
        <v>85.920205211568984</v>
      </c>
      <c r="E18" s="34">
        <f t="shared" si="0"/>
        <v>553.7919999999998</v>
      </c>
      <c r="F18" s="34"/>
      <c r="G18" s="34">
        <f>SUM(G8:G16)</f>
        <v>331.64594446876146</v>
      </c>
      <c r="H18" s="34">
        <f t="shared" ref="H18:I18" si="10">SUM(H8:H16)</f>
        <v>173.38361503218925</v>
      </c>
      <c r="I18" s="34">
        <f t="shared" si="10"/>
        <v>87.705440499049061</v>
      </c>
      <c r="J18" s="34">
        <f t="shared" ref="J18" si="11">SUM(G18:I18)</f>
        <v>592.73499999999979</v>
      </c>
      <c r="K18" s="34"/>
      <c r="L18" s="34">
        <f>SUM(L8:L16)</f>
        <v>361.97525294034017</v>
      </c>
      <c r="M18" s="34">
        <f t="shared" ref="M18:N18" si="12">SUM(M8:M16)</f>
        <v>190.24250001649204</v>
      </c>
      <c r="N18" s="34">
        <f t="shared" si="12"/>
        <v>101.71524704316774</v>
      </c>
      <c r="O18" s="34">
        <f>SUM(L18:N18)</f>
        <v>653.93299999999999</v>
      </c>
      <c r="Q18" s="231" t="str">
        <f>name!E3</f>
        <v>All occupations</v>
      </c>
      <c r="R18" s="34">
        <f>SUM(R8:R16)</f>
        <v>191.21476132384748</v>
      </c>
      <c r="S18" s="34">
        <f t="shared" ref="S18:T18" si="13">SUM(S8:S16)</f>
        <v>41.715280379125993</v>
      </c>
      <c r="T18" s="34">
        <f t="shared" si="13"/>
        <v>54.214349619897078</v>
      </c>
      <c r="U18" s="34">
        <f t="shared" ref="U18" si="14">SUM(R18:T18)</f>
        <v>287.14439132287055</v>
      </c>
      <c r="V18" s="34"/>
      <c r="W18" s="34">
        <f>SUM(W8:W16)</f>
        <v>203.1222411112573</v>
      </c>
      <c r="X18" s="34">
        <f t="shared" ref="X18:Y18" si="15">SUM(X8:X16)</f>
        <v>46.416023268699931</v>
      </c>
      <c r="Y18" s="34">
        <f t="shared" si="15"/>
        <v>48.769221127388121</v>
      </c>
      <c r="Z18" s="34">
        <f t="shared" ref="Z18" si="16">SUM(W18:Y18)</f>
        <v>298.30748550734535</v>
      </c>
      <c r="AA18" s="34"/>
      <c r="AB18" s="34">
        <f>SUM(AB8:AB16)</f>
        <v>214.19475586650086</v>
      </c>
      <c r="AC18" s="34">
        <f t="shared" ref="AC18:AD18" si="17">SUM(AC8:AC16)</f>
        <v>53.472791213378223</v>
      </c>
      <c r="AD18" s="34">
        <f t="shared" si="17"/>
        <v>56.043627323432652</v>
      </c>
      <c r="AE18" s="34">
        <f t="shared" ref="AE18" si="18">SUM(AB18:AD18)</f>
        <v>323.7111744033117</v>
      </c>
      <c r="AG18" s="231" t="str">
        <f>name!E3</f>
        <v>All occupations</v>
      </c>
      <c r="AH18" s="34">
        <f>SUM(AH8:AH16)</f>
        <v>113.10659910253096</v>
      </c>
      <c r="AI18" s="34">
        <f t="shared" ref="AI18:AJ18" si="19">SUM(AI8:AI16)</f>
        <v>121.83515398292636</v>
      </c>
      <c r="AJ18" s="34">
        <f t="shared" si="19"/>
        <v>31.705855591671924</v>
      </c>
      <c r="AK18" s="34">
        <f t="shared" si="6"/>
        <v>266.64760867712926</v>
      </c>
      <c r="AL18" s="34"/>
      <c r="AM18" s="34">
        <f>SUM(AM8:AM16)</f>
        <v>128.52370335750413</v>
      </c>
      <c r="AN18" s="34">
        <f t="shared" ref="AN18:AO18" si="20">SUM(AN8:AN16)</f>
        <v>126.96759176348927</v>
      </c>
      <c r="AO18" s="34">
        <f t="shared" si="20"/>
        <v>38.936219371660926</v>
      </c>
      <c r="AP18" s="34">
        <f t="shared" si="7"/>
        <v>294.42751449265432</v>
      </c>
      <c r="AQ18" s="34"/>
      <c r="AR18" s="34">
        <f>SUM(AR8:AR16)</f>
        <v>147.78049707383934</v>
      </c>
      <c r="AS18" s="34">
        <f t="shared" ref="AS18:AT18" si="21">SUM(AS8:AS16)</f>
        <v>136.7697088031139</v>
      </c>
      <c r="AT18" s="34">
        <f t="shared" si="21"/>
        <v>45.671619719735098</v>
      </c>
      <c r="AU18" s="34">
        <f t="shared" si="8"/>
        <v>330.22182559668829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12.34086022590286</v>
      </c>
      <c r="C26" s="18">
        <f t="shared" ref="C26:O26" si="22">C8/C$18*100</f>
        <v>3.3978435564582696</v>
      </c>
      <c r="D26" s="18">
        <f t="shared" si="22"/>
        <v>14.678711070621928</v>
      </c>
      <c r="E26" s="18">
        <f t="shared" si="22"/>
        <v>10.062449493240711</v>
      </c>
      <c r="F26" s="18"/>
      <c r="G26" s="18">
        <f t="shared" si="22"/>
        <v>13.381804711313428</v>
      </c>
      <c r="H26" s="18">
        <f t="shared" si="22"/>
        <v>5.1472927009409872</v>
      </c>
      <c r="I26" s="18">
        <f t="shared" si="22"/>
        <v>16.84641721407263</v>
      </c>
      <c r="J26" s="18">
        <f t="shared" si="22"/>
        <v>11.485739699678639</v>
      </c>
      <c r="K26" s="18"/>
      <c r="L26" s="18">
        <f t="shared" si="22"/>
        <v>12.208312426389179</v>
      </c>
      <c r="M26" s="18">
        <f t="shared" si="22"/>
        <v>5.7769205800236376</v>
      </c>
      <c r="N26" s="18">
        <f t="shared" si="22"/>
        <v>16.609339468876446</v>
      </c>
      <c r="O26" s="18">
        <f t="shared" si="22"/>
        <v>11.021841472074273</v>
      </c>
      <c r="Q26" t="str">
        <f>$A$8</f>
        <v>Managers, directors and senior officials</v>
      </c>
      <c r="R26" s="18">
        <f>R8/R$18*100</f>
        <v>14.655149666544817</v>
      </c>
      <c r="S26" s="18">
        <f t="shared" ref="S26:U26" si="23">S8/S$18*100</f>
        <v>4.7184710315152314</v>
      </c>
      <c r="T26" s="18">
        <f t="shared" si="23"/>
        <v>14.48885698050205</v>
      </c>
      <c r="U26" s="18">
        <f t="shared" si="23"/>
        <v>13.180188643741264</v>
      </c>
      <c r="V26" s="18"/>
      <c r="W26" s="18">
        <f t="shared" ref="W26:Z26" si="24">W8/W$18*100</f>
        <v>15.841222483233256</v>
      </c>
      <c r="X26" s="18">
        <f t="shared" si="24"/>
        <v>6.8586971970768937</v>
      </c>
      <c r="Y26" s="18">
        <f t="shared" si="24"/>
        <v>16.35738797112273</v>
      </c>
      <c r="Z26" s="18">
        <f t="shared" si="24"/>
        <v>14.527946307107717</v>
      </c>
      <c r="AA26" s="18"/>
      <c r="AB26" s="18">
        <f t="shared" ref="AB26:AE26" si="25">AB8/AB$18*100</f>
        <v>14.613571534419906</v>
      </c>
      <c r="AC26" s="18">
        <f t="shared" si="25"/>
        <v>6.7742866328871481</v>
      </c>
      <c r="AD26" s="18">
        <f t="shared" si="25"/>
        <v>17.187537942679164</v>
      </c>
      <c r="AE26" s="18">
        <f t="shared" si="25"/>
        <v>13.764252597002589</v>
      </c>
      <c r="AG26" t="str">
        <f>$A$8</f>
        <v>Managers, directors and senior officials</v>
      </c>
      <c r="AH26" s="18">
        <f>AH8/AH$18*100</f>
        <v>8.4283891009819971</v>
      </c>
      <c r="AI26" s="18">
        <f t="shared" ref="AI26:AK26" si="26">AI8/AI$18*100</f>
        <v>2.9456723759950463</v>
      </c>
      <c r="AJ26" s="18">
        <f t="shared" si="26"/>
        <v>15.003345616085184</v>
      </c>
      <c r="AK26" s="18">
        <f t="shared" si="26"/>
        <v>6.7050546337279489</v>
      </c>
      <c r="AL26" s="18"/>
      <c r="AM26" s="18">
        <f t="shared" ref="AM26:AP26" si="27">AM8/AM$18*100</f>
        <v>9.4948761789817802</v>
      </c>
      <c r="AN26" s="18">
        <f t="shared" si="27"/>
        <v>4.5216480792585205</v>
      </c>
      <c r="AO26" s="18">
        <f t="shared" si="27"/>
        <v>17.458946516404996</v>
      </c>
      <c r="AP26" s="18">
        <f t="shared" si="27"/>
        <v>8.4034428395506389</v>
      </c>
      <c r="AQ26" s="18"/>
      <c r="AR26" s="18">
        <f t="shared" ref="AR26:AU26" si="28">AR8/AR$18*100</f>
        <v>8.7221021507335053</v>
      </c>
      <c r="AS26" s="18">
        <f t="shared" si="28"/>
        <v>5.3869808252724232</v>
      </c>
      <c r="AT26" s="18">
        <f t="shared" si="28"/>
        <v>15.899832339862257</v>
      </c>
      <c r="AU26" s="18">
        <f t="shared" si="28"/>
        <v>8.3334997056172817</v>
      </c>
    </row>
    <row r="27" spans="1:47" x14ac:dyDescent="0.2">
      <c r="A27" t="str">
        <f>$A$9</f>
        <v>Professional occupations</v>
      </c>
      <c r="B27" s="18">
        <f t="shared" ref="B27:B34" si="29">B9/B$18*100</f>
        <v>24.634150997448749</v>
      </c>
      <c r="C27" s="18">
        <f t="shared" ref="C27:O27" si="30">C9/C$18*100</f>
        <v>14.855020763930218</v>
      </c>
      <c r="D27" s="18">
        <f t="shared" si="30"/>
        <v>20.444133311790601</v>
      </c>
      <c r="E27" s="18">
        <f t="shared" si="30"/>
        <v>21.096020838893033</v>
      </c>
      <c r="F27" s="18"/>
      <c r="G27" s="18">
        <f t="shared" si="30"/>
        <v>28.563424770150004</v>
      </c>
      <c r="H27" s="18">
        <f t="shared" si="30"/>
        <v>17.526275649042347</v>
      </c>
      <c r="I27" s="18">
        <f t="shared" si="30"/>
        <v>19.507938981933538</v>
      </c>
      <c r="J27" s="18">
        <f t="shared" si="30"/>
        <v>23.994981563227181</v>
      </c>
      <c r="K27" s="18"/>
      <c r="L27" s="18">
        <f t="shared" si="30"/>
        <v>32.507349689094006</v>
      </c>
      <c r="M27" s="18">
        <f t="shared" si="30"/>
        <v>20.314778514060279</v>
      </c>
      <c r="N27" s="18">
        <f t="shared" si="30"/>
        <v>17.821045089345791</v>
      </c>
      <c r="O27" s="18">
        <f t="shared" si="30"/>
        <v>26.675916923838184</v>
      </c>
      <c r="Q27" t="str">
        <f>$A$9</f>
        <v>Professional occupations</v>
      </c>
      <c r="R27" s="18">
        <f t="shared" ref="R27:U27" si="31">R9/R$18*100</f>
        <v>24.584772699897933</v>
      </c>
      <c r="S27" s="18">
        <f t="shared" si="31"/>
        <v>10.715815064232194</v>
      </c>
      <c r="T27" s="18">
        <f t="shared" si="31"/>
        <v>20.745481180164944</v>
      </c>
      <c r="U27" s="18">
        <f t="shared" si="31"/>
        <v>21.845063435658972</v>
      </c>
      <c r="V27" s="18"/>
      <c r="W27" s="18">
        <f t="shared" ref="W27:Z27" si="32">W9/W$18*100</f>
        <v>28.445620183599964</v>
      </c>
      <c r="X27" s="18">
        <f t="shared" si="32"/>
        <v>14.006165287881501</v>
      </c>
      <c r="Y27" s="18">
        <f t="shared" si="32"/>
        <v>18.02305223740975</v>
      </c>
      <c r="Z27" s="18">
        <f t="shared" si="32"/>
        <v>24.494922824109899</v>
      </c>
      <c r="AA27" s="18"/>
      <c r="AB27" s="18">
        <f t="shared" ref="AB27:AE27" si="33">AB9/AB$18*100</f>
        <v>33.967141445212029</v>
      </c>
      <c r="AC27" s="18">
        <f t="shared" si="33"/>
        <v>17.811372730426335</v>
      </c>
      <c r="AD27" s="18">
        <f t="shared" si="33"/>
        <v>14.43262971706373</v>
      </c>
      <c r="AE27" s="18">
        <f t="shared" si="33"/>
        <v>27.916442249469682</v>
      </c>
      <c r="AG27" t="str">
        <f>$A$9</f>
        <v>Professional occupations</v>
      </c>
      <c r="AH27" s="18">
        <f t="shared" ref="AH27:AK27" si="34">AH9/AH$18*100</f>
        <v>24.717628526219627</v>
      </c>
      <c r="AI27" s="18">
        <f>AI9/AI$18*100</f>
        <v>16.272248227967211</v>
      </c>
      <c r="AJ27" s="18">
        <f t="shared" si="34"/>
        <v>19.928853771516991</v>
      </c>
      <c r="AK27" s="18">
        <f t="shared" si="34"/>
        <v>20.289400514824457</v>
      </c>
      <c r="AL27" s="18"/>
      <c r="AM27" s="18">
        <f t="shared" ref="AM27:AP27" si="35">AM9/AM$18*100</f>
        <v>28.749606237133325</v>
      </c>
      <c r="AN27" s="18">
        <f t="shared" si="35"/>
        <v>18.813135722252142</v>
      </c>
      <c r="AO27" s="18">
        <f t="shared" si="35"/>
        <v>21.367820890383928</v>
      </c>
      <c r="AP27" s="18">
        <f t="shared" si="35"/>
        <v>23.488452067530147</v>
      </c>
      <c r="AQ27" s="18"/>
      <c r="AR27" s="18">
        <f t="shared" ref="AR27:AU27" si="36">AR9/AR$18*100</f>
        <v>30.391510691331021</v>
      </c>
      <c r="AS27" s="18">
        <f t="shared" si="36"/>
        <v>21.293533941428507</v>
      </c>
      <c r="AT27" s="18">
        <f t="shared" si="36"/>
        <v>21.978968314019802</v>
      </c>
      <c r="AU27" s="18">
        <f t="shared" si="36"/>
        <v>25.459849786811105</v>
      </c>
    </row>
    <row r="28" spans="1:47" x14ac:dyDescent="0.2">
      <c r="A28" t="str">
        <f>$A$10</f>
        <v>Associate professional occupations</v>
      </c>
      <c r="B28" s="18">
        <f t="shared" si="29"/>
        <v>14.261716260459229</v>
      </c>
      <c r="C28" s="18">
        <f t="shared" ref="C28:O28" si="37">C10/C$18*100</f>
        <v>8.5914285022349013</v>
      </c>
      <c r="D28" s="18">
        <f t="shared" si="37"/>
        <v>15.529379965786076</v>
      </c>
      <c r="E28" s="18">
        <f t="shared" si="37"/>
        <v>12.783796571994108</v>
      </c>
      <c r="F28" s="18"/>
      <c r="G28" s="18">
        <f t="shared" si="37"/>
        <v>15.823716896631417</v>
      </c>
      <c r="H28" s="18">
        <f t="shared" si="37"/>
        <v>9.8247918077867489</v>
      </c>
      <c r="I28" s="18">
        <f t="shared" si="37"/>
        <v>14.973766019588769</v>
      </c>
      <c r="J28" s="18">
        <f t="shared" si="37"/>
        <v>13.943178993040833</v>
      </c>
      <c r="K28" s="18"/>
      <c r="L28" s="18">
        <f t="shared" si="37"/>
        <v>16.460320922122442</v>
      </c>
      <c r="M28" s="18">
        <f t="shared" si="37"/>
        <v>12.157354527110057</v>
      </c>
      <c r="N28" s="18">
        <f t="shared" si="37"/>
        <v>14.991252481153344</v>
      </c>
      <c r="O28" s="18">
        <f t="shared" si="37"/>
        <v>14.979995347681937</v>
      </c>
      <c r="Q28" t="str">
        <f>$A$10</f>
        <v>Associate professional occupations</v>
      </c>
      <c r="R28" s="18">
        <f t="shared" ref="R28:U28" si="38">R10/R$18*100</f>
        <v>14.542133834209176</v>
      </c>
      <c r="S28" s="18">
        <f t="shared" si="38"/>
        <v>7.1917953839019475</v>
      </c>
      <c r="T28" s="18">
        <f t="shared" si="38"/>
        <v>12.754434236391049</v>
      </c>
      <c r="U28" s="18">
        <f t="shared" si="38"/>
        <v>13.136776764588584</v>
      </c>
      <c r="V28" s="18"/>
      <c r="W28" s="18">
        <f t="shared" ref="W28:Z28" si="39">W10/W$18*100</f>
        <v>15.898388879528067</v>
      </c>
      <c r="X28" s="18">
        <f t="shared" si="39"/>
        <v>9.1096880882519269</v>
      </c>
      <c r="Y28" s="18">
        <f t="shared" si="39"/>
        <v>11.486368891923172</v>
      </c>
      <c r="Z28" s="18">
        <f t="shared" si="39"/>
        <v>14.120775852539454</v>
      </c>
      <c r="AA28" s="18"/>
      <c r="AB28" s="18">
        <f t="shared" ref="AB28:AE28" si="40">AB10/AB$18*100</f>
        <v>14.655766791179506</v>
      </c>
      <c r="AC28" s="18">
        <f t="shared" si="40"/>
        <v>9.0266774737225841</v>
      </c>
      <c r="AD28" s="18">
        <f t="shared" si="40"/>
        <v>11.714134452525661</v>
      </c>
      <c r="AE28" s="18">
        <f t="shared" si="40"/>
        <v>13.216635549687403</v>
      </c>
      <c r="AG28" t="str">
        <f>$A$10</f>
        <v>Associate professional occupations</v>
      </c>
      <c r="AH28" s="18">
        <f t="shared" ref="AH28:AK28" si="41">AH10/AH$18*100</f>
        <v>13.787650380474609</v>
      </c>
      <c r="AI28" s="18">
        <f t="shared" si="41"/>
        <v>9.070650516985685</v>
      </c>
      <c r="AJ28" s="18">
        <f t="shared" si="41"/>
        <v>20.274304054482727</v>
      </c>
      <c r="AK28" s="18">
        <f t="shared" si="41"/>
        <v>12.403683346698696</v>
      </c>
      <c r="AL28" s="18"/>
      <c r="AM28" s="18">
        <f t="shared" ref="AM28:AP28" si="42">AM10/AM$18*100</f>
        <v>15.705703330900322</v>
      </c>
      <c r="AN28" s="18">
        <f t="shared" si="42"/>
        <v>10.086214982192482</v>
      </c>
      <c r="AO28" s="18">
        <f t="shared" si="42"/>
        <v>19.341874799095251</v>
      </c>
      <c r="AP28" s="18">
        <f t="shared" si="42"/>
        <v>13.763241758973837</v>
      </c>
      <c r="AQ28" s="18"/>
      <c r="AR28" s="18">
        <f t="shared" ref="AR28:AU28" si="43">AR10/AR$18*100</f>
        <v>19.075862479897001</v>
      </c>
      <c r="AS28" s="18">
        <f t="shared" si="43"/>
        <v>13.3813539192071</v>
      </c>
      <c r="AT28" s="18">
        <f t="shared" si="43"/>
        <v>19.012602777428253</v>
      </c>
      <c r="AU28" s="18">
        <f t="shared" si="43"/>
        <v>16.708588756288307</v>
      </c>
    </row>
    <row r="29" spans="1:47" x14ac:dyDescent="0.2">
      <c r="A29" t="str">
        <f>$A$11</f>
        <v>Administrative and secretarial occupations</v>
      </c>
      <c r="B29" s="18">
        <f t="shared" si="29"/>
        <v>10.820830523630175</v>
      </c>
      <c r="C29" s="18">
        <f t="shared" ref="C29:O29" si="44">C11/C$18*100</f>
        <v>15.965007308892021</v>
      </c>
      <c r="D29" s="18">
        <f t="shared" si="44"/>
        <v>4.2404779546581084</v>
      </c>
      <c r="E29" s="18">
        <f t="shared" si="44"/>
        <v>11.319117072685065</v>
      </c>
      <c r="F29" s="18"/>
      <c r="G29" s="18">
        <f t="shared" si="44"/>
        <v>10.368817899219069</v>
      </c>
      <c r="H29" s="18">
        <f t="shared" si="44"/>
        <v>15.232024359812153</v>
      </c>
      <c r="I29" s="18">
        <f t="shared" si="44"/>
        <v>4.738425630281057</v>
      </c>
      <c r="J29" s="18">
        <f t="shared" si="44"/>
        <v>10.958262225361237</v>
      </c>
      <c r="K29" s="18"/>
      <c r="L29" s="18">
        <f t="shared" si="44"/>
        <v>9.1102108030856908</v>
      </c>
      <c r="M29" s="18">
        <f t="shared" si="44"/>
        <v>12.401266895604856</v>
      </c>
      <c r="N29" s="18">
        <f t="shared" si="44"/>
        <v>4.3169789370055769</v>
      </c>
      <c r="O29" s="18">
        <f t="shared" si="44"/>
        <v>9.3220887406447837</v>
      </c>
      <c r="Q29" t="str">
        <f>$A$11</f>
        <v>Administrative and secretarial occupations</v>
      </c>
      <c r="R29" s="18">
        <f t="shared" ref="R29:U29" si="45">R11/R$18*100</f>
        <v>5.6844860926368961</v>
      </c>
      <c r="S29" s="18">
        <f t="shared" si="45"/>
        <v>6.5300141867985273</v>
      </c>
      <c r="T29" s="18">
        <f t="shared" si="45"/>
        <v>1.672460369212458</v>
      </c>
      <c r="U29" s="18">
        <f t="shared" si="45"/>
        <v>5.0498300476491993</v>
      </c>
      <c r="V29" s="18"/>
      <c r="W29" s="18">
        <f t="shared" ref="W29:Z29" si="46">W11/W$18*100</f>
        <v>5.8911876835582619</v>
      </c>
      <c r="X29" s="18">
        <f t="shared" si="46"/>
        <v>6.2907650047908064</v>
      </c>
      <c r="Y29" s="18">
        <f t="shared" si="46"/>
        <v>1.3408862389389393</v>
      </c>
      <c r="Z29" s="18">
        <f t="shared" si="46"/>
        <v>5.2094486156865267</v>
      </c>
      <c r="AA29" s="18"/>
      <c r="AB29" s="18">
        <f t="shared" ref="AB29:AE29" si="47">AB11/AB$18*100</f>
        <v>6.5001668205425522</v>
      </c>
      <c r="AC29" s="18">
        <f t="shared" si="47"/>
        <v>4.5109460063684397</v>
      </c>
      <c r="AD29" s="18">
        <f t="shared" si="47"/>
        <v>1.5892843999766131</v>
      </c>
      <c r="AE29" s="18">
        <f t="shared" si="47"/>
        <v>5.3213602681137937</v>
      </c>
      <c r="AG29" t="str">
        <f>$A$11</f>
        <v>Administrative and secretarial occupations</v>
      </c>
      <c r="AH29" s="18">
        <f t="shared" ref="AH29:AK29" si="48">AH11/AH$18*100</f>
        <v>19.504186598717709</v>
      </c>
      <c r="AI29" s="18">
        <f t="shared" si="48"/>
        <v>19.195465601072708</v>
      </c>
      <c r="AJ29" s="18">
        <f t="shared" si="48"/>
        <v>8.6315723001443612</v>
      </c>
      <c r="AK29" s="18">
        <f t="shared" si="48"/>
        <v>18.070314339231931</v>
      </c>
      <c r="AL29" s="18"/>
      <c r="AM29" s="18">
        <f t="shared" ref="AM29:AP29" si="49">AM11/AM$18*100</f>
        <v>17.445382459007732</v>
      </c>
      <c r="AN29" s="18">
        <f t="shared" si="49"/>
        <v>18.500714397244948</v>
      </c>
      <c r="AO29" s="18">
        <f t="shared" si="49"/>
        <v>8.9939838878445535</v>
      </c>
      <c r="AP29" s="18">
        <f t="shared" si="49"/>
        <v>16.782833802876809</v>
      </c>
      <c r="AQ29" s="18"/>
      <c r="AR29" s="18">
        <f t="shared" ref="AR29:AU29" si="50">AR11/AR$18*100</f>
        <v>12.893238636334345</v>
      </c>
      <c r="AS29" s="18">
        <f t="shared" si="50"/>
        <v>15.486142086236903</v>
      </c>
      <c r="AT29" s="18">
        <f t="shared" si="50"/>
        <v>7.6641318740702982</v>
      </c>
      <c r="AU29" s="18">
        <f t="shared" si="50"/>
        <v>13.243938878719854</v>
      </c>
    </row>
    <row r="30" spans="1:47" x14ac:dyDescent="0.2">
      <c r="A30" t="str">
        <f>$A$12</f>
        <v>Skilled trades occupations</v>
      </c>
      <c r="B30" s="18">
        <f t="shared" si="29"/>
        <v>10.14911035683256</v>
      </c>
      <c r="C30" s="18">
        <f t="shared" ref="C30:O30" si="51">C12/C$18*100</f>
        <v>2.9865348998447829</v>
      </c>
      <c r="D30" s="18">
        <f t="shared" si="51"/>
        <v>23.335964886903991</v>
      </c>
      <c r="E30" s="18">
        <f t="shared" si="51"/>
        <v>10.079724956136122</v>
      </c>
      <c r="F30" s="18"/>
      <c r="G30" s="18">
        <f t="shared" si="51"/>
        <v>8.2831163925102942</v>
      </c>
      <c r="H30" s="18">
        <f t="shared" si="51"/>
        <v>2.6494286346802784</v>
      </c>
      <c r="I30" s="18">
        <f t="shared" si="51"/>
        <v>22.187325706085801</v>
      </c>
      <c r="J30" s="18">
        <f t="shared" si="51"/>
        <v>8.69255004030056</v>
      </c>
      <c r="K30" s="18"/>
      <c r="L30" s="18">
        <f t="shared" si="51"/>
        <v>6.663432235808739</v>
      </c>
      <c r="M30" s="18">
        <f t="shared" si="51"/>
        <v>3.0843600085963212</v>
      </c>
      <c r="N30" s="18">
        <f t="shared" si="51"/>
        <v>22.598007455126925</v>
      </c>
      <c r="O30" s="18">
        <f t="shared" si="51"/>
        <v>8.1007317859406367</v>
      </c>
      <c r="Q30" t="str">
        <f>$A$12</f>
        <v>Skilled trades occupations</v>
      </c>
      <c r="R30" s="18">
        <f t="shared" ref="R30:U30" si="52">R12/R$18*100</f>
        <v>15.003806603875431</v>
      </c>
      <c r="S30" s="18">
        <f t="shared" si="52"/>
        <v>7.7466016500266566</v>
      </c>
      <c r="T30" s="18">
        <f t="shared" si="52"/>
        <v>34.315485566244995</v>
      </c>
      <c r="U30" s="18">
        <f t="shared" si="52"/>
        <v>17.595651675847257</v>
      </c>
      <c r="V30" s="18"/>
      <c r="W30" s="18">
        <f t="shared" ref="W30:Z30" si="53">W12/W$18*100</f>
        <v>12.377468191345537</v>
      </c>
      <c r="X30" s="18">
        <f t="shared" si="53"/>
        <v>6.3390185333778186</v>
      </c>
      <c r="Y30" s="18">
        <f t="shared" si="53"/>
        <v>35.520349346607041</v>
      </c>
      <c r="Z30" s="18">
        <f t="shared" si="53"/>
        <v>15.221444658485911</v>
      </c>
      <c r="AA30" s="18"/>
      <c r="AB30" s="18">
        <f t="shared" ref="AB30:AE30" si="54">AB12/AB$18*100</f>
        <v>9.8877112178135764</v>
      </c>
      <c r="AC30" s="18">
        <f t="shared" si="54"/>
        <v>7.3325475541996186</v>
      </c>
      <c r="AD30" s="18">
        <f t="shared" si="54"/>
        <v>36.542060960635169</v>
      </c>
      <c r="AE30" s="18">
        <f t="shared" si="54"/>
        <v>14.080259445215152</v>
      </c>
      <c r="AG30" t="str">
        <f>$A$12</f>
        <v>Skilled trades occupations</v>
      </c>
      <c r="AH30" s="18">
        <f t="shared" ref="AH30:AK30" si="55">AH12/AH$18*100</f>
        <v>1.9419005959185573</v>
      </c>
      <c r="AI30" s="18">
        <f t="shared" si="55"/>
        <v>1.3567300970780976</v>
      </c>
      <c r="AJ30" s="18">
        <f t="shared" si="55"/>
        <v>4.5619068569092454</v>
      </c>
      <c r="AK30" s="18">
        <f t="shared" si="55"/>
        <v>1.9860607606624754</v>
      </c>
      <c r="AL30" s="18"/>
      <c r="AM30" s="18">
        <f t="shared" ref="AM30:AP30" si="56">AM12/AM$18*100</f>
        <v>1.8122951233474029</v>
      </c>
      <c r="AN30" s="18">
        <f t="shared" si="56"/>
        <v>1.3006112852190497</v>
      </c>
      <c r="AO30" s="18">
        <f t="shared" si="56"/>
        <v>5.4871635250975608</v>
      </c>
      <c r="AP30" s="18">
        <f t="shared" si="56"/>
        <v>2.0776175328908288</v>
      </c>
      <c r="AQ30" s="18"/>
      <c r="AR30" s="18">
        <f t="shared" ref="AR30:AU30" si="57">AR12/AR$18*100</f>
        <v>1.990125114294981</v>
      </c>
      <c r="AS30" s="18">
        <f t="shared" si="57"/>
        <v>1.4234480446151041</v>
      </c>
      <c r="AT30" s="18">
        <f t="shared" si="57"/>
        <v>5.487264660449382</v>
      </c>
      <c r="AU30" s="18">
        <f t="shared" si="57"/>
        <v>2.2390964519851351</v>
      </c>
    </row>
    <row r="31" spans="1:47" x14ac:dyDescent="0.2">
      <c r="A31" t="str">
        <f>$A$13</f>
        <v>Caring, leisure and other service occupations</v>
      </c>
      <c r="B31" s="18">
        <f t="shared" si="29"/>
        <v>7.3638459685661211</v>
      </c>
      <c r="C31" s="18">
        <f t="shared" ref="C31:O31" si="58">C13/C$18*100</f>
        <v>16.862330782821193</v>
      </c>
      <c r="D31" s="18">
        <f t="shared" si="58"/>
        <v>7.4909447052931109</v>
      </c>
      <c r="E31" s="18">
        <f t="shared" si="58"/>
        <v>10.188736300485848</v>
      </c>
      <c r="F31" s="18"/>
      <c r="G31" s="18">
        <f t="shared" si="58"/>
        <v>6.6629284406792246</v>
      </c>
      <c r="H31" s="18">
        <f t="shared" si="58"/>
        <v>15.040944437745543</v>
      </c>
      <c r="I31" s="18">
        <f t="shared" si="58"/>
        <v>7.7577801369201866</v>
      </c>
      <c r="J31" s="18">
        <f t="shared" si="58"/>
        <v>9.2756223944170912</v>
      </c>
      <c r="K31" s="18"/>
      <c r="L31" s="18">
        <f t="shared" si="58"/>
        <v>7.4150308996144192</v>
      </c>
      <c r="M31" s="18">
        <f t="shared" si="58"/>
        <v>14.401327308878461</v>
      </c>
      <c r="N31" s="18">
        <f t="shared" si="58"/>
        <v>8.8937891518727383</v>
      </c>
      <c r="O31" s="18">
        <f t="shared" si="58"/>
        <v>9.6774993110575025</v>
      </c>
      <c r="Q31" t="str">
        <f>$A$13</f>
        <v>Caring, leisure and other service occupations</v>
      </c>
      <c r="R31" s="18">
        <f t="shared" ref="R31:U31" si="59">R13/R$18*100</f>
        <v>2.4409719854078373</v>
      </c>
      <c r="S31" s="18">
        <f t="shared" si="59"/>
        <v>5.668299429209096</v>
      </c>
      <c r="T31" s="18">
        <f t="shared" si="59"/>
        <v>1.9975526982267879</v>
      </c>
      <c r="U31" s="18">
        <f t="shared" si="59"/>
        <v>2.8261063786672551</v>
      </c>
      <c r="V31" s="18"/>
      <c r="W31" s="18">
        <f t="shared" ref="W31:Z31" si="60">W13/W$18*100</f>
        <v>2.3352484817884487</v>
      </c>
      <c r="X31" s="18">
        <f t="shared" si="60"/>
        <v>5.6419203548620569</v>
      </c>
      <c r="Y31" s="18">
        <f t="shared" si="60"/>
        <v>2.3174248334666596</v>
      </c>
      <c r="Z31" s="18">
        <f t="shared" si="60"/>
        <v>2.8468458119616473</v>
      </c>
      <c r="AA31" s="18"/>
      <c r="AB31" s="18">
        <f t="shared" ref="AB31:AE31" si="61">AB13/AB$18*100</f>
        <v>2.5348763670299017</v>
      </c>
      <c r="AC31" s="18">
        <f t="shared" si="61"/>
        <v>7.1250326382267808</v>
      </c>
      <c r="AD31" s="18">
        <f t="shared" si="61"/>
        <v>3.1739569699527084</v>
      </c>
      <c r="AE31" s="18">
        <f t="shared" si="61"/>
        <v>3.4037523444649649</v>
      </c>
      <c r="AG31" t="str">
        <f>$A$13</f>
        <v>Caring, leisure and other service occupations</v>
      </c>
      <c r="AH31" s="18">
        <f t="shared" ref="AH31:AK31" si="62">AH13/AH$18*100</f>
        <v>15.686315048055269</v>
      </c>
      <c r="AI31" s="18">
        <f t="shared" si="62"/>
        <v>20.695068225366668</v>
      </c>
      <c r="AJ31" s="18">
        <f t="shared" si="62"/>
        <v>16.884183566460113</v>
      </c>
      <c r="AK31" s="18">
        <f t="shared" si="62"/>
        <v>18.117320014116899</v>
      </c>
      <c r="AL31" s="18"/>
      <c r="AM31" s="18">
        <f t="shared" ref="AM31:AP31" si="63">AM13/AM$18*100</f>
        <v>13.50250767079984</v>
      </c>
      <c r="AN31" s="18">
        <f t="shared" si="63"/>
        <v>18.476981260014732</v>
      </c>
      <c r="AO31" s="18">
        <f t="shared" si="63"/>
        <v>14.572049603431203</v>
      </c>
      <c r="AP31" s="18">
        <f t="shared" si="63"/>
        <v>15.789117508844095</v>
      </c>
      <c r="AQ31" s="18"/>
      <c r="AR31" s="18">
        <f t="shared" ref="AR31:AU31" si="64">AR13/AR$18*100</f>
        <v>14.488383130764692</v>
      </c>
      <c r="AS31" s="18">
        <f t="shared" si="64"/>
        <v>17.246136946448694</v>
      </c>
      <c r="AT31" s="18">
        <f t="shared" si="64"/>
        <v>15.912593063869451</v>
      </c>
      <c r="AU31" s="18">
        <f t="shared" si="64"/>
        <v>15.827553126535083</v>
      </c>
    </row>
    <row r="32" spans="1:47" x14ac:dyDescent="0.2">
      <c r="A32" t="str">
        <f>$A$14</f>
        <v>Sales and customer service occupations</v>
      </c>
      <c r="B32" s="18">
        <f t="shared" si="29"/>
        <v>5.5136503438839712</v>
      </c>
      <c r="C32" s="18">
        <f t="shared" ref="C32:O32" si="65">C14/C$18*100</f>
        <v>16.637910527943255</v>
      </c>
      <c r="D32" s="18">
        <f t="shared" si="65"/>
        <v>4.2846908640815844</v>
      </c>
      <c r="E32" s="18">
        <f t="shared" si="65"/>
        <v>8.6082872009676006</v>
      </c>
      <c r="F32" s="18"/>
      <c r="G32" s="18">
        <f t="shared" si="65"/>
        <v>5.1057243463569231</v>
      </c>
      <c r="H32" s="18">
        <f t="shared" si="65"/>
        <v>15.482947276400916</v>
      </c>
      <c r="I32" s="18">
        <f t="shared" si="65"/>
        <v>3.5110060735481188</v>
      </c>
      <c r="J32" s="18">
        <f t="shared" si="65"/>
        <v>7.905246826077839</v>
      </c>
      <c r="K32" s="18"/>
      <c r="L32" s="18">
        <f t="shared" si="65"/>
        <v>4.5880466021866741</v>
      </c>
      <c r="M32" s="18">
        <f t="shared" si="65"/>
        <v>14.935578802237192</v>
      </c>
      <c r="N32" s="18">
        <f t="shared" si="65"/>
        <v>2.5119087399146802</v>
      </c>
      <c r="O32" s="18">
        <f t="shared" si="65"/>
        <v>7.2754251550079765</v>
      </c>
      <c r="Q32" t="str">
        <f>$A$14</f>
        <v>Sales and customer service occupations</v>
      </c>
      <c r="R32" s="18">
        <f t="shared" ref="R32:U32" si="66">R14/R$18*100</f>
        <v>4.0868436496213469</v>
      </c>
      <c r="S32" s="18">
        <f t="shared" si="66"/>
        <v>19.364814807537048</v>
      </c>
      <c r="T32" s="18">
        <f t="shared" si="66"/>
        <v>3.7930219593764525</v>
      </c>
      <c r="U32" s="18">
        <f t="shared" si="66"/>
        <v>6.2508960128698385</v>
      </c>
      <c r="V32" s="18"/>
      <c r="W32" s="18">
        <f t="shared" ref="W32:Z32" si="67">W14/W$18*100</f>
        <v>3.826054446579545</v>
      </c>
      <c r="X32" s="18">
        <f t="shared" si="67"/>
        <v>18.151166628447925</v>
      </c>
      <c r="Y32" s="18">
        <f t="shared" si="67"/>
        <v>3.4730712736529452</v>
      </c>
      <c r="Z32" s="18">
        <f t="shared" si="67"/>
        <v>5.9973041047772329</v>
      </c>
      <c r="AA32" s="18"/>
      <c r="AB32" s="18">
        <f>AB14/AB$18*100</f>
        <v>3.8629755561263432</v>
      </c>
      <c r="AC32" s="18">
        <f t="shared" ref="AC32:AE32" si="68">AC14/AC$18*100</f>
        <v>18.200646369770386</v>
      </c>
      <c r="AD32" s="18">
        <f t="shared" si="68"/>
        <v>2.7451537831828401</v>
      </c>
      <c r="AE32" s="18">
        <f t="shared" si="68"/>
        <v>6.0378417538873173</v>
      </c>
      <c r="AG32" t="str">
        <f>$A$14</f>
        <v>Sales and customer service occupations</v>
      </c>
      <c r="AH32" s="18">
        <f t="shared" ref="AH32:AK32" si="69">AH14/AH$18*100</f>
        <v>7.9257686788308082</v>
      </c>
      <c r="AI32" s="18">
        <f t="shared" si="69"/>
        <v>15.70424259326626</v>
      </c>
      <c r="AJ32" s="18">
        <f t="shared" si="69"/>
        <v>5.1254033886134138</v>
      </c>
      <c r="AK32" s="18">
        <f t="shared" si="69"/>
        <v>11.146887345084668</v>
      </c>
      <c r="AL32" s="18"/>
      <c r="AM32" s="18">
        <f t="shared" ref="AM32:AP32" si="70">AM14/AM$18*100</f>
        <v>7.1281483127934866</v>
      </c>
      <c r="AN32" s="18">
        <f t="shared" si="70"/>
        <v>14.50751622497711</v>
      </c>
      <c r="AO32" s="18">
        <f t="shared" si="70"/>
        <v>3.5585209754663478</v>
      </c>
      <c r="AP32" s="18">
        <f t="shared" si="70"/>
        <v>9.8383324504426977</v>
      </c>
      <c r="AQ32" s="18"/>
      <c r="AR32" s="18">
        <f t="shared" ref="AR32:AU32" si="71">AR14/AR$18*100</f>
        <v>5.6389729339553423</v>
      </c>
      <c r="AS32" s="18">
        <f t="shared" si="71"/>
        <v>13.659036811586271</v>
      </c>
      <c r="AT32" s="18">
        <f t="shared" si="71"/>
        <v>2.2256938353377302</v>
      </c>
      <c r="AU32" s="18">
        <f t="shared" si="71"/>
        <v>8.4886083704872171</v>
      </c>
    </row>
    <row r="33" spans="1:47" x14ac:dyDescent="0.2">
      <c r="A33" t="str">
        <f>$A$15</f>
        <v>Process, plant and machine operatives</v>
      </c>
      <c r="B33" s="18">
        <f t="shared" si="29"/>
        <v>6.7443441472599703</v>
      </c>
      <c r="C33" s="18">
        <f t="shared" ref="C33:O33" si="72">C15/C$18*100</f>
        <v>2.6292315192594282</v>
      </c>
      <c r="D33" s="18">
        <f t="shared" si="72"/>
        <v>4.4324722202375177</v>
      </c>
      <c r="E33" s="18">
        <f t="shared" si="72"/>
        <v>5.1703507198524044</v>
      </c>
      <c r="F33" s="18"/>
      <c r="G33" s="18">
        <f t="shared" si="72"/>
        <v>5.4353444985271633</v>
      </c>
      <c r="H33" s="18">
        <f t="shared" si="72"/>
        <v>2.6294748480620727</v>
      </c>
      <c r="I33" s="18">
        <f t="shared" si="72"/>
        <v>4.8525224228978541</v>
      </c>
      <c r="J33" s="18">
        <f t="shared" si="72"/>
        <v>4.528348133908267</v>
      </c>
      <c r="K33" s="18"/>
      <c r="L33" s="18">
        <f t="shared" si="72"/>
        <v>4.5005439666727636</v>
      </c>
      <c r="M33" s="18">
        <f t="shared" si="72"/>
        <v>3.2697317274411941</v>
      </c>
      <c r="N33" s="18">
        <f t="shared" si="72"/>
        <v>5.0217191229531952</v>
      </c>
      <c r="O33" s="18">
        <f t="shared" si="72"/>
        <v>4.2235410662709105</v>
      </c>
      <c r="Q33" t="str">
        <f>$A$15</f>
        <v>Process, plant and machine operatives</v>
      </c>
      <c r="R33" s="18">
        <f t="shared" ref="R33:U33" si="73">R15/R$18*100</f>
        <v>9.6600997957038803</v>
      </c>
      <c r="S33" s="18">
        <f t="shared" si="73"/>
        <v>7.6026093688334182</v>
      </c>
      <c r="T33" s="18">
        <f t="shared" si="73"/>
        <v>6.0513388380932751</v>
      </c>
      <c r="U33" s="18">
        <f t="shared" si="73"/>
        <v>8.6798423823932769</v>
      </c>
      <c r="V33" s="18"/>
      <c r="W33" s="18">
        <f t="shared" ref="W33:Z33" si="74">W15/W$18*100</f>
        <v>8.0468108142079977</v>
      </c>
      <c r="X33" s="18">
        <f t="shared" si="74"/>
        <v>7.7275804242953301</v>
      </c>
      <c r="Y33" s="18">
        <f t="shared" si="74"/>
        <v>6.7914750371851058</v>
      </c>
      <c r="Z33" s="18">
        <f t="shared" si="74"/>
        <v>7.7919088858313428</v>
      </c>
      <c r="AA33" s="18"/>
      <c r="AB33" s="18">
        <f t="shared" ref="AB33:AE33" si="75">AB15/AB$18*100</f>
        <v>6.6838258590348918</v>
      </c>
      <c r="AC33" s="18">
        <f t="shared" si="75"/>
        <v>8.240342678054331</v>
      </c>
      <c r="AD33" s="18">
        <f t="shared" si="75"/>
        <v>7.1944307184589054</v>
      </c>
      <c r="AE33" s="18">
        <f t="shared" si="75"/>
        <v>7.0293420357340652</v>
      </c>
      <c r="AG33" t="str">
        <f>$A$15</f>
        <v>Process, plant and machine operatives</v>
      </c>
      <c r="AH33" s="18">
        <f t="shared" ref="AH33:AK33" si="76">AH15/AH$18*100</f>
        <v>1.8150515611531557</v>
      </c>
      <c r="AI33" s="18">
        <f t="shared" si="76"/>
        <v>0.9263908805437121</v>
      </c>
      <c r="AJ33" s="18">
        <f t="shared" si="76"/>
        <v>1.6643462961585205</v>
      </c>
      <c r="AK33" s="18">
        <f t="shared" si="76"/>
        <v>1.3910899483327943</v>
      </c>
      <c r="AL33" s="18"/>
      <c r="AM33" s="18">
        <f t="shared" ref="AM33:AP33" si="77">AM15/AM$18*100</f>
        <v>1.3081144485795144</v>
      </c>
      <c r="AN33" s="18">
        <f t="shared" si="77"/>
        <v>0.76574108918662143</v>
      </c>
      <c r="AO33" s="18">
        <f t="shared" si="77"/>
        <v>2.4239042794905603</v>
      </c>
      <c r="AP33" s="18">
        <f t="shared" si="77"/>
        <v>1.2217801204391248</v>
      </c>
      <c r="AQ33" s="18"/>
      <c r="AR33" s="18">
        <f t="shared" ref="AR33:AU33" si="78">AR15/AR$18*100</f>
        <v>1.336070026051257</v>
      </c>
      <c r="AS33" s="18">
        <f t="shared" si="78"/>
        <v>1.3263742114309207</v>
      </c>
      <c r="AT33" s="18">
        <f t="shared" si="78"/>
        <v>2.3555855440031443</v>
      </c>
      <c r="AU33" s="18">
        <f t="shared" si="78"/>
        <v>1.4730592490085685</v>
      </c>
    </row>
    <row r="34" spans="1:47" x14ac:dyDescent="0.2">
      <c r="A34" t="str">
        <f>$A$16</f>
        <v>Elementary occupations</v>
      </c>
      <c r="B34" s="18">
        <f t="shared" si="29"/>
        <v>8.1714911760163602</v>
      </c>
      <c r="C34" s="18">
        <f t="shared" ref="C34:O34" si="79">C16/C$18*100</f>
        <v>18.074692138615937</v>
      </c>
      <c r="D34" s="18">
        <f t="shared" si="79"/>
        <v>5.5632250206270886</v>
      </c>
      <c r="E34" s="18">
        <f t="shared" si="79"/>
        <v>10.691516845745102</v>
      </c>
      <c r="F34" s="18"/>
      <c r="G34" s="18">
        <f t="shared" si="79"/>
        <v>6.3751220446124677</v>
      </c>
      <c r="H34" s="18">
        <f t="shared" si="79"/>
        <v>16.466820285528943</v>
      </c>
      <c r="I34" s="18">
        <f t="shared" si="79"/>
        <v>5.6248178146720322</v>
      </c>
      <c r="J34" s="18">
        <f t="shared" si="79"/>
        <v>9.2160701239883398</v>
      </c>
      <c r="K34" s="18"/>
      <c r="L34" s="18">
        <f t="shared" si="79"/>
        <v>6.5467524550260867</v>
      </c>
      <c r="M34" s="18">
        <f t="shared" si="79"/>
        <v>13.658681636048003</v>
      </c>
      <c r="N34" s="18">
        <f t="shared" si="79"/>
        <v>7.2359595537513162</v>
      </c>
      <c r="O34" s="18">
        <f t="shared" si="79"/>
        <v>8.7229601974837898</v>
      </c>
      <c r="Q34" t="str">
        <f>$A$16</f>
        <v>Elementary occupations</v>
      </c>
      <c r="R34" s="18">
        <f t="shared" ref="R34:U34" si="80">R16/R$18*100</f>
        <v>9.3417356721026792</v>
      </c>
      <c r="S34" s="18">
        <f t="shared" si="80"/>
        <v>30.461579077945878</v>
      </c>
      <c r="T34" s="18">
        <f t="shared" si="80"/>
        <v>4.1813681717879803</v>
      </c>
      <c r="U34" s="18">
        <f t="shared" si="80"/>
        <v>11.435644658584353</v>
      </c>
      <c r="V34" s="18"/>
      <c r="W34" s="18">
        <f t="shared" ref="W34:Z34" si="81">W16/W$18*100</f>
        <v>7.3379988361589321</v>
      </c>
      <c r="X34" s="18">
        <f t="shared" si="81"/>
        <v>25.874998481015748</v>
      </c>
      <c r="Y34" s="18">
        <f t="shared" si="81"/>
        <v>4.6899841696936706</v>
      </c>
      <c r="Z34" s="18">
        <f t="shared" si="81"/>
        <v>9.7894029395002775</v>
      </c>
      <c r="AA34" s="18"/>
      <c r="AB34" s="18">
        <f t="shared" ref="AB34:AE34" si="82">AB16/AB$18*100</f>
        <v>7.2939644086413002</v>
      </c>
      <c r="AC34" s="18">
        <f t="shared" si="82"/>
        <v>20.978147916344373</v>
      </c>
      <c r="AD34" s="18">
        <f t="shared" si="82"/>
        <v>5.4208110555251992</v>
      </c>
      <c r="AE34" s="18">
        <f t="shared" si="82"/>
        <v>9.2301137564250464</v>
      </c>
      <c r="AG34" t="str">
        <f>$A$16</f>
        <v>Elementary occupations</v>
      </c>
      <c r="AH34" s="18">
        <f t="shared" ref="AH34:AK34" si="83">AH16/AH$18*100</f>
        <v>6.1931095096482727</v>
      </c>
      <c r="AI34" s="18">
        <f t="shared" si="83"/>
        <v>13.83353148172462</v>
      </c>
      <c r="AJ34" s="18">
        <f t="shared" si="83"/>
        <v>7.9260841496294514</v>
      </c>
      <c r="AK34" s="18">
        <f t="shared" si="83"/>
        <v>9.8901890973201319</v>
      </c>
      <c r="AL34" s="18"/>
      <c r="AM34" s="18">
        <f t="shared" ref="AM34:AP34" si="84">AM16/AM$18*100</f>
        <v>4.8533662384566068</v>
      </c>
      <c r="AN34" s="18">
        <f t="shared" si="84"/>
        <v>13.027436959654398</v>
      </c>
      <c r="AO34" s="18">
        <f t="shared" si="84"/>
        <v>6.7957355227855913</v>
      </c>
      <c r="AP34" s="18">
        <f t="shared" si="84"/>
        <v>8.6351819184518277</v>
      </c>
      <c r="AQ34" s="18"/>
      <c r="AR34" s="18">
        <f t="shared" ref="AR34:AU34" si="85">AR16/AR$18*100</f>
        <v>5.4637348366378404</v>
      </c>
      <c r="AS34" s="18">
        <f t="shared" si="85"/>
        <v>10.796993213774075</v>
      </c>
      <c r="AT34" s="18">
        <f t="shared" si="85"/>
        <v>9.4633275909596719</v>
      </c>
      <c r="AU34" s="18">
        <f t="shared" si="85"/>
        <v>8.2258056745474484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6.8243388940152059</v>
      </c>
      <c r="C44" s="27">
        <f t="shared" ref="C44:E44" si="93">H8-C8</f>
        <v>3.3673742656489907</v>
      </c>
      <c r="D44" s="27">
        <f t="shared" si="93"/>
        <v>2.1632457516183763</v>
      </c>
      <c r="E44" s="27">
        <f t="shared" si="93"/>
        <v>12.354958911282573</v>
      </c>
      <c r="F44" s="27"/>
      <c r="G44" s="27">
        <f>L8-G8</f>
        <v>-0.18914283663141873</v>
      </c>
      <c r="H44" s="27">
        <f t="shared" ref="H44:J44" si="94">M8-H8</f>
        <v>2.0655959742247028</v>
      </c>
      <c r="I44" s="27">
        <f t="shared" si="94"/>
        <v>2.1190062470960083</v>
      </c>
      <c r="J44" s="27">
        <f t="shared" si="94"/>
        <v>3.9954593846892976</v>
      </c>
      <c r="K44" s="27"/>
      <c r="L44" s="27">
        <f>L8-B8</f>
        <v>6.6351960573837871</v>
      </c>
      <c r="M44" s="27">
        <f t="shared" ref="M44:O44" si="95">M8-C8</f>
        <v>5.4329702398736934</v>
      </c>
      <c r="N44" s="27">
        <f t="shared" si="95"/>
        <v>4.2822519987143846</v>
      </c>
      <c r="O44" s="27">
        <f t="shared" si="95"/>
        <v>16.35041829597187</v>
      </c>
      <c r="Q44" t="str">
        <f>$A$8</f>
        <v>Managers, directors and senior officials</v>
      </c>
      <c r="R44" s="27">
        <f>W8-R8</f>
        <v>4.1542366708274514</v>
      </c>
      <c r="S44" s="27">
        <f t="shared" ref="S44:S52" si="96">X8-S8</f>
        <v>1.2152110665204636</v>
      </c>
      <c r="T44" s="27">
        <f t="shared" ref="T44:T52" si="97">Y8-T8</f>
        <v>0.12233113096538517</v>
      </c>
      <c r="U44" s="27">
        <f t="shared" ref="U44:U52" si="98">Z8-U8</f>
        <v>5.491778868313304</v>
      </c>
      <c r="V44" s="27"/>
      <c r="W44" s="27">
        <f>AB8-W8</f>
        <v>-0.87554225583657086</v>
      </c>
      <c r="X44" s="27">
        <f t="shared" ref="X44:X52" si="99">AC8-X8</f>
        <v>0.43886566047465392</v>
      </c>
      <c r="Y44" s="27">
        <f t="shared" ref="Y44:Y52" si="100">AD8-Y8</f>
        <v>1.6551490003670644</v>
      </c>
      <c r="Z44" s="27">
        <f t="shared" ref="Z44:Z52" si="101">AE8-Z8</f>
        <v>1.2184724050051443</v>
      </c>
      <c r="AA44" s="27"/>
      <c r="AB44" s="27">
        <f>AB8-R8</f>
        <v>3.2786944149908805</v>
      </c>
      <c r="AC44" s="27">
        <f t="shared" ref="AC44:AC52" si="102">AC8-S8</f>
        <v>1.6540767269951175</v>
      </c>
      <c r="AD44" s="27">
        <f t="shared" ref="AD44:AD52" si="103">AD8-T8</f>
        <v>1.7774801313324495</v>
      </c>
      <c r="AE44" s="27">
        <f t="shared" ref="AE44:AE52" si="104">AE8-U8</f>
        <v>6.7102512733184483</v>
      </c>
      <c r="AG44" t="str">
        <f>$A$8</f>
        <v>Managers, directors and senior officials</v>
      </c>
      <c r="AH44" s="27">
        <f>AM8-AH8</f>
        <v>2.6701022231877438</v>
      </c>
      <c r="AI44" s="27">
        <f t="shared" ref="AI44:AI52" si="105">AN8-AI8</f>
        <v>2.1521631991285219</v>
      </c>
      <c r="AJ44" s="27">
        <f t="shared" ref="AJ44:AJ52" si="106">AO8-AJ8</f>
        <v>2.0409146206529938</v>
      </c>
      <c r="AK44" s="27">
        <f t="shared" ref="AK44:AK52" si="107">AP8-AK8</f>
        <v>6.8631800429692582</v>
      </c>
      <c r="AL44" s="27"/>
      <c r="AM44" s="27">
        <f>AR8-AM8</f>
        <v>0.68639941920513969</v>
      </c>
      <c r="AN44" s="27">
        <f t="shared" ref="AN44:AN52" si="108">AS8-AN8</f>
        <v>1.6267303137500626</v>
      </c>
      <c r="AO44" s="27">
        <f t="shared" ref="AO44:AO52" si="109">AT8-AO8</f>
        <v>0.46385724672894657</v>
      </c>
      <c r="AP44" s="27">
        <f t="shared" ref="AP44:AP52" si="110">AU8-AP8</f>
        <v>2.7769869796841498</v>
      </c>
      <c r="AQ44" s="27"/>
      <c r="AR44" s="27">
        <f>AR8-AH8</f>
        <v>3.3565016423928835</v>
      </c>
      <c r="AS44" s="27">
        <f t="shared" ref="AS44:AS52" si="111">AS8-AI8</f>
        <v>3.7788935128785845</v>
      </c>
      <c r="AT44" s="27">
        <f t="shared" ref="AT44:AT52" si="112">AT8-AJ8</f>
        <v>2.5047718673819404</v>
      </c>
      <c r="AU44" s="27">
        <f t="shared" ref="AU44:AU52" si="113">AU8-AK8</f>
        <v>9.640167022653408</v>
      </c>
    </row>
    <row r="45" spans="1:47" x14ac:dyDescent="0.2">
      <c r="A45" t="str">
        <f>$A$9</f>
        <v>Professional occupations</v>
      </c>
      <c r="B45" s="27">
        <f t="shared" ref="B45:B54" si="114">G9-B9</f>
        <v>19.76245640666383</v>
      </c>
      <c r="C45" s="27">
        <f t="shared" ref="C45:C54" si="115">H9-C9</f>
        <v>6.0922393168349736</v>
      </c>
      <c r="D45" s="27">
        <f t="shared" ref="D45:D54" si="116">I9-D9</f>
        <v>-0.45611747882670173</v>
      </c>
      <c r="E45" s="27">
        <f t="shared" ref="E45:E54" si="117">J9-E9</f>
        <v>25.398578244672109</v>
      </c>
      <c r="F45" s="27"/>
      <c r="G45" s="27">
        <f t="shared" ref="G45:G54" si="118">L9-G9</f>
        <v>22.939121409710779</v>
      </c>
      <c r="H45" s="27">
        <f t="shared" ref="H45:H54" si="119">M9-H9</f>
        <v>8.2596522171455362</v>
      </c>
      <c r="I45" s="27">
        <f t="shared" ref="I45:I54" si="120">N9-I9</f>
        <v>1.0171962219118669</v>
      </c>
      <c r="J45" s="27">
        <f t="shared" ref="J45:J54" si="121">O9-J9</f>
        <v>32.215969848768168</v>
      </c>
      <c r="K45" s="27"/>
      <c r="L45" s="27">
        <f t="shared" ref="L45:L54" si="122">L9-B9</f>
        <v>42.701577816374609</v>
      </c>
      <c r="M45" s="27">
        <f t="shared" ref="M45:M54" si="123">M9-C9</f>
        <v>14.35189153398051</v>
      </c>
      <c r="N45" s="27">
        <f t="shared" ref="N45:N54" si="124">N9-D9</f>
        <v>0.56107874308516514</v>
      </c>
      <c r="O45" s="27">
        <f t="shared" ref="O45:O54" si="125">O9-E9</f>
        <v>57.614548093440277</v>
      </c>
      <c r="Q45" t="str">
        <f>$A$9</f>
        <v>Professional occupations</v>
      </c>
      <c r="R45" s="27">
        <f t="shared" ref="R45:R52" si="126">W9-R9</f>
        <v>10.769666774804136</v>
      </c>
      <c r="S45" s="27">
        <f t="shared" si="96"/>
        <v>2.0309726401225703</v>
      </c>
      <c r="T45" s="27">
        <f t="shared" si="97"/>
        <v>-2.4573254977775392</v>
      </c>
      <c r="U45" s="27">
        <f t="shared" si="98"/>
        <v>10.34331391714916</v>
      </c>
      <c r="V45" s="27"/>
      <c r="W45" s="27">
        <f t="shared" ref="W45:W52" si="127">AB9-W9</f>
        <v>14.976454478476555</v>
      </c>
      <c r="X45" s="27">
        <f t="shared" si="99"/>
        <v>3.0231332133018087</v>
      </c>
      <c r="Y45" s="27">
        <f t="shared" si="100"/>
        <v>-0.70113298796484358</v>
      </c>
      <c r="Z45" s="27">
        <f t="shared" si="101"/>
        <v>17.298454703813533</v>
      </c>
      <c r="AA45" s="27"/>
      <c r="AB45" s="27">
        <f t="shared" ref="AB45:AB52" si="128">AB9-R9</f>
        <v>25.746121253280691</v>
      </c>
      <c r="AC45" s="27">
        <f t="shared" si="102"/>
        <v>5.054105853424379</v>
      </c>
      <c r="AD45" s="27">
        <f t="shared" si="103"/>
        <v>-3.1584584857423827</v>
      </c>
      <c r="AE45" s="27">
        <f t="shared" si="104"/>
        <v>27.641768620962694</v>
      </c>
      <c r="AG45" t="str">
        <f>$A$9</f>
        <v>Professional occupations</v>
      </c>
      <c r="AH45" s="27">
        <f t="shared" ref="AH45:AH52" si="129">AM9-AH9</f>
        <v>8.9927896318596723</v>
      </c>
      <c r="AI45" s="27">
        <f t="shared" si="105"/>
        <v>4.0612666767124104</v>
      </c>
      <c r="AJ45" s="27">
        <f t="shared" si="106"/>
        <v>2.0012080189508357</v>
      </c>
      <c r="AK45" s="27">
        <f t="shared" si="107"/>
        <v>15.05526432752292</v>
      </c>
      <c r="AL45" s="27"/>
      <c r="AM45" s="27">
        <f t="shared" ref="AM45:AM52" si="130">AR9-AM9</f>
        <v>7.9626669312342671</v>
      </c>
      <c r="AN45" s="27">
        <f t="shared" si="108"/>
        <v>5.2365190038437248</v>
      </c>
      <c r="AO45" s="27">
        <f t="shared" si="109"/>
        <v>1.7183292098767193</v>
      </c>
      <c r="AP45" s="27">
        <f t="shared" si="110"/>
        <v>14.917515144954706</v>
      </c>
      <c r="AQ45" s="27"/>
      <c r="AR45" s="27">
        <f t="shared" ref="AR45:AR52" si="131">AR9-AH9</f>
        <v>16.955456563093939</v>
      </c>
      <c r="AS45" s="27">
        <f t="shared" si="111"/>
        <v>9.2977856805561352</v>
      </c>
      <c r="AT45" s="27">
        <f t="shared" si="112"/>
        <v>3.719537228827555</v>
      </c>
      <c r="AU45" s="27">
        <f t="shared" si="113"/>
        <v>29.972779472477626</v>
      </c>
    </row>
    <row r="46" spans="1:47" x14ac:dyDescent="0.2">
      <c r="A46" t="str">
        <f>$A$10</f>
        <v>Associate professional occupations</v>
      </c>
      <c r="B46" s="27">
        <f t="shared" si="114"/>
        <v>9.0772664079167029</v>
      </c>
      <c r="C46" s="27">
        <f t="shared" si="115"/>
        <v>2.9832605724166932</v>
      </c>
      <c r="D46" s="27">
        <f t="shared" si="116"/>
        <v>-0.21006768791042241</v>
      </c>
      <c r="E46" s="27">
        <f t="shared" si="117"/>
        <v>11.850459292422968</v>
      </c>
      <c r="F46" s="27"/>
      <c r="G46" s="27">
        <f t="shared" si="118"/>
        <v>7.1035729407481867</v>
      </c>
      <c r="H46" s="27">
        <f t="shared" si="119"/>
        <v>6.0938759825153035</v>
      </c>
      <c r="I46" s="27">
        <f t="shared" si="120"/>
        <v>2.1155820492928807</v>
      </c>
      <c r="J46" s="27">
        <f t="shared" si="121"/>
        <v>15.313030972556376</v>
      </c>
      <c r="K46" s="27"/>
      <c r="L46" s="27">
        <f t="shared" si="122"/>
        <v>16.18083934866489</v>
      </c>
      <c r="M46" s="27">
        <f t="shared" si="123"/>
        <v>9.0771365549319967</v>
      </c>
      <c r="N46" s="27">
        <f t="shared" si="124"/>
        <v>1.9055143613824583</v>
      </c>
      <c r="O46" s="27">
        <f t="shared" si="125"/>
        <v>27.163490264979345</v>
      </c>
      <c r="Q46" t="str">
        <f>$A$10</f>
        <v>Associate professional occupations</v>
      </c>
      <c r="R46" s="27">
        <f t="shared" si="126"/>
        <v>4.4864572902027717</v>
      </c>
      <c r="S46" s="27">
        <f t="shared" si="96"/>
        <v>1.2282773340612625</v>
      </c>
      <c r="T46" s="27">
        <f t="shared" si="97"/>
        <v>-1.3129209245473605</v>
      </c>
      <c r="U46" s="27">
        <f t="shared" si="98"/>
        <v>4.4018136997166764</v>
      </c>
      <c r="V46" s="27"/>
      <c r="W46" s="27">
        <f>AB10-W10</f>
        <v>-0.9012798939496669</v>
      </c>
      <c r="X46" s="27">
        <f t="shared" si="99"/>
        <v>0.59846145627972103</v>
      </c>
      <c r="Y46" s="27">
        <f t="shared" si="100"/>
        <v>0.96321321232977652</v>
      </c>
      <c r="Z46" s="27">
        <f t="shared" si="101"/>
        <v>0.66039477465982799</v>
      </c>
      <c r="AA46" s="27"/>
      <c r="AB46" s="27">
        <f t="shared" si="128"/>
        <v>3.5851773962531048</v>
      </c>
      <c r="AC46" s="27">
        <f t="shared" si="102"/>
        <v>1.8267387903409835</v>
      </c>
      <c r="AD46" s="27">
        <f t="shared" si="103"/>
        <v>-0.34970771221758401</v>
      </c>
      <c r="AE46" s="27">
        <f t="shared" si="104"/>
        <v>5.0622084743765043</v>
      </c>
      <c r="AG46" t="str">
        <f>$A$10</f>
        <v>Associate professional occupations</v>
      </c>
      <c r="AH46" s="27">
        <f t="shared" si="129"/>
        <v>4.5908091177139774</v>
      </c>
      <c r="AI46" s="27">
        <f t="shared" si="105"/>
        <v>1.7549832383554271</v>
      </c>
      <c r="AJ46" s="27">
        <f t="shared" si="106"/>
        <v>1.1028532366369479</v>
      </c>
      <c r="AK46" s="27">
        <f t="shared" si="107"/>
        <v>7.448645592706356</v>
      </c>
      <c r="AL46" s="27"/>
      <c r="AM46" s="27">
        <f t="shared" si="130"/>
        <v>8.0048528346978287</v>
      </c>
      <c r="AN46" s="27">
        <f t="shared" si="108"/>
        <v>5.495414526235578</v>
      </c>
      <c r="AO46" s="27">
        <f t="shared" si="109"/>
        <v>1.1523688369630971</v>
      </c>
      <c r="AP46" s="27">
        <f t="shared" si="110"/>
        <v>14.652636197896499</v>
      </c>
      <c r="AQ46" s="27"/>
      <c r="AR46" s="27">
        <f t="shared" si="131"/>
        <v>12.595661952411806</v>
      </c>
      <c r="AS46" s="27">
        <f t="shared" si="111"/>
        <v>7.2503977645910052</v>
      </c>
      <c r="AT46" s="27">
        <f t="shared" si="112"/>
        <v>2.255222073600045</v>
      </c>
      <c r="AU46" s="27">
        <f t="shared" si="113"/>
        <v>22.101281790602854</v>
      </c>
    </row>
    <row r="47" spans="1:47" x14ac:dyDescent="0.2">
      <c r="A47" t="str">
        <f>$A$11</f>
        <v>Administrative and secretarial occupations</v>
      </c>
      <c r="B47" s="27">
        <f t="shared" si="114"/>
        <v>1.4576653931669128</v>
      </c>
      <c r="C47" s="27">
        <f t="shared" si="115"/>
        <v>0.29899567799968452</v>
      </c>
      <c r="D47" s="27">
        <f t="shared" si="116"/>
        <v>0.51242971116425284</v>
      </c>
      <c r="E47" s="27">
        <f t="shared" si="117"/>
        <v>2.2690907823308493</v>
      </c>
      <c r="F47" s="27"/>
      <c r="G47" s="27">
        <f t="shared" si="118"/>
        <v>-1.4110554542434528</v>
      </c>
      <c r="H47" s="27">
        <f t="shared" si="119"/>
        <v>-2.8173543017097025</v>
      </c>
      <c r="I47" s="27">
        <f t="shared" si="120"/>
        <v>0.23516871881889667</v>
      </c>
      <c r="J47" s="27">
        <f t="shared" si="121"/>
        <v>-3.9932410371342613</v>
      </c>
      <c r="K47" s="27"/>
      <c r="L47" s="27">
        <f t="shared" si="122"/>
        <v>4.6609938923459993E-2</v>
      </c>
      <c r="M47" s="27">
        <f t="shared" si="123"/>
        <v>-2.518358623710018</v>
      </c>
      <c r="N47" s="27">
        <f t="shared" si="124"/>
        <v>0.74759842998314952</v>
      </c>
      <c r="O47" s="27">
        <f t="shared" si="125"/>
        <v>-1.724150254803412</v>
      </c>
      <c r="Q47" t="str">
        <f>$A$11</f>
        <v>Administrative and secretarial occupations</v>
      </c>
      <c r="R47" s="27">
        <f t="shared" si="126"/>
        <v>1.0967359363909601</v>
      </c>
      <c r="S47" s="27">
        <f t="shared" si="96"/>
        <v>0.19590922158322366</v>
      </c>
      <c r="T47" s="27">
        <f t="shared" si="97"/>
        <v>-0.25277373688421445</v>
      </c>
      <c r="U47" s="27">
        <f t="shared" si="98"/>
        <v>1.0398714210899698</v>
      </c>
      <c r="V47" s="27"/>
      <c r="W47" s="27">
        <f t="shared" si="127"/>
        <v>1.956704001262505</v>
      </c>
      <c r="X47" s="27">
        <f t="shared" si="99"/>
        <v>-0.50779420866931435</v>
      </c>
      <c r="Y47" s="27">
        <f t="shared" si="100"/>
        <v>0.23675285129749679</v>
      </c>
      <c r="Z47" s="27">
        <f t="shared" si="101"/>
        <v>1.685662643890689</v>
      </c>
      <c r="AA47" s="27"/>
      <c r="AB47" s="27">
        <f t="shared" si="128"/>
        <v>3.0534399376534651</v>
      </c>
      <c r="AC47" s="27">
        <f t="shared" si="102"/>
        <v>-0.31188498708609069</v>
      </c>
      <c r="AD47" s="27">
        <f t="shared" si="103"/>
        <v>-1.6020885586717659E-2</v>
      </c>
      <c r="AE47" s="27">
        <f t="shared" si="104"/>
        <v>2.7255340649806588</v>
      </c>
      <c r="AG47" t="str">
        <f>$A$11</f>
        <v>Administrative and secretarial occupations</v>
      </c>
      <c r="AH47" s="27">
        <f t="shared" si="129"/>
        <v>0.36092945677594912</v>
      </c>
      <c r="AI47" s="27">
        <f t="shared" si="105"/>
        <v>0.10308645641645597</v>
      </c>
      <c r="AJ47" s="27">
        <f t="shared" si="106"/>
        <v>0.76520344804846774</v>
      </c>
      <c r="AK47" s="27">
        <f t="shared" si="107"/>
        <v>1.2292193612408795</v>
      </c>
      <c r="AL47" s="27"/>
      <c r="AM47" s="27">
        <f t="shared" si="130"/>
        <v>-3.3677594555059578</v>
      </c>
      <c r="AN47" s="27">
        <f t="shared" si="108"/>
        <v>-2.3095600930403712</v>
      </c>
      <c r="AO47" s="27">
        <f t="shared" si="109"/>
        <v>-1.5841324785998978E-3</v>
      </c>
      <c r="AP47" s="27">
        <f>AU11-AP11</f>
        <v>-5.6789036810249343</v>
      </c>
      <c r="AQ47" s="27"/>
      <c r="AR47" s="27">
        <f t="shared" si="131"/>
        <v>-3.0068299987300087</v>
      </c>
      <c r="AS47" s="27">
        <f t="shared" si="111"/>
        <v>-2.2064736366239153</v>
      </c>
      <c r="AT47" s="27">
        <f t="shared" si="112"/>
        <v>0.76361931556986784</v>
      </c>
      <c r="AU47" s="27">
        <f t="shared" si="113"/>
        <v>-4.4496843197840548</v>
      </c>
    </row>
    <row r="48" spans="1:47" x14ac:dyDescent="0.2">
      <c r="A48" t="str">
        <f>$A$12</f>
        <v>Skilled trades occupations</v>
      </c>
      <c r="B48" s="27">
        <f t="shared" si="114"/>
        <v>-3.415291117699752</v>
      </c>
      <c r="C48" s="27">
        <f t="shared" si="115"/>
        <v>-0.29081565656378583</v>
      </c>
      <c r="D48" s="27">
        <f t="shared" si="116"/>
        <v>-0.59081717344629325</v>
      </c>
      <c r="E48" s="27">
        <f t="shared" si="117"/>
        <v>-4.2969239477098284</v>
      </c>
      <c r="F48" s="27"/>
      <c r="G48" s="27">
        <f t="shared" si="118"/>
        <v>-3.3506439013107183</v>
      </c>
      <c r="H48" s="27">
        <f t="shared" si="119"/>
        <v>1.2740884453558881</v>
      </c>
      <c r="I48" s="27">
        <f t="shared" si="120"/>
        <v>3.526127364334517</v>
      </c>
      <c r="J48" s="27">
        <f t="shared" si="121"/>
        <v>1.4495719083796814</v>
      </c>
      <c r="K48" s="27"/>
      <c r="L48" s="27">
        <f t="shared" si="122"/>
        <v>-6.7659350190104703</v>
      </c>
      <c r="M48" s="27">
        <f t="shared" si="123"/>
        <v>0.98327278879210223</v>
      </c>
      <c r="N48" s="27">
        <f t="shared" si="124"/>
        <v>2.9353101908882238</v>
      </c>
      <c r="O48" s="27">
        <f t="shared" si="125"/>
        <v>-2.847352039330147</v>
      </c>
      <c r="Q48" t="str">
        <f>$A$12</f>
        <v>Skilled trades occupations</v>
      </c>
      <c r="R48" s="27">
        <f t="shared" si="126"/>
        <v>-3.5481022039980132</v>
      </c>
      <c r="S48" s="27">
        <f t="shared" si="96"/>
        <v>-0.28919628070277126</v>
      </c>
      <c r="T48" s="27">
        <f t="shared" si="97"/>
        <v>-1.2809196005818322</v>
      </c>
      <c r="U48" s="27">
        <f t="shared" si="98"/>
        <v>-5.1182180852826207</v>
      </c>
      <c r="V48" s="27"/>
      <c r="W48" s="27">
        <f t="shared" si="127"/>
        <v>-3.9624318793136517</v>
      </c>
      <c r="X48" s="27">
        <f t="shared" si="99"/>
        <v>0.9785975268189846</v>
      </c>
      <c r="Y48" s="27">
        <f t="shared" si="100"/>
        <v>3.1564987430123992</v>
      </c>
      <c r="Z48" s="27">
        <f t="shared" si="101"/>
        <v>0.1726643905177383</v>
      </c>
      <c r="AA48" s="27"/>
      <c r="AB48" s="27">
        <f t="shared" si="128"/>
        <v>-7.5105340833116649</v>
      </c>
      <c r="AC48" s="27">
        <f t="shared" si="102"/>
        <v>0.68940124611621334</v>
      </c>
      <c r="AD48" s="27">
        <f t="shared" si="103"/>
        <v>1.875579142430567</v>
      </c>
      <c r="AE48" s="27">
        <f t="shared" si="104"/>
        <v>-4.9455536947648824</v>
      </c>
      <c r="AG48" t="str">
        <f>$A$12</f>
        <v>Skilled trades occupations</v>
      </c>
      <c r="AH48" s="27">
        <f t="shared" si="129"/>
        <v>0.13281108629826743</v>
      </c>
      <c r="AI48" s="27">
        <f t="shared" si="105"/>
        <v>-1.619375861012351E-3</v>
      </c>
      <c r="AJ48" s="27">
        <f t="shared" si="106"/>
        <v>0.69010242713552405</v>
      </c>
      <c r="AK48" s="27">
        <f t="shared" si="107"/>
        <v>0.82129413757277892</v>
      </c>
      <c r="AL48" s="27"/>
      <c r="AM48" s="27">
        <f t="shared" si="130"/>
        <v>0.6117879780029063</v>
      </c>
      <c r="AN48" s="27">
        <f t="shared" si="108"/>
        <v>0.29549091853690257</v>
      </c>
      <c r="AO48" s="27">
        <f t="shared" si="109"/>
        <v>0.36962862132210628</v>
      </c>
      <c r="AP48" s="27">
        <f t="shared" si="110"/>
        <v>1.2769075178619156</v>
      </c>
      <c r="AQ48" s="27"/>
      <c r="AR48" s="27">
        <f t="shared" si="131"/>
        <v>0.74459906430117373</v>
      </c>
      <c r="AS48" s="27">
        <f t="shared" si="111"/>
        <v>0.29387154267589022</v>
      </c>
      <c r="AT48" s="27">
        <f t="shared" si="112"/>
        <v>1.0597310484576303</v>
      </c>
      <c r="AU48" s="27">
        <f t="shared" si="113"/>
        <v>2.0982016554346945</v>
      </c>
    </row>
    <row r="49" spans="1:47" x14ac:dyDescent="0.2">
      <c r="A49" t="str">
        <f>$A$13</f>
        <v>Caring, leisure and other service occupations</v>
      </c>
      <c r="B49" s="27">
        <f t="shared" si="114"/>
        <v>-0.31242427487510938</v>
      </c>
      <c r="C49" s="27">
        <f t="shared" si="115"/>
        <v>-1.4998820377239106</v>
      </c>
      <c r="D49" s="27">
        <f t="shared" si="116"/>
        <v>0.36776017896057933</v>
      </c>
      <c r="E49" s="27">
        <f t="shared" si="117"/>
        <v>-1.4445461336384398</v>
      </c>
      <c r="F49" s="27"/>
      <c r="G49" s="27">
        <f t="shared" si="118"/>
        <v>4.7432448981153392</v>
      </c>
      <c r="H49" s="27">
        <f t="shared" si="119"/>
        <v>1.3189119068219668</v>
      </c>
      <c r="I49" s="27">
        <f t="shared" si="120"/>
        <v>2.2423443652922277</v>
      </c>
      <c r="J49" s="27">
        <f t="shared" si="121"/>
        <v>8.3045011702295284</v>
      </c>
      <c r="K49" s="27"/>
      <c r="L49" s="27">
        <f t="shared" si="122"/>
        <v>4.4308206232402298</v>
      </c>
      <c r="M49" s="27">
        <f t="shared" si="123"/>
        <v>-0.1809701309019438</v>
      </c>
      <c r="N49" s="27">
        <f t="shared" si="124"/>
        <v>2.610104544252807</v>
      </c>
      <c r="O49" s="27">
        <f t="shared" si="125"/>
        <v>6.8599550365910886</v>
      </c>
      <c r="Q49" t="str">
        <f>$A$13</f>
        <v>Caring, leisure and other service occupations</v>
      </c>
      <c r="R49" s="27">
        <f t="shared" si="126"/>
        <v>7.5910295845730502E-2</v>
      </c>
      <c r="S49" s="27">
        <f t="shared" si="96"/>
        <v>0.25420806509131744</v>
      </c>
      <c r="T49" s="27">
        <f t="shared" si="97"/>
        <v>4.7229837836002986E-2</v>
      </c>
      <c r="U49" s="27">
        <f t="shared" si="98"/>
        <v>0.37734819877305092</v>
      </c>
      <c r="V49" s="27"/>
      <c r="W49" s="27">
        <f t="shared" si="127"/>
        <v>0.68616319415201588</v>
      </c>
      <c r="X49" s="27">
        <f t="shared" si="99"/>
        <v>1.1911987618097699</v>
      </c>
      <c r="Y49" s="27">
        <f t="shared" si="100"/>
        <v>0.64861057415204981</v>
      </c>
      <c r="Z49" s="27">
        <f t="shared" si="101"/>
        <v>2.5259725301138349</v>
      </c>
      <c r="AA49" s="27"/>
      <c r="AB49" s="27">
        <f t="shared" si="128"/>
        <v>0.76207348999774638</v>
      </c>
      <c r="AC49" s="27">
        <f t="shared" si="102"/>
        <v>1.4454068269010873</v>
      </c>
      <c r="AD49" s="27">
        <f t="shared" si="103"/>
        <v>0.6958404119880528</v>
      </c>
      <c r="AE49" s="27">
        <f t="shared" si="104"/>
        <v>2.9033207288868859</v>
      </c>
      <c r="AG49" t="str">
        <f>$A$13</f>
        <v>Caring, leisure and other service occupations</v>
      </c>
      <c r="AH49" s="27">
        <f t="shared" si="129"/>
        <v>-0.38833457072083277</v>
      </c>
      <c r="AI49" s="27">
        <f t="shared" si="105"/>
        <v>-1.7540901028152263</v>
      </c>
      <c r="AJ49" s="27">
        <f t="shared" si="106"/>
        <v>0.32053034112457457</v>
      </c>
      <c r="AK49" s="27">
        <f t="shared" si="107"/>
        <v>-1.8218943324114818</v>
      </c>
      <c r="AL49" s="27"/>
      <c r="AM49" s="27">
        <f t="shared" si="130"/>
        <v>4.0570817039633233</v>
      </c>
      <c r="AN49" s="27">
        <f t="shared" si="108"/>
        <v>0.12771314501219422</v>
      </c>
      <c r="AO49" s="27">
        <f t="shared" si="109"/>
        <v>1.5937337911401794</v>
      </c>
      <c r="AP49" s="27">
        <f t="shared" si="110"/>
        <v>5.7785286401156952</v>
      </c>
      <c r="AQ49" s="27"/>
      <c r="AR49" s="27">
        <f t="shared" si="131"/>
        <v>3.6687471332424906</v>
      </c>
      <c r="AS49" s="27">
        <f t="shared" si="111"/>
        <v>-1.626376957803032</v>
      </c>
      <c r="AT49" s="27">
        <f t="shared" si="112"/>
        <v>1.914264132264754</v>
      </c>
      <c r="AU49" s="27">
        <f t="shared" si="113"/>
        <v>3.9566343077042134</v>
      </c>
    </row>
    <row r="50" spans="1:47" x14ac:dyDescent="0.2">
      <c r="A50" t="str">
        <f>$A$14</f>
        <v>Sales and customer service occupations</v>
      </c>
      <c r="B50" s="27">
        <f t="shared" si="114"/>
        <v>0.15371199478551745</v>
      </c>
      <c r="C50" s="27">
        <f t="shared" si="115"/>
        <v>-0.3664812358690348</v>
      </c>
      <c r="D50" s="27">
        <f t="shared" si="116"/>
        <v>-0.60207184034650174</v>
      </c>
      <c r="E50" s="27">
        <f t="shared" si="117"/>
        <v>-0.81484108143001777</v>
      </c>
      <c r="F50" s="27"/>
      <c r="G50" s="27">
        <f t="shared" si="118"/>
        <v>-0.32533443716101829</v>
      </c>
      <c r="H50" s="27">
        <f t="shared" si="119"/>
        <v>1.5689248039574757</v>
      </c>
      <c r="I50" s="27">
        <f t="shared" si="120"/>
        <v>-0.52434916245060537</v>
      </c>
      <c r="J50" s="27">
        <f t="shared" si="121"/>
        <v>0.71924120434584893</v>
      </c>
      <c r="K50" s="27"/>
      <c r="L50" s="27">
        <f t="shared" si="122"/>
        <v>-0.17162244237550084</v>
      </c>
      <c r="M50" s="27">
        <f t="shared" si="123"/>
        <v>1.2024435680884409</v>
      </c>
      <c r="N50" s="27">
        <f t="shared" si="124"/>
        <v>-1.1264210027971071</v>
      </c>
      <c r="O50" s="27">
        <f t="shared" si="125"/>
        <v>-9.5599877084168838E-2</v>
      </c>
      <c r="Q50" t="str">
        <f>$A$14</f>
        <v>Sales and customer service occupations</v>
      </c>
      <c r="R50" s="27">
        <f t="shared" si="126"/>
        <v>-4.3080792272990998E-2</v>
      </c>
      <c r="S50" s="27">
        <f t="shared" si="96"/>
        <v>0.34696293393829869</v>
      </c>
      <c r="T50" s="27">
        <f t="shared" si="97"/>
        <v>-0.36257237685622057</v>
      </c>
      <c r="U50" s="27">
        <f t="shared" si="98"/>
        <v>-5.8690235190912432E-2</v>
      </c>
      <c r="V50" s="27"/>
      <c r="W50" s="27">
        <f t="shared" si="127"/>
        <v>0.50272352359814043</v>
      </c>
      <c r="X50" s="27">
        <f t="shared" si="99"/>
        <v>1.3073439069917345</v>
      </c>
      <c r="Y50" s="27">
        <f t="shared" si="100"/>
        <v>-0.15530605365749683</v>
      </c>
      <c r="Z50" s="27">
        <f t="shared" si="101"/>
        <v>1.6547613769323775</v>
      </c>
      <c r="AA50" s="27"/>
      <c r="AB50" s="27">
        <f t="shared" si="128"/>
        <v>0.45964273132514943</v>
      </c>
      <c r="AC50" s="27">
        <f t="shared" si="102"/>
        <v>1.6543068409300332</v>
      </c>
      <c r="AD50" s="27">
        <f t="shared" si="103"/>
        <v>-0.5178784305137174</v>
      </c>
      <c r="AE50" s="27">
        <f t="shared" si="104"/>
        <v>1.596071141741465</v>
      </c>
      <c r="AG50" t="str">
        <f>$A$14</f>
        <v>Sales and customer service occupations</v>
      </c>
      <c r="AH50" s="27">
        <f t="shared" si="129"/>
        <v>0.19679278705850933</v>
      </c>
      <c r="AI50" s="27">
        <f t="shared" si="105"/>
        <v>-0.71344416980734593</v>
      </c>
      <c r="AJ50" s="27">
        <f t="shared" si="106"/>
        <v>-0.23949946349028317</v>
      </c>
      <c r="AK50" s="27">
        <f t="shared" si="107"/>
        <v>-0.75615084623911955</v>
      </c>
      <c r="AL50" s="27"/>
      <c r="AM50" s="27">
        <f t="shared" si="130"/>
        <v>-0.8280579607591676</v>
      </c>
      <c r="AN50" s="27">
        <f t="shared" si="108"/>
        <v>0.26158089696576781</v>
      </c>
      <c r="AO50" s="27">
        <f t="shared" si="109"/>
        <v>-0.36904310879311009</v>
      </c>
      <c r="AP50" s="27">
        <f t="shared" si="110"/>
        <v>-0.93552017258651077</v>
      </c>
      <c r="AQ50" s="27"/>
      <c r="AR50" s="27">
        <f t="shared" si="131"/>
        <v>-0.63126517370065827</v>
      </c>
      <c r="AS50" s="27">
        <f t="shared" si="111"/>
        <v>-0.45186327284157812</v>
      </c>
      <c r="AT50" s="27">
        <f t="shared" si="112"/>
        <v>-0.60854257228339326</v>
      </c>
      <c r="AU50" s="27">
        <f t="shared" si="113"/>
        <v>-1.6916710188256303</v>
      </c>
    </row>
    <row r="51" spans="1:47" x14ac:dyDescent="0.2">
      <c r="A51" t="str">
        <f>$A$15</f>
        <v>Process, plant and machine operatives</v>
      </c>
      <c r="B51" s="27">
        <f t="shared" si="114"/>
        <v>-2.498380263507098</v>
      </c>
      <c r="C51" s="27">
        <f t="shared" si="115"/>
        <v>0.25895897779940391</v>
      </c>
      <c r="D51" s="27">
        <f t="shared" si="116"/>
        <v>0.44753693874382838</v>
      </c>
      <c r="E51" s="27">
        <f t="shared" si="117"/>
        <v>-1.7918843469638617</v>
      </c>
      <c r="F51" s="27"/>
      <c r="G51" s="27">
        <f t="shared" si="118"/>
        <v>-1.7352441902163207</v>
      </c>
      <c r="H51" s="27">
        <f t="shared" si="119"/>
        <v>1.6613408341843723</v>
      </c>
      <c r="I51" s="27">
        <f t="shared" si="120"/>
        <v>0.85192784540814692</v>
      </c>
      <c r="J51" s="27">
        <f t="shared" si="121"/>
        <v>0.77802448937619673</v>
      </c>
      <c r="K51" s="27"/>
      <c r="L51" s="27">
        <f t="shared" si="122"/>
        <v>-4.2336244537234187</v>
      </c>
      <c r="M51" s="27">
        <f t="shared" si="123"/>
        <v>1.9202998119837762</v>
      </c>
      <c r="N51" s="27">
        <f t="shared" si="124"/>
        <v>1.2994647841519753</v>
      </c>
      <c r="O51" s="27">
        <f t="shared" si="125"/>
        <v>-1.0138598575876649</v>
      </c>
      <c r="Q51" t="str">
        <f>$A$15</f>
        <v>Process, plant and machine operatives</v>
      </c>
      <c r="R51" s="27">
        <f t="shared" si="126"/>
        <v>-2.1266743041983567</v>
      </c>
      <c r="S51" s="27">
        <f t="shared" si="96"/>
        <v>0.41538571350985976</v>
      </c>
      <c r="T51" s="27">
        <f t="shared" si="97"/>
        <v>3.1455484327663541E-2</v>
      </c>
      <c r="U51" s="27">
        <f t="shared" si="98"/>
        <v>-1.6798331063608316</v>
      </c>
      <c r="V51" s="27"/>
      <c r="W51" s="27">
        <f t="shared" si="127"/>
        <v>-2.0284579825004556</v>
      </c>
      <c r="X51" s="27">
        <f t="shared" si="99"/>
        <v>0.81950570765447095</v>
      </c>
      <c r="Y51" s="27">
        <f t="shared" si="100"/>
        <v>0.71987046119949794</v>
      </c>
      <c r="Z51" s="27">
        <f t="shared" si="101"/>
        <v>-0.48908181364648939</v>
      </c>
      <c r="AA51" s="27"/>
      <c r="AB51" s="27">
        <f t="shared" si="128"/>
        <v>-4.1551322866988123</v>
      </c>
      <c r="AC51" s="27">
        <f t="shared" si="102"/>
        <v>1.2348914211643307</v>
      </c>
      <c r="AD51" s="27">
        <f t="shared" si="103"/>
        <v>0.75132594552716148</v>
      </c>
      <c r="AE51" s="27">
        <f t="shared" si="104"/>
        <v>-2.168914920007321</v>
      </c>
      <c r="AG51" t="str">
        <f>$A$15</f>
        <v>Process, plant and machine operatives</v>
      </c>
      <c r="AH51" s="27">
        <f t="shared" si="129"/>
        <v>-0.37170595930874328</v>
      </c>
      <c r="AI51" s="27">
        <f t="shared" si="105"/>
        <v>-0.15642673571045318</v>
      </c>
      <c r="AJ51" s="27">
        <f t="shared" si="106"/>
        <v>0.41608145441616085</v>
      </c>
      <c r="AK51" s="27">
        <f t="shared" si="107"/>
        <v>-0.1120512406030354</v>
      </c>
      <c r="AL51" s="27"/>
      <c r="AM51" s="27">
        <f t="shared" si="130"/>
        <v>0.29321379228413647</v>
      </c>
      <c r="AN51" s="27">
        <f t="shared" si="108"/>
        <v>0.84183512652990289</v>
      </c>
      <c r="AO51" s="27">
        <f t="shared" si="109"/>
        <v>0.13205738420864765</v>
      </c>
      <c r="AP51" s="27">
        <f t="shared" si="110"/>
        <v>1.2671063030226875</v>
      </c>
      <c r="AQ51" s="27"/>
      <c r="AR51" s="27">
        <f t="shared" si="131"/>
        <v>-7.8492167024606818E-2</v>
      </c>
      <c r="AS51" s="27">
        <f t="shared" si="111"/>
        <v>0.68540839081944971</v>
      </c>
      <c r="AT51" s="27">
        <f t="shared" si="112"/>
        <v>0.5481388386248085</v>
      </c>
      <c r="AU51" s="27">
        <f t="shared" si="113"/>
        <v>1.1550550624196521</v>
      </c>
    </row>
    <row r="52" spans="1:47" x14ac:dyDescent="0.2">
      <c r="A52" t="str">
        <f>$A$16</f>
        <v>Elementary occupations</v>
      </c>
      <c r="B52" s="27">
        <f t="shared" si="114"/>
        <v>-3.7247593980832292</v>
      </c>
      <c r="C52" s="27">
        <f t="shared" si="115"/>
        <v>-1.0104692104061428</v>
      </c>
      <c r="D52" s="27">
        <f t="shared" si="116"/>
        <v>0.15333688752294616</v>
      </c>
      <c r="E52" s="27">
        <f t="shared" si="117"/>
        <v>-4.581891720966432</v>
      </c>
      <c r="F52" s="27"/>
      <c r="G52" s="27">
        <f t="shared" si="118"/>
        <v>2.5547900425673724</v>
      </c>
      <c r="H52" s="27">
        <f t="shared" si="119"/>
        <v>-2.5661508781927331</v>
      </c>
      <c r="I52" s="27">
        <f t="shared" si="120"/>
        <v>2.4268028944147577</v>
      </c>
      <c r="J52" s="27">
        <f t="shared" si="121"/>
        <v>2.4154420587894023</v>
      </c>
      <c r="K52" s="27"/>
      <c r="L52" s="27">
        <f t="shared" si="122"/>
        <v>-1.1699693555158568</v>
      </c>
      <c r="M52" s="27">
        <f t="shared" si="123"/>
        <v>-3.5766200885988759</v>
      </c>
      <c r="N52" s="27">
        <f t="shared" si="124"/>
        <v>2.5801397819377039</v>
      </c>
      <c r="O52" s="27">
        <f t="shared" si="125"/>
        <v>-2.1664496621770297</v>
      </c>
      <c r="Q52" t="str">
        <f>$A$16</f>
        <v>Elementary occupations</v>
      </c>
      <c r="R52" s="27">
        <f t="shared" si="126"/>
        <v>-2.9576698801918599</v>
      </c>
      <c r="S52" s="27">
        <f t="shared" si="96"/>
        <v>-0.69698780455028064</v>
      </c>
      <c r="T52" s="27">
        <f t="shared" si="97"/>
        <v>2.0367191009169616E-2</v>
      </c>
      <c r="U52" s="27">
        <f t="shared" si="98"/>
        <v>-3.6342904937329692</v>
      </c>
      <c r="V52" s="27"/>
      <c r="W52" s="27">
        <f t="shared" si="127"/>
        <v>0.71818156935469446</v>
      </c>
      <c r="X52" s="27">
        <f t="shared" si="99"/>
        <v>-0.79254407998354459</v>
      </c>
      <c r="Y52" s="27">
        <f t="shared" si="100"/>
        <v>0.75075039530857435</v>
      </c>
      <c r="Z52" s="27">
        <f t="shared" si="101"/>
        <v>0.67638788467972333</v>
      </c>
      <c r="AA52" s="27"/>
      <c r="AB52" s="27">
        <f t="shared" si="128"/>
        <v>-2.2394883108371655</v>
      </c>
      <c r="AC52" s="27">
        <f t="shared" si="102"/>
        <v>-1.4895318845338252</v>
      </c>
      <c r="AD52" s="27">
        <f t="shared" si="103"/>
        <v>0.77111758631774396</v>
      </c>
      <c r="AE52" s="27">
        <f t="shared" si="104"/>
        <v>-2.9579026090532459</v>
      </c>
      <c r="AG52" t="str">
        <f>$A$16</f>
        <v>Elementary occupations</v>
      </c>
      <c r="AH52" s="27">
        <f t="shared" si="129"/>
        <v>-0.76708951789136748</v>
      </c>
      <c r="AI52" s="27">
        <f t="shared" si="105"/>
        <v>-0.31348140585587103</v>
      </c>
      <c r="AJ52" s="27">
        <f t="shared" si="106"/>
        <v>0.13296969651377477</v>
      </c>
      <c r="AK52" s="27">
        <f t="shared" si="107"/>
        <v>-0.94760122723346285</v>
      </c>
      <c r="AL52" s="27"/>
      <c r="AM52" s="27">
        <f t="shared" si="130"/>
        <v>1.8366084732126993</v>
      </c>
      <c r="AN52" s="27">
        <f t="shared" si="108"/>
        <v>-1.7736067982091441</v>
      </c>
      <c r="AO52" s="27">
        <f t="shared" si="109"/>
        <v>1.6760524991061834</v>
      </c>
      <c r="AP52" s="27">
        <f t="shared" si="110"/>
        <v>1.7390541741097394</v>
      </c>
      <c r="AQ52" s="27"/>
      <c r="AR52" s="27">
        <f t="shared" si="131"/>
        <v>1.0695189553213318</v>
      </c>
      <c r="AS52" s="27">
        <f t="shared" si="111"/>
        <v>-2.0870882040650152</v>
      </c>
      <c r="AT52" s="27">
        <f t="shared" si="112"/>
        <v>1.8090221956199581</v>
      </c>
      <c r="AU52" s="27">
        <f t="shared" si="113"/>
        <v>0.79145294687627654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27.32458404238298</v>
      </c>
      <c r="C54" s="29">
        <f t="shared" si="115"/>
        <v>9.8331806701368976</v>
      </c>
      <c r="D54" s="29">
        <f t="shared" si="116"/>
        <v>1.7852352874800772</v>
      </c>
      <c r="E54" s="29">
        <f t="shared" si="117"/>
        <v>38.942999999999984</v>
      </c>
      <c r="F54" s="29"/>
      <c r="G54" s="29">
        <f t="shared" si="118"/>
        <v>30.329308471578713</v>
      </c>
      <c r="H54" s="29">
        <f t="shared" si="119"/>
        <v>16.85888498430279</v>
      </c>
      <c r="I54" s="29">
        <f t="shared" si="120"/>
        <v>14.009806544118675</v>
      </c>
      <c r="J54" s="29">
        <f t="shared" si="121"/>
        <v>61.198000000000206</v>
      </c>
      <c r="K54" s="29"/>
      <c r="L54" s="29">
        <f t="shared" si="122"/>
        <v>57.653892513961694</v>
      </c>
      <c r="M54" s="29">
        <f t="shared" si="123"/>
        <v>26.692065654439688</v>
      </c>
      <c r="N54" s="29">
        <f t="shared" si="124"/>
        <v>15.795041831598752</v>
      </c>
      <c r="O54" s="29">
        <f t="shared" si="125"/>
        <v>100.14100000000019</v>
      </c>
      <c r="Q54" s="24" t="str">
        <f>$A$18</f>
        <v>All occupations</v>
      </c>
      <c r="R54" s="29">
        <f t="shared" ref="R54" si="132">W18-R18</f>
        <v>11.907479787409812</v>
      </c>
      <c r="S54" s="29">
        <f t="shared" ref="S54" si="133">X18-S18</f>
        <v>4.700742889573938</v>
      </c>
      <c r="T54" s="29">
        <f t="shared" ref="T54" si="134">Y18-T18</f>
        <v>-5.4451284925089567</v>
      </c>
      <c r="U54" s="29">
        <f t="shared" ref="U54" si="135">Z18-U18</f>
        <v>11.163094184474801</v>
      </c>
      <c r="V54" s="29"/>
      <c r="W54" s="29">
        <f t="shared" ref="W54" si="136">AB18-W18</f>
        <v>11.07251475524356</v>
      </c>
      <c r="X54" s="29">
        <f t="shared" ref="X54" si="137">AC18-X18</f>
        <v>7.0567679446782918</v>
      </c>
      <c r="Y54" s="29">
        <f t="shared" ref="Y54" si="138">AD18-Y18</f>
        <v>7.2744061960445308</v>
      </c>
      <c r="Z54" s="29">
        <f t="shared" ref="Z54" si="139">AE18-Z18</f>
        <v>25.403688895966354</v>
      </c>
      <c r="AA54" s="29"/>
      <c r="AB54" s="29">
        <f t="shared" ref="AB54" si="140">AB18-R18</f>
        <v>22.979994542653372</v>
      </c>
      <c r="AC54" s="29">
        <f t="shared" ref="AC54" si="141">AC18-S18</f>
        <v>11.75751083425223</v>
      </c>
      <c r="AD54" s="29">
        <f t="shared" ref="AD54" si="142">AD18-T18</f>
        <v>1.8292777035355741</v>
      </c>
      <c r="AE54" s="29">
        <f t="shared" ref="AE54" si="143">AE18-U18</f>
        <v>36.566783080441155</v>
      </c>
      <c r="AG54" s="24" t="str">
        <f>$A$18</f>
        <v>All occupations</v>
      </c>
      <c r="AH54" s="29">
        <f t="shared" ref="AH54" si="144">AM18-AH18</f>
        <v>15.417104254973168</v>
      </c>
      <c r="AI54" s="29">
        <f t="shared" ref="AI54" si="145">AN18-AI18</f>
        <v>5.1324377805629098</v>
      </c>
      <c r="AJ54" s="29">
        <f t="shared" ref="AJ54" si="146">AO18-AJ18</f>
        <v>7.2303637799890019</v>
      </c>
      <c r="AK54" s="29">
        <f t="shared" ref="AK54" si="147">AP18-AK18</f>
        <v>27.779905815525069</v>
      </c>
      <c r="AL54" s="29"/>
      <c r="AM54" s="29">
        <f t="shared" ref="AM54" si="148">AR18-AM18</f>
        <v>19.25679371633521</v>
      </c>
      <c r="AN54" s="29">
        <f t="shared" ref="AN54" si="149">AS18-AN18</f>
        <v>9.8021170396246333</v>
      </c>
      <c r="AO54" s="29">
        <f t="shared" ref="AO54" si="150">AT18-AO18</f>
        <v>6.7354003480741724</v>
      </c>
      <c r="AP54" s="29">
        <f t="shared" ref="AP54" si="151">AU18-AP18</f>
        <v>35.794311104033966</v>
      </c>
      <c r="AQ54" s="29"/>
      <c r="AR54" s="29">
        <f t="shared" ref="AR54" si="152">AR18-AH18</f>
        <v>34.673897971308378</v>
      </c>
      <c r="AS54" s="29">
        <f t="shared" ref="AS54" si="153">AS18-AI18</f>
        <v>14.934554820187543</v>
      </c>
      <c r="AT54" s="29">
        <f t="shared" ref="AT54" si="154">AT18-AJ18</f>
        <v>13.965764128063174</v>
      </c>
      <c r="AU54" s="29">
        <f t="shared" ref="AU54" si="155">AU18-AK18</f>
        <v>63.574216919559035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1.368443715474621</v>
      </c>
      <c r="N7" s="91">
        <f>'Occ T2'!I180</f>
        <v>0.6572000164776659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-1.198527531732696</v>
      </c>
      <c r="N9" s="91">
        <f>'Occ T2'!I178</f>
        <v>-1.047238813494511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-4.0693033033556869</v>
      </c>
      <c r="N10" s="91">
        <f>'Occ T2'!I177</f>
        <v>5.8049951502396446</v>
      </c>
    </row>
    <row r="11" spans="1:14" x14ac:dyDescent="0.2">
      <c r="L11" s="114" t="str">
        <f>"["&amp;'Occ T3'!A47&amp;"]"</f>
        <v>[Elementary occupations]</v>
      </c>
      <c r="M11" s="91">
        <f>'Occ T1'!H88</f>
        <v>-1.5979676744172999</v>
      </c>
      <c r="N11" s="91">
        <f>'Occ T1'!I88</f>
        <v>0.2888658858795079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-0.37438541771523948</v>
      </c>
      <c r="N13" s="91">
        <f>'Occ T2'!I176</f>
        <v>0.22052372473404525</v>
      </c>
    </row>
    <row r="14" spans="1:14" x14ac:dyDescent="0.2">
      <c r="L14" s="91" t="str">
        <f>'Occ T3'!A44</f>
        <v>81 Process, plant and machine operatives</v>
      </c>
      <c r="M14" s="91">
        <f>'Occ T2'!H175</f>
        <v>-2.62914367754703</v>
      </c>
      <c r="N14" s="91">
        <f>'Occ T2'!I175</f>
        <v>0.14315381251683856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-1.2841840214042111</v>
      </c>
      <c r="N15" s="91">
        <f>'Occ T1'!I87</f>
        <v>0.19067588674375191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2.5637442573694713</v>
      </c>
      <c r="N17" s="91">
        <f>'Occ T2'!I174</f>
        <v>1.3284552617299994</v>
      </c>
    </row>
    <row r="18" spans="12:14" x14ac:dyDescent="0.2">
      <c r="L18" s="91" t="str">
        <f>'Occ T3'!A40</f>
        <v>71 Sales occupations</v>
      </c>
      <c r="M18" s="91">
        <f>'Occ T2'!H173</f>
        <v>-1.0493242060127694</v>
      </c>
      <c r="N18" s="91">
        <f>'Occ T2'!I173</f>
        <v>-0.26881669328273627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-0.34421460266450543</v>
      </c>
      <c r="N19" s="91">
        <f>'Occ T1'!I86</f>
        <v>0.10160517352204579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2.2455760061076191</v>
      </c>
      <c r="N21" s="91">
        <f>'Occ T2'!I172</f>
        <v>-1.8172991809845107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-5.6379580182275291E-2</v>
      </c>
      <c r="N22" s="91">
        <f>'Occ T2'!I171</f>
        <v>0.60845588443014798</v>
      </c>
    </row>
    <row r="23" spans="12:14" x14ac:dyDescent="0.2">
      <c r="L23" s="91" t="str">
        <f>'Occ T3'!A35</f>
        <v>61 Caring personal service occupations</v>
      </c>
      <c r="M23" s="91">
        <f>'Occ T2'!H170</f>
        <v>-0.67095855755001654</v>
      </c>
      <c r="N23" s="91">
        <f>'Occ T2'!I170</f>
        <v>1.058354319497834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-0.51735431340381721</v>
      </c>
      <c r="N24" s="91">
        <f>'Occ T1'!I85</f>
        <v>0.94221988704168425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-1.0793071108757046</v>
      </c>
      <c r="N26" s="91">
        <f>'Occ T2'!I169</f>
        <v>0.47507005013971426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-2.3958285660673262</v>
      </c>
      <c r="N27" s="91">
        <f>'Occ T2'!I168</f>
        <v>0.30909340399711827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-2.2168379695469143</v>
      </c>
      <c r="N28" s="91">
        <f>'Occ T2'!I167</f>
        <v>-0.26066344793659324</v>
      </c>
    </row>
    <row r="29" spans="12:14" x14ac:dyDescent="0.2">
      <c r="L29" s="91" t="str">
        <f>'Occ T3'!A29</f>
        <v>51 Skilled agricultural and related trades</v>
      </c>
      <c r="M29" s="91">
        <f>'Occ T2'!H166</f>
        <v>2.4267739366329311</v>
      </c>
      <c r="N29" s="91">
        <f>'Occ T2'!I166</f>
        <v>0.70599771606112416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-1.5892634046871912</v>
      </c>
      <c r="N30" s="91">
        <f>'Occ T1'!I84</f>
        <v>0.18514144763335239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-1.2860824876083754</v>
      </c>
      <c r="N32" s="91">
        <f>'Occ T2'!I165</f>
        <v>-1.9437296780775548</v>
      </c>
    </row>
    <row r="33" spans="12:14" x14ac:dyDescent="0.2">
      <c r="L33" s="91" t="str">
        <f>'Occ T3'!A25</f>
        <v>41 Administrative occupations</v>
      </c>
      <c r="M33" s="91">
        <f>'Occ T2'!H164</f>
        <v>1.1730765504735174</v>
      </c>
      <c r="N33" s="91">
        <f>'Occ T2'!I164</f>
        <v>-0.13592051491700952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0.71371275771092701</v>
      </c>
      <c r="N34" s="91">
        <f>'Occ T1'!I83</f>
        <v>-0.4221033927669593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2.6495173296395169</v>
      </c>
      <c r="N36" s="91">
        <f>'Occ T2'!I163</f>
        <v>0.48045135363723457</v>
      </c>
    </row>
    <row r="37" spans="12:14" x14ac:dyDescent="0.2">
      <c r="L37" s="91" t="str">
        <f>'Occ T3'!A21</f>
        <v>34 Culture, media and sports occupations</v>
      </c>
      <c r="M37" s="91">
        <f>'Occ T2'!H162</f>
        <v>2.5619869853390709</v>
      </c>
      <c r="N37" s="91">
        <f>'Occ T2'!I162</f>
        <v>0.56561370786669674</v>
      </c>
    </row>
    <row r="38" spans="12:14" x14ac:dyDescent="0.2">
      <c r="L38" s="91" t="str">
        <f>'Occ T3'!A20</f>
        <v>33 Protective service occupations</v>
      </c>
      <c r="M38" s="91">
        <f>'Occ T2'!H161</f>
        <v>4.2141832739311269</v>
      </c>
      <c r="N38" s="91">
        <f>'Occ T2'!I161</f>
        <v>-1.1264285337817648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2.1549258598665411</v>
      </c>
      <c r="N39" s="91">
        <f>'Occ T2'!I160</f>
        <v>4.7247848385858715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5.9505929267220425</v>
      </c>
      <c r="N40" s="91">
        <f>'Occ T2'!I159</f>
        <v>0.20021084339389983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3.1438098992187413</v>
      </c>
      <c r="N41" s="91">
        <f>'Occ T1'!I82</f>
        <v>1.1396633785130117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5.7523094716350531</v>
      </c>
      <c r="N43" s="91">
        <f>'Occ T2'!I158</f>
        <v>1.107883675763599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2.683939535518709</v>
      </c>
      <c r="N44" s="91">
        <f>'Occ T2'!I157</f>
        <v>0.54485535247672523</v>
      </c>
    </row>
    <row r="45" spans="12:14" x14ac:dyDescent="0.2">
      <c r="L45" s="91" t="str">
        <f>'Occ T3'!A13</f>
        <v>22 Health professionals</v>
      </c>
      <c r="M45" s="91">
        <f>'Occ T2'!H156</f>
        <v>2.7979167811059913</v>
      </c>
      <c r="N45" s="91">
        <f>'Occ T2'!I156</f>
        <v>1.1612793890429796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4.1559981828573012</v>
      </c>
      <c r="N46" s="91">
        <f>'Occ T2'!I155</f>
        <v>2.3736350931720329</v>
      </c>
    </row>
    <row r="47" spans="12:14" x14ac:dyDescent="0.2">
      <c r="L47" s="114" t="str">
        <f>"["&amp;'Occ T3'!A11&amp;"]"</f>
        <v>[Professional occupations]</v>
      </c>
      <c r="M47" s="91">
        <f>'Occ T1'!H81</f>
        <v>4.0127919168694959</v>
      </c>
      <c r="N47" s="91">
        <f>'Occ T1'!I81</f>
        <v>1.3704655822187606</v>
      </c>
    </row>
    <row r="49" spans="12:14" x14ac:dyDescent="0.2">
      <c r="L49" s="107" t="str">
        <f>'Occ T3'!A9</f>
        <v>12 Other managers and proprietors</v>
      </c>
      <c r="M49" s="91">
        <f>'Occ T2'!H154</f>
        <v>2.7870904776048366</v>
      </c>
      <c r="N49" s="91">
        <f>'Occ T2'!I154</f>
        <v>1.1188833376407414</v>
      </c>
    </row>
    <row r="50" spans="12:14" x14ac:dyDescent="0.2">
      <c r="L50" s="107" t="str">
        <f>'Occ T3'!A8</f>
        <v>11 Corporate managers and directors</v>
      </c>
      <c r="M50" s="91">
        <f>'Occ T2'!H153</f>
        <v>4.72981308829028</v>
      </c>
      <c r="N50" s="91">
        <f>'Occ T2'!I153</f>
        <v>7.5385147354278814E-3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4.0863621706442643</v>
      </c>
      <c r="N51" s="91">
        <f>'Occ T1'!I80</f>
        <v>0.3809245710207021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9.5671940952203229</v>
      </c>
      <c r="N82" s="94">
        <f>'Occ T2'!F119</f>
        <v>5.2463919148721061E-2</v>
      </c>
    </row>
    <row r="83" spans="12:14" x14ac:dyDescent="0.2">
      <c r="L83" s="10" t="str">
        <f>name!D5</f>
        <v>12 Other managers and proprietors</v>
      </c>
      <c r="M83" s="94">
        <f>'Occ T2'!D9-'Occ T2'!B9</f>
        <v>2.7877648160623494</v>
      </c>
      <c r="N83" s="94">
        <f>'Occ T2'!F120</f>
        <v>3.9429954655405126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7.1711899436517754</v>
      </c>
      <c r="N84" s="94">
        <f>'Occ T2'!F121</f>
        <v>16.418344610484134</v>
      </c>
    </row>
    <row r="85" spans="12:14" x14ac:dyDescent="0.2">
      <c r="L85" s="10" t="str">
        <f>name!D7</f>
        <v>22 Health professionals</v>
      </c>
      <c r="M85" s="94">
        <f>'Occ T2'!D11-'Occ T2'!B11</f>
        <v>3.5259782203679002</v>
      </c>
      <c r="N85" s="94">
        <f>'Occ T2'!F122</f>
        <v>5.1732742486530228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3.9550266387050712</v>
      </c>
      <c r="N86" s="94">
        <f>'Occ T2'!F123</f>
        <v>2.7078261225822331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10.746383441947366</v>
      </c>
      <c r="N87" s="94">
        <f>'Occ T2'!F124</f>
        <v>7.9165248670488069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3.151806474441404</v>
      </c>
      <c r="N88" s="94">
        <f>'Occ T2'!F125</f>
        <v>0.38244148353938101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1.205523722561761</v>
      </c>
      <c r="N89" s="94">
        <f>'Occ T2'!F126</f>
        <v>11.906334803433731</v>
      </c>
    </row>
    <row r="90" spans="12:14" x14ac:dyDescent="0.2">
      <c r="L90" s="10" t="str">
        <f>name!D12</f>
        <v>33 Protective service occupations</v>
      </c>
      <c r="M90" s="94">
        <f>'Occ T2'!D16-'Occ T2'!B16</f>
        <v>1.2045367796493469</v>
      </c>
      <c r="N90" s="94">
        <f>'Occ T2'!F127</f>
        <v>-1.00937818773322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1.5493735148451311</v>
      </c>
      <c r="N91" s="94">
        <f>'Occ T2'!F128</f>
        <v>1.1512702373124792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4.739218800925336</v>
      </c>
      <c r="N92" s="94">
        <f>'Occ T2'!F129</f>
        <v>2.8823626360038759</v>
      </c>
    </row>
    <row r="93" spans="12:14" x14ac:dyDescent="0.2">
      <c r="L93" s="10" t="str">
        <f>name!D15</f>
        <v>41 Administrative occupations</v>
      </c>
      <c r="M93" s="94">
        <f>'Occ T2'!D19-'Occ T2'!B19</f>
        <v>3.0325120372567795</v>
      </c>
      <c r="N93" s="94">
        <f>'Occ T2'!F130</f>
        <v>-1.0811622367206439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-0.76342125492594093</v>
      </c>
      <c r="N94" s="94">
        <f>'Occ T2'!F131</f>
        <v>-2.912078800413628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0.67855697136888171</v>
      </c>
      <c r="N95" s="94">
        <f>'Occ T2'!F132</f>
        <v>0.66843675155391136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-2.2486253547803088</v>
      </c>
      <c r="N96" s="94">
        <f>'Occ T2'!F133</f>
        <v>-0.72786607388741231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-2.1956259990646174</v>
      </c>
      <c r="N97" s="94">
        <f>'Occ T2'!F134</f>
        <v>0.80701970508177467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-0.53122956523370313</v>
      </c>
      <c r="N98" s="94">
        <f>'Occ T2'!F135</f>
        <v>0.7019815256313624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-1.4750516089991592</v>
      </c>
      <c r="N99" s="94">
        <f>'Occ T2'!F136</f>
        <v>7.3710208318828379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-3.1904417062953883E-2</v>
      </c>
      <c r="N100" s="94">
        <f>'Occ T2'!F137</f>
        <v>1.0763039962636984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6.2409892423671787E-2</v>
      </c>
      <c r="N101" s="94">
        <f>'Occ T2'!F138</f>
        <v>-0.14282365791705709</v>
      </c>
    </row>
    <row r="102" spans="12:14" x14ac:dyDescent="0.2">
      <c r="L102" s="10" t="str">
        <f>name!D24</f>
        <v>71 Sales occupations</v>
      </c>
      <c r="M102" s="94">
        <f>'Occ T2'!D28-'Occ T2'!B28</f>
        <v>-1.9985239095584291</v>
      </c>
      <c r="N102" s="94">
        <f>'Occ T2'!F139</f>
        <v>-1.4602636966652227</v>
      </c>
    </row>
    <row r="103" spans="12:14" x14ac:dyDescent="0.2">
      <c r="L103" s="10" t="str">
        <f>name!D25</f>
        <v>72 Customer service occupations</v>
      </c>
      <c r="M103" s="94">
        <f>'Occ T2'!D29-'Occ T2'!B29</f>
        <v>1.1836828281283474</v>
      </c>
      <c r="N103" s="94">
        <f>'Occ T2'!F140</f>
        <v>2.179504901011148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-1.4804269666136172</v>
      </c>
      <c r="N104" s="94">
        <f>'Occ T2'!F141</f>
        <v>0.2253371066732921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-0.31145738035030845</v>
      </c>
      <c r="N105" s="94">
        <f>'Occ T2'!F142</f>
        <v>0.5526873827029668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-1.6244842903460439</v>
      </c>
      <c r="N106" s="94">
        <f>'Occ T2'!F143</f>
        <v>9.3673147672974224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-2.9574074306203642</v>
      </c>
      <c r="N107" s="94">
        <f>'Occ T2'!F144</f>
        <v>-6.9518727085080911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38.94299999999987</v>
      </c>
      <c r="N109" s="94">
        <f>'Occ T2'!F146</f>
        <v>61.198000000000093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12.354958911282665</v>
      </c>
      <c r="N153" s="94">
        <f>'Occ T1'!H8</f>
        <v>3.9954593846892408</v>
      </c>
    </row>
    <row r="154" spans="1:14" x14ac:dyDescent="0.2">
      <c r="L154" s="10" t="str">
        <f>name!E5</f>
        <v>Professional occupations</v>
      </c>
      <c r="M154" s="94">
        <f>'Occ T1'!D9-'Occ T1'!B9</f>
        <v>25.398578244672109</v>
      </c>
      <c r="N154" s="94">
        <f>'Occ T1'!H9</f>
        <v>32.215969848768196</v>
      </c>
    </row>
    <row r="155" spans="1:14" x14ac:dyDescent="0.2">
      <c r="L155" s="10" t="str">
        <f>name!E6</f>
        <v>Associate professional occupations</v>
      </c>
      <c r="M155" s="94">
        <f>'Occ T1'!D10-'Occ T1'!B10</f>
        <v>11.850459292422983</v>
      </c>
      <c r="N155" s="94">
        <f>'Occ T1'!H10</f>
        <v>15.313030972556248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2.2690907823308351</v>
      </c>
      <c r="N156" s="94">
        <f>'Occ T1'!H11</f>
        <v>-3.9932410371342684</v>
      </c>
    </row>
    <row r="157" spans="1:14" x14ac:dyDescent="0.2">
      <c r="L157" s="10" t="str">
        <f>name!E8</f>
        <v>Skilled trades occupations</v>
      </c>
      <c r="M157" s="94">
        <f>'Occ T1'!D12-'Occ T1'!B12</f>
        <v>-4.2969239477097432</v>
      </c>
      <c r="N157" s="94">
        <f>'Occ T1'!H12</f>
        <v>1.4495719083796317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-1.4445461336384398</v>
      </c>
      <c r="N158" s="94">
        <f>'Occ T1'!H13</f>
        <v>8.3045011702294858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-0.81484108143007461</v>
      </c>
      <c r="N159" s="94">
        <f>'Occ T1'!H14</f>
        <v>0.71924120434591998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-1.7918843469639256</v>
      </c>
      <c r="N160" s="94">
        <f>'Occ T1'!H15</f>
        <v>0.77802448937625712</v>
      </c>
    </row>
    <row r="161" spans="12:14" x14ac:dyDescent="0.2">
      <c r="L161" s="10" t="str">
        <f>name!E12</f>
        <v>Elementary occupations</v>
      </c>
      <c r="M161" s="94">
        <f>'Occ T1'!D16-'Occ T1'!B16</f>
        <v>-4.5818917209664036</v>
      </c>
      <c r="N161" s="94">
        <f>'Occ T1'!H16</f>
        <v>2.4154420587893313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38.942999999999984</v>
      </c>
      <c r="N163" s="94">
        <f>'Occ T1'!H18</f>
        <v>61.198000000000043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45.521813967012079</v>
      </c>
      <c r="N5" s="87">
        <f>SUM(N6:N7)</f>
        <v>51.196605687310438</v>
      </c>
      <c r="O5" s="87">
        <f t="shared" ref="O5:AL5" si="1">SUM(O6:O7)</f>
        <v>50.164468662251679</v>
      </c>
      <c r="P5" s="87">
        <f t="shared" si="1"/>
        <v>52.46409711279761</v>
      </c>
      <c r="Q5" s="87">
        <f t="shared" si="1"/>
        <v>56.310818279603083</v>
      </c>
      <c r="R5" s="87">
        <f t="shared" si="1"/>
        <v>55.725040297607521</v>
      </c>
      <c r="S5" s="87">
        <f t="shared" si="1"/>
        <v>57.40565721047728</v>
      </c>
      <c r="T5" s="87">
        <f t="shared" si="1"/>
        <v>62.153684537100645</v>
      </c>
      <c r="U5" s="87">
        <f t="shared" si="1"/>
        <v>62.512909822171714</v>
      </c>
      <c r="V5" s="87">
        <f t="shared" si="1"/>
        <v>66.549188634812424</v>
      </c>
      <c r="W5" s="87">
        <f t="shared" si="1"/>
        <v>68.079999208890186</v>
      </c>
      <c r="X5" s="87">
        <f t="shared" si="1"/>
        <v>61.884010490221883</v>
      </c>
      <c r="Y5" s="87">
        <f t="shared" si="1"/>
        <v>62.669156585165744</v>
      </c>
      <c r="Z5" s="87">
        <f t="shared" si="1"/>
        <v>63.650243924492976</v>
      </c>
      <c r="AA5" s="87">
        <f t="shared" si="1"/>
        <v>64.59070904579815</v>
      </c>
      <c r="AB5" s="87">
        <f t="shared" si="1"/>
        <v>65.356151356943116</v>
      </c>
      <c r="AC5" s="87">
        <f t="shared" si="1"/>
        <v>66.064463131031928</v>
      </c>
      <c r="AD5" s="87">
        <f t="shared" si="1"/>
        <v>66.739582360307764</v>
      </c>
      <c r="AE5" s="87">
        <f t="shared" si="1"/>
        <v>67.421062805068829</v>
      </c>
      <c r="AF5" s="87">
        <f t="shared" si="1"/>
        <v>68.107384894374832</v>
      </c>
      <c r="AG5" s="87">
        <f t="shared" si="1"/>
        <v>68.824969281408002</v>
      </c>
      <c r="AH5" s="87">
        <f t="shared" si="1"/>
        <v>69.543783149981053</v>
      </c>
      <c r="AI5" s="87">
        <f t="shared" si="1"/>
        <v>70.253434679636356</v>
      </c>
      <c r="AJ5" s="87">
        <f t="shared" si="1"/>
        <v>70.983891279266714</v>
      </c>
      <c r="AK5" s="87">
        <f t="shared" si="1"/>
        <v>71.64032861276273</v>
      </c>
      <c r="AL5" s="87">
        <f t="shared" si="1"/>
        <v>72.075458593579427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30.818130259274287</v>
      </c>
      <c r="N6" s="11">
        <v>33.947947733443968</v>
      </c>
      <c r="O6" s="11">
        <v>33.705385401017573</v>
      </c>
      <c r="P6" s="11">
        <v>34.843940147348164</v>
      </c>
      <c r="Q6" s="11">
        <v>35.266019615517877</v>
      </c>
      <c r="R6" s="11">
        <v>36.804663449928533</v>
      </c>
      <c r="S6" s="11">
        <v>39.378350283512916</v>
      </c>
      <c r="T6" s="11">
        <v>41.681281582445962</v>
      </c>
      <c r="U6" s="11">
        <v>42.113407209134209</v>
      </c>
      <c r="V6" s="11">
        <v>45.199508120932052</v>
      </c>
      <c r="W6" s="11">
        <v>46.371857545148856</v>
      </c>
      <c r="X6" s="11">
        <v>40.533891611143282</v>
      </c>
      <c r="Y6" s="11">
        <v>40.982212669986097</v>
      </c>
      <c r="Z6" s="11">
        <v>41.519329406475023</v>
      </c>
      <c r="AA6" s="11">
        <v>42.056679877953627</v>
      </c>
      <c r="AB6" s="11">
        <v>42.489900886310956</v>
      </c>
      <c r="AC6" s="11">
        <v>42.882901091228959</v>
      </c>
      <c r="AD6" s="11">
        <v>43.26012498806368</v>
      </c>
      <c r="AE6" s="11">
        <v>43.635483030450288</v>
      </c>
      <c r="AF6" s="11">
        <v>44.018459622922236</v>
      </c>
      <c r="AG6" s="11">
        <v>44.421998098423657</v>
      </c>
      <c r="AH6" s="11">
        <v>44.828405391171401</v>
      </c>
      <c r="AI6" s="11">
        <v>45.241723863820646</v>
      </c>
      <c r="AJ6" s="11">
        <v>45.679737262380542</v>
      </c>
      <c r="AK6" s="11">
        <v>46.06337486859919</v>
      </c>
      <c r="AL6" s="11">
        <v>46.424321464297577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14.703683707737788</v>
      </c>
      <c r="N7" s="11">
        <v>17.248657953866466</v>
      </c>
      <c r="O7" s="11">
        <v>16.459083261234102</v>
      </c>
      <c r="P7" s="11">
        <v>17.620156965449446</v>
      </c>
      <c r="Q7" s="11">
        <v>21.04479866408521</v>
      </c>
      <c r="R7" s="11">
        <v>18.920376847678984</v>
      </c>
      <c r="S7" s="11">
        <v>18.027306926964364</v>
      </c>
      <c r="T7" s="11">
        <v>20.472402954654683</v>
      </c>
      <c r="U7" s="11">
        <v>20.399502613037505</v>
      </c>
      <c r="V7" s="11">
        <v>21.349680513880369</v>
      </c>
      <c r="W7" s="11">
        <v>21.708141663741333</v>
      </c>
      <c r="X7" s="11">
        <v>21.3501188790786</v>
      </c>
      <c r="Y7" s="11">
        <v>21.686943915179647</v>
      </c>
      <c r="Z7" s="11">
        <v>22.130914518017953</v>
      </c>
      <c r="AA7" s="11">
        <v>22.534029167844523</v>
      </c>
      <c r="AB7" s="11">
        <v>22.866250470632156</v>
      </c>
      <c r="AC7" s="11">
        <v>23.181562039802966</v>
      </c>
      <c r="AD7" s="11">
        <v>23.479457372244081</v>
      </c>
      <c r="AE7" s="11">
        <v>23.785579774618533</v>
      </c>
      <c r="AF7" s="11">
        <v>24.088925271452592</v>
      </c>
      <c r="AG7" s="11">
        <v>24.402971182984341</v>
      </c>
      <c r="AH7" s="11">
        <v>24.715377758809652</v>
      </c>
      <c r="AI7" s="11">
        <v>25.011710815815714</v>
      </c>
      <c r="AJ7" s="11">
        <v>25.304154016886176</v>
      </c>
      <c r="AK7" s="11">
        <v>25.576953744163536</v>
      </c>
      <c r="AL7" s="11">
        <v>25.651137129281846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109.93390290349018</v>
      </c>
      <c r="N9" s="87">
        <f>SUM(N10:N13)</f>
        <v>110.02918024431365</v>
      </c>
      <c r="O9" s="87">
        <f t="shared" ref="O9:AL9" si="3">SUM(O10:O13)</f>
        <v>108.25540486997667</v>
      </c>
      <c r="P9" s="87">
        <f t="shared" si="3"/>
        <v>111.04540664152304</v>
      </c>
      <c r="Q9" s="87">
        <f t="shared" si="3"/>
        <v>114.66543491768076</v>
      </c>
      <c r="R9" s="87">
        <f t="shared" si="3"/>
        <v>116.82807572412241</v>
      </c>
      <c r="S9" s="87">
        <f t="shared" si="3"/>
        <v>123.63111820352145</v>
      </c>
      <c r="T9" s="87">
        <f t="shared" si="3"/>
        <v>125.07610715812487</v>
      </c>
      <c r="U9" s="87">
        <f t="shared" si="3"/>
        <v>129.05883879812475</v>
      </c>
      <c r="V9" s="87">
        <f t="shared" si="3"/>
        <v>137.77875378483847</v>
      </c>
      <c r="W9" s="87">
        <f t="shared" si="3"/>
        <v>142.22665396879452</v>
      </c>
      <c r="X9" s="87">
        <f t="shared" si="3"/>
        <v>146.14780451240131</v>
      </c>
      <c r="Y9" s="87">
        <f t="shared" si="3"/>
        <v>148.2011645330613</v>
      </c>
      <c r="Z9" s="87">
        <f t="shared" si="3"/>
        <v>150.45696127442037</v>
      </c>
      <c r="AA9" s="87">
        <f t="shared" si="3"/>
        <v>152.7798624397945</v>
      </c>
      <c r="AB9" s="87">
        <f t="shared" si="3"/>
        <v>154.75182619218305</v>
      </c>
      <c r="AC9" s="87">
        <f t="shared" si="3"/>
        <v>156.66896766909178</v>
      </c>
      <c r="AD9" s="87">
        <f t="shared" si="3"/>
        <v>158.54829268180973</v>
      </c>
      <c r="AE9" s="87">
        <f t="shared" si="3"/>
        <v>160.46308340293405</v>
      </c>
      <c r="AF9" s="87">
        <f t="shared" si="3"/>
        <v>162.402160198844</v>
      </c>
      <c r="AG9" s="87">
        <f t="shared" si="3"/>
        <v>164.38937734118269</v>
      </c>
      <c r="AH9" s="87">
        <f t="shared" si="3"/>
        <v>166.3386486134558</v>
      </c>
      <c r="AI9" s="87">
        <f t="shared" si="3"/>
        <v>168.34049996139808</v>
      </c>
      <c r="AJ9" s="87">
        <f t="shared" si="3"/>
        <v>170.40472407163023</v>
      </c>
      <c r="AK9" s="87">
        <f t="shared" si="3"/>
        <v>172.43560090845091</v>
      </c>
      <c r="AL9" s="87">
        <f t="shared" si="3"/>
        <v>174.44262381756272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29.355267577483477</v>
      </c>
      <c r="N10" s="11">
        <v>29.004189250384712</v>
      </c>
      <c r="O10" s="11">
        <v>28.0547660293036</v>
      </c>
      <c r="P10" s="11">
        <v>28.153948921731143</v>
      </c>
      <c r="Q10" s="11">
        <v>30.403574316100521</v>
      </c>
      <c r="R10" s="11">
        <v>31.758315861277453</v>
      </c>
      <c r="S10" s="11">
        <v>33.716758814505681</v>
      </c>
      <c r="T10" s="11">
        <v>33.919869800449717</v>
      </c>
      <c r="U10" s="11">
        <v>36.281072886913279</v>
      </c>
      <c r="V10" s="11">
        <v>38.246048873211173</v>
      </c>
      <c r="W10" s="11">
        <v>38.929505804929228</v>
      </c>
      <c r="X10" s="11">
        <v>45.100241593819575</v>
      </c>
      <c r="Y10" s="11">
        <v>45.822737683714806</v>
      </c>
      <c r="Z10" s="11">
        <v>46.639576922403712</v>
      </c>
      <c r="AA10" s="11">
        <v>47.4555027936171</v>
      </c>
      <c r="AB10" s="11">
        <v>48.164233187487838</v>
      </c>
      <c r="AC10" s="11">
        <v>48.8508163763113</v>
      </c>
      <c r="AD10" s="11">
        <v>49.52689227328699</v>
      </c>
      <c r="AE10" s="11">
        <v>50.225401740081644</v>
      </c>
      <c r="AF10" s="11">
        <v>50.930717610746996</v>
      </c>
      <c r="AG10" s="11">
        <v>51.664696401681375</v>
      </c>
      <c r="AH10" s="11">
        <v>52.389760236469833</v>
      </c>
      <c r="AI10" s="11">
        <v>53.129929912797209</v>
      </c>
      <c r="AJ10" s="11">
        <v>53.876520261167862</v>
      </c>
      <c r="AK10" s="11">
        <v>54.607474210849503</v>
      </c>
      <c r="AL10" s="11">
        <v>55.347850415413362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19.357707512834619</v>
      </c>
      <c r="N11" s="11">
        <v>20.841774798811379</v>
      </c>
      <c r="O11" s="11">
        <v>21.85700161932925</v>
      </c>
      <c r="P11" s="11">
        <v>23.070627168502419</v>
      </c>
      <c r="Q11" s="11">
        <v>23.616108539403704</v>
      </c>
      <c r="R11" s="11">
        <v>23.832826378964224</v>
      </c>
      <c r="S11" s="11">
        <v>24.0693822401741</v>
      </c>
      <c r="T11" s="11">
        <v>26.554648170425544</v>
      </c>
      <c r="U11" s="11">
        <v>26.042254782457508</v>
      </c>
      <c r="V11" s="11">
        <v>27.431398953866179</v>
      </c>
      <c r="W11" s="11">
        <v>27.358804599332124</v>
      </c>
      <c r="X11" s="11">
        <v>26.436224184823693</v>
      </c>
      <c r="Y11" s="11">
        <v>26.873904941357299</v>
      </c>
      <c r="Z11" s="11">
        <v>27.32279910363556</v>
      </c>
      <c r="AA11" s="11">
        <v>27.812562103951244</v>
      </c>
      <c r="AB11" s="11">
        <v>28.236679309346226</v>
      </c>
      <c r="AC11" s="11">
        <v>28.648588079540421</v>
      </c>
      <c r="AD11" s="11">
        <v>29.052034868569887</v>
      </c>
      <c r="AE11" s="11">
        <v>29.487972783742968</v>
      </c>
      <c r="AF11" s="11">
        <v>29.909656842558366</v>
      </c>
      <c r="AG11" s="11">
        <v>30.342601832830621</v>
      </c>
      <c r="AH11" s="11">
        <v>30.770747416153341</v>
      </c>
      <c r="AI11" s="11">
        <v>31.202231016867216</v>
      </c>
      <c r="AJ11" s="11">
        <v>31.65577475071834</v>
      </c>
      <c r="AK11" s="11">
        <v>32.10413503107258</v>
      </c>
      <c r="AL11" s="11">
        <v>32.532078847985147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27.578227795938925</v>
      </c>
      <c r="N12" s="11">
        <v>27.906191354975515</v>
      </c>
      <c r="O12" s="11">
        <v>28.361774699084517</v>
      </c>
      <c r="P12" s="11">
        <v>27.72651690072648</v>
      </c>
      <c r="Q12" s="11">
        <v>26.836800073797434</v>
      </c>
      <c r="R12" s="11">
        <v>27.931678344491004</v>
      </c>
      <c r="S12" s="11">
        <v>31.300215020486505</v>
      </c>
      <c r="T12" s="11">
        <v>29.610779772155372</v>
      </c>
      <c r="U12" s="11">
        <v>29.663603089399338</v>
      </c>
      <c r="V12" s="11">
        <v>31.487442898795191</v>
      </c>
      <c r="W12" s="11">
        <v>31.886704983196076</v>
      </c>
      <c r="X12" s="11">
        <v>30.362892543153887</v>
      </c>
      <c r="Y12" s="11">
        <v>30.661471481755157</v>
      </c>
      <c r="Z12" s="11">
        <v>31.001117194379326</v>
      </c>
      <c r="AA12" s="11">
        <v>31.369697685456202</v>
      </c>
      <c r="AB12" s="11">
        <v>31.673409736250186</v>
      </c>
      <c r="AC12" s="11">
        <v>31.965630360553057</v>
      </c>
      <c r="AD12" s="11">
        <v>32.251271331411687</v>
      </c>
      <c r="AE12" s="11">
        <v>32.531754513443857</v>
      </c>
      <c r="AF12" s="11">
        <v>32.82713392438221</v>
      </c>
      <c r="AG12" s="11">
        <v>33.114515446830836</v>
      </c>
      <c r="AH12" s="11">
        <v>33.401186127607495</v>
      </c>
      <c r="AI12" s="11">
        <v>33.688500766041443</v>
      </c>
      <c r="AJ12" s="11">
        <v>33.982723921248891</v>
      </c>
      <c r="AK12" s="11">
        <v>34.291848395513256</v>
      </c>
      <c r="AL12" s="11">
        <v>34.594531105778309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33.642700017233146</v>
      </c>
      <c r="N13" s="11">
        <v>32.277024840142047</v>
      </c>
      <c r="O13" s="11">
        <v>29.981862522259306</v>
      </c>
      <c r="P13" s="11">
        <v>32.094313650563009</v>
      </c>
      <c r="Q13" s="11">
        <v>33.808951988379093</v>
      </c>
      <c r="R13" s="11">
        <v>33.305255139389736</v>
      </c>
      <c r="S13" s="11">
        <v>34.544762128355153</v>
      </c>
      <c r="T13" s="11">
        <v>34.990809415094226</v>
      </c>
      <c r="U13" s="11">
        <v>37.071908039354632</v>
      </c>
      <c r="V13" s="11">
        <v>40.613863058965926</v>
      </c>
      <c r="W13" s="11">
        <v>44.051638581337102</v>
      </c>
      <c r="X13" s="11">
        <v>44.248446190604142</v>
      </c>
      <c r="Y13" s="11">
        <v>44.843050426234051</v>
      </c>
      <c r="Z13" s="11">
        <v>45.493468054001767</v>
      </c>
      <c r="AA13" s="11">
        <v>46.142099856769953</v>
      </c>
      <c r="AB13" s="11">
        <v>46.6775039590988</v>
      </c>
      <c r="AC13" s="11">
        <v>47.203932852687025</v>
      </c>
      <c r="AD13" s="11">
        <v>47.71809420854116</v>
      </c>
      <c r="AE13" s="11">
        <v>48.217954365665584</v>
      </c>
      <c r="AF13" s="11">
        <v>48.734651821156447</v>
      </c>
      <c r="AG13" s="11">
        <v>49.267563659839851</v>
      </c>
      <c r="AH13" s="11">
        <v>49.776954833225133</v>
      </c>
      <c r="AI13" s="11">
        <v>50.319838265692212</v>
      </c>
      <c r="AJ13" s="11">
        <v>50.889705138495124</v>
      </c>
      <c r="AK13" s="11">
        <v>51.432143271015583</v>
      </c>
      <c r="AL13" s="11">
        <v>51.968163448385909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66.086841581553699</v>
      </c>
      <c r="N15" s="87">
        <f>SUM(N16:N20)</f>
        <v>68.239437641412152</v>
      </c>
      <c r="O15" s="87">
        <f t="shared" ref="O15:AL15" si="5">SUM(O16:O20)</f>
        <v>66.78502662864787</v>
      </c>
      <c r="P15" s="87">
        <f t="shared" si="5"/>
        <v>66.912779592652811</v>
      </c>
      <c r="Q15" s="87">
        <f t="shared" si="5"/>
        <v>70.874723937870868</v>
      </c>
      <c r="R15" s="87">
        <f t="shared" si="5"/>
        <v>70.795642711977621</v>
      </c>
      <c r="S15" s="87">
        <f t="shared" si="5"/>
        <v>73.086885778955619</v>
      </c>
      <c r="T15" s="87">
        <f t="shared" si="5"/>
        <v>75.533421383470696</v>
      </c>
      <c r="U15" s="87">
        <f t="shared" si="5"/>
        <v>77.273602665277721</v>
      </c>
      <c r="V15" s="87">
        <f t="shared" si="5"/>
        <v>80.000709558554263</v>
      </c>
      <c r="W15" s="87">
        <f t="shared" si="5"/>
        <v>82.646102004400603</v>
      </c>
      <c r="X15" s="87">
        <f t="shared" si="5"/>
        <v>83.69070361023968</v>
      </c>
      <c r="Y15" s="87">
        <f t="shared" si="5"/>
        <v>84.93202076434018</v>
      </c>
      <c r="Z15" s="87">
        <f t="shared" si="5"/>
        <v>86.203866016309235</v>
      </c>
      <c r="AA15" s="87">
        <f t="shared" si="5"/>
        <v>87.414582748880662</v>
      </c>
      <c r="AB15" s="87">
        <f t="shared" si="5"/>
        <v>88.398882873877128</v>
      </c>
      <c r="AC15" s="87">
        <f t="shared" si="5"/>
        <v>89.329498007275731</v>
      </c>
      <c r="AD15" s="87">
        <f t="shared" si="5"/>
        <v>90.231697958886272</v>
      </c>
      <c r="AE15" s="87">
        <f t="shared" si="5"/>
        <v>91.135414934031473</v>
      </c>
      <c r="AF15" s="87">
        <f t="shared" si="5"/>
        <v>92.054056097504997</v>
      </c>
      <c r="AG15" s="87">
        <f t="shared" si="5"/>
        <v>93.014985753574962</v>
      </c>
      <c r="AH15" s="87">
        <f t="shared" si="5"/>
        <v>93.983254446362906</v>
      </c>
      <c r="AI15" s="87">
        <f t="shared" si="5"/>
        <v>94.993773454338282</v>
      </c>
      <c r="AJ15" s="87">
        <f t="shared" si="5"/>
        <v>95.985530217818706</v>
      </c>
      <c r="AK15" s="87">
        <f t="shared" si="5"/>
        <v>97.000689317611801</v>
      </c>
      <c r="AL15" s="87">
        <f t="shared" si="5"/>
        <v>97.959132976956852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9.8424819213862182</v>
      </c>
      <c r="N16" s="11">
        <v>9.7001144057476001</v>
      </c>
      <c r="O16" s="11">
        <v>9.3901632780456694</v>
      </c>
      <c r="P16" s="11">
        <v>9.6583844751151009</v>
      </c>
      <c r="Q16" s="11">
        <v>9.2361094551124552</v>
      </c>
      <c r="R16" s="11">
        <v>9.4052971183021921</v>
      </c>
      <c r="S16" s="11">
        <v>9.8732586516598264</v>
      </c>
      <c r="T16" s="11">
        <v>11.327463037393933</v>
      </c>
      <c r="U16" s="11">
        <v>11.538857389815783</v>
      </c>
      <c r="V16" s="11">
        <v>11.724806042259749</v>
      </c>
      <c r="W16" s="11">
        <v>12.557103592743596</v>
      </c>
      <c r="X16" s="11">
        <v>11.397686147401995</v>
      </c>
      <c r="Y16" s="11">
        <v>11.517611680836639</v>
      </c>
      <c r="Z16" s="11">
        <v>11.663368253304744</v>
      </c>
      <c r="AA16" s="11">
        <v>11.810376987243847</v>
      </c>
      <c r="AB16" s="11">
        <v>11.924794949282774</v>
      </c>
      <c r="AC16" s="11">
        <v>12.029164225365657</v>
      </c>
      <c r="AD16" s="11">
        <v>12.133398295193139</v>
      </c>
      <c r="AE16" s="11">
        <v>12.224094250469706</v>
      </c>
      <c r="AF16" s="11">
        <v>12.305848505993229</v>
      </c>
      <c r="AG16" s="11">
        <v>12.392567940716484</v>
      </c>
      <c r="AH16" s="11">
        <v>12.495945258300164</v>
      </c>
      <c r="AI16" s="11">
        <v>12.609111422460776</v>
      </c>
      <c r="AJ16" s="11">
        <v>12.720017695519896</v>
      </c>
      <c r="AK16" s="11">
        <v>12.832079810215111</v>
      </c>
      <c r="AL16" s="11">
        <v>12.939545076282977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8.0023092502432682</v>
      </c>
      <c r="N17" s="11">
        <v>9.7862542320768586</v>
      </c>
      <c r="O17" s="11">
        <v>10.079809001740124</v>
      </c>
      <c r="P17" s="11">
        <v>10.171069036874908</v>
      </c>
      <c r="Q17" s="11">
        <v>10.392422964740714</v>
      </c>
      <c r="R17" s="11">
        <v>10.716609490190544</v>
      </c>
      <c r="S17" s="11">
        <v>10.612543009657166</v>
      </c>
      <c r="T17" s="11">
        <v>10.857948282295705</v>
      </c>
      <c r="U17" s="11">
        <v>11.725941040880111</v>
      </c>
      <c r="V17" s="11">
        <v>11.800840444113032</v>
      </c>
      <c r="W17" s="11">
        <v>11.922133212752305</v>
      </c>
      <c r="X17" s="11">
        <v>17.469388536791044</v>
      </c>
      <c r="Y17" s="11">
        <v>17.901172269373589</v>
      </c>
      <c r="Z17" s="11">
        <v>18.347403338267686</v>
      </c>
      <c r="AA17" s="11">
        <v>18.82334718191499</v>
      </c>
      <c r="AB17" s="11">
        <v>19.263920435694807</v>
      </c>
      <c r="AC17" s="11">
        <v>19.696240821028308</v>
      </c>
      <c r="AD17" s="11">
        <v>20.124061293806264</v>
      </c>
      <c r="AE17" s="11">
        <v>20.566533674481349</v>
      </c>
      <c r="AF17" s="11">
        <v>21.021248136380972</v>
      </c>
      <c r="AG17" s="11">
        <v>21.48677713671238</v>
      </c>
      <c r="AH17" s="11">
        <v>21.953733014056276</v>
      </c>
      <c r="AI17" s="11">
        <v>22.414310122701032</v>
      </c>
      <c r="AJ17" s="11">
        <v>22.879211189909526</v>
      </c>
      <c r="AK17" s="11">
        <v>23.349697694024705</v>
      </c>
      <c r="AL17" s="11">
        <v>23.828468016186036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5.2967292238476702</v>
      </c>
      <c r="N18" s="11">
        <v>6.4425641891468324</v>
      </c>
      <c r="O18" s="11">
        <v>5.9053619992562645</v>
      </c>
      <c r="P18" s="11">
        <v>5.1786598384922709</v>
      </c>
      <c r="Q18" s="11">
        <v>5.2078771519232472</v>
      </c>
      <c r="R18" s="11">
        <v>5.2546436822498954</v>
      </c>
      <c r="S18" s="11">
        <v>5.9994924665865801</v>
      </c>
      <c r="T18" s="11">
        <v>5.988334071744629</v>
      </c>
      <c r="U18" s="11">
        <v>5.9764018229627469</v>
      </c>
      <c r="V18" s="11">
        <v>6.095640072906674</v>
      </c>
      <c r="W18" s="11">
        <v>6.4591804618992423</v>
      </c>
      <c r="X18" s="11">
        <v>5.1034484547503576</v>
      </c>
      <c r="Y18" s="11">
        <v>5.1484715337842184</v>
      </c>
      <c r="Z18" s="11">
        <v>5.1902914490688214</v>
      </c>
      <c r="AA18" s="11">
        <v>5.230252577027545</v>
      </c>
      <c r="AB18" s="11">
        <v>5.247609330188614</v>
      </c>
      <c r="AC18" s="11">
        <v>5.2688840958290442</v>
      </c>
      <c r="AD18" s="11">
        <v>5.288282574417372</v>
      </c>
      <c r="AE18" s="11">
        <v>5.3114361102105381</v>
      </c>
      <c r="AF18" s="11">
        <v>5.3318968816246803</v>
      </c>
      <c r="AG18" s="11">
        <v>5.3617271469685095</v>
      </c>
      <c r="AH18" s="11">
        <v>5.3861830703070064</v>
      </c>
      <c r="AI18" s="11">
        <v>5.4165579037453142</v>
      </c>
      <c r="AJ18" s="11">
        <v>5.4225811412643861</v>
      </c>
      <c r="AK18" s="11">
        <v>5.4458704373255475</v>
      </c>
      <c r="AL18" s="11">
        <v>5.4498022741660224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8.4412442607177969</v>
      </c>
      <c r="N19" s="11">
        <v>10.648394339259326</v>
      </c>
      <c r="O19" s="11">
        <v>10.03762901665262</v>
      </c>
      <c r="P19" s="11">
        <v>9.9178841773015431</v>
      </c>
      <c r="Q19" s="11">
        <v>11.273967153970279</v>
      </c>
      <c r="R19" s="11">
        <v>11.491016944042643</v>
      </c>
      <c r="S19" s="11">
        <v>12.09137205777002</v>
      </c>
      <c r="T19" s="11">
        <v>11.491089545001623</v>
      </c>
      <c r="U19" s="11">
        <v>12.342547734971985</v>
      </c>
      <c r="V19" s="11">
        <v>13.048369936870218</v>
      </c>
      <c r="W19" s="11">
        <v>13.040390458887774</v>
      </c>
      <c r="X19" s="11">
        <v>11.594526800759137</v>
      </c>
      <c r="Y19" s="11">
        <v>11.951137789152016</v>
      </c>
      <c r="Z19" s="11">
        <v>12.222841099750333</v>
      </c>
      <c r="AA19" s="11">
        <v>12.413688872063528</v>
      </c>
      <c r="AB19" s="11">
        <v>12.570600104094972</v>
      </c>
      <c r="AC19" s="11">
        <v>12.716481131833881</v>
      </c>
      <c r="AD19" s="11">
        <v>12.858591689303005</v>
      </c>
      <c r="AE19" s="11">
        <v>13.001001087208587</v>
      </c>
      <c r="AF19" s="11">
        <v>13.147376737372371</v>
      </c>
      <c r="AG19" s="11">
        <v>13.295483126014405</v>
      </c>
      <c r="AH19" s="11">
        <v>13.442313832173229</v>
      </c>
      <c r="AI19" s="11">
        <v>13.634197206489011</v>
      </c>
      <c r="AJ19" s="11">
        <v>13.835522825062096</v>
      </c>
      <c r="AK19" s="11">
        <v>14.028581071549217</v>
      </c>
      <c r="AL19" s="11">
        <v>14.191660696200254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34.504076925358753</v>
      </c>
      <c r="N20" s="11">
        <v>31.662110475181539</v>
      </c>
      <c r="O20" s="11">
        <v>31.372063332953189</v>
      </c>
      <c r="P20" s="11">
        <v>31.986782064868979</v>
      </c>
      <c r="Q20" s="11">
        <v>34.764347212124179</v>
      </c>
      <c r="R20" s="11">
        <v>33.928075477192351</v>
      </c>
      <c r="S20" s="11">
        <v>34.510219593282031</v>
      </c>
      <c r="T20" s="11">
        <v>35.868586447034808</v>
      </c>
      <c r="U20" s="11">
        <v>35.689854676647094</v>
      </c>
      <c r="V20" s="11">
        <v>37.331053062404592</v>
      </c>
      <c r="W20" s="11">
        <v>38.667294278117687</v>
      </c>
      <c r="X20" s="11">
        <v>38.125653670537147</v>
      </c>
      <c r="Y20" s="11">
        <v>38.413627491193722</v>
      </c>
      <c r="Z20" s="11">
        <v>38.779961875917657</v>
      </c>
      <c r="AA20" s="11">
        <v>39.136917130630749</v>
      </c>
      <c r="AB20" s="11">
        <v>39.391958054615962</v>
      </c>
      <c r="AC20" s="11">
        <v>39.618727733218847</v>
      </c>
      <c r="AD20" s="11">
        <v>39.827364106166492</v>
      </c>
      <c r="AE20" s="11">
        <v>40.032349811661298</v>
      </c>
      <c r="AF20" s="11">
        <v>40.247685836133741</v>
      </c>
      <c r="AG20" s="11">
        <v>40.478430403163188</v>
      </c>
      <c r="AH20" s="11">
        <v>40.70507927152623</v>
      </c>
      <c r="AI20" s="11">
        <v>40.919596798942145</v>
      </c>
      <c r="AJ20" s="11">
        <v>41.1281973660628</v>
      </c>
      <c r="AK20" s="11">
        <v>41.344460304497211</v>
      </c>
      <c r="AL20" s="11">
        <v>41.549656914121563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67.371143760234844</v>
      </c>
      <c r="N22" s="87">
        <f>SUM(N23:N24)</f>
        <v>63.798534540677807</v>
      </c>
      <c r="O22" s="87">
        <f t="shared" ref="O22:AL22" si="7">SUM(O23:O24)</f>
        <v>61.998945325041419</v>
      </c>
      <c r="P22" s="87">
        <f t="shared" si="7"/>
        <v>62.581214738316504</v>
      </c>
      <c r="Q22" s="87">
        <f t="shared" si="7"/>
        <v>65.615404137610582</v>
      </c>
      <c r="R22" s="87">
        <f t="shared" si="7"/>
        <v>62.684364819164045</v>
      </c>
      <c r="S22" s="87">
        <f t="shared" si="7"/>
        <v>60.92185820923909</v>
      </c>
      <c r="T22" s="87">
        <f t="shared" si="7"/>
        <v>64.076515212157176</v>
      </c>
      <c r="U22" s="87">
        <f t="shared" si="7"/>
        <v>62.351703905024252</v>
      </c>
      <c r="V22" s="87">
        <f t="shared" si="7"/>
        <v>62.976803424810647</v>
      </c>
      <c r="W22" s="87">
        <f t="shared" si="7"/>
        <v>64.953455601494881</v>
      </c>
      <c r="X22" s="87">
        <f t="shared" si="7"/>
        <v>66.270198871789404</v>
      </c>
      <c r="Y22" s="87">
        <f t="shared" si="7"/>
        <v>65.963688328983636</v>
      </c>
      <c r="Z22" s="87">
        <f t="shared" si="7"/>
        <v>65.70231971455803</v>
      </c>
      <c r="AA22" s="87">
        <f t="shared" si="7"/>
        <v>65.374048016899636</v>
      </c>
      <c r="AB22" s="87">
        <f t="shared" si="7"/>
        <v>64.850289122563652</v>
      </c>
      <c r="AC22" s="87">
        <f t="shared" si="7"/>
        <v>64.346296460860927</v>
      </c>
      <c r="AD22" s="87">
        <f t="shared" si="7"/>
        <v>63.913855589655157</v>
      </c>
      <c r="AE22" s="87">
        <f t="shared" si="7"/>
        <v>63.468798289152915</v>
      </c>
      <c r="AF22" s="87">
        <f t="shared" si="7"/>
        <v>62.983316577341014</v>
      </c>
      <c r="AG22" s="87">
        <f t="shared" si="7"/>
        <v>62.482954617110202</v>
      </c>
      <c r="AH22" s="87">
        <f t="shared" si="7"/>
        <v>62.050531295867444</v>
      </c>
      <c r="AI22" s="87">
        <f t="shared" si="7"/>
        <v>61.653086457555851</v>
      </c>
      <c r="AJ22" s="87">
        <f t="shared" si="7"/>
        <v>61.217062321702535</v>
      </c>
      <c r="AK22" s="87">
        <f t="shared" si="7"/>
        <v>60.874933153180194</v>
      </c>
      <c r="AL22" s="87">
        <f t="shared" si="7"/>
        <v>60.960214564360612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51.878990515755326</v>
      </c>
      <c r="N23" s="11">
        <v>50.563251745130437</v>
      </c>
      <c r="O23" s="11">
        <v>49.412028802577645</v>
      </c>
      <c r="P23" s="11">
        <v>48.993741494791699</v>
      </c>
      <c r="Q23" s="11">
        <v>51.821001433493826</v>
      </c>
      <c r="R23" s="11">
        <v>50.5030020037551</v>
      </c>
      <c r="S23" s="11">
        <v>49.48854794656144</v>
      </c>
      <c r="T23" s="11">
        <v>51.899830353345266</v>
      </c>
      <c r="U23" s="11">
        <v>50.155841942268808</v>
      </c>
      <c r="V23" s="11">
        <v>51.314834648511976</v>
      </c>
      <c r="W23" s="11">
        <v>53.535514041011879</v>
      </c>
      <c r="X23" s="11">
        <v>54.909557223861491</v>
      </c>
      <c r="Y23" s="11">
        <v>54.845956924189004</v>
      </c>
      <c r="Z23" s="11">
        <v>54.823678827270854</v>
      </c>
      <c r="AA23" s="11">
        <v>54.760025289026188</v>
      </c>
      <c r="AB23" s="11">
        <v>54.52812864803974</v>
      </c>
      <c r="AC23" s="11">
        <v>54.236867996350249</v>
      </c>
      <c r="AD23" s="11">
        <v>53.927157045186995</v>
      </c>
      <c r="AE23" s="11">
        <v>53.68714359823575</v>
      </c>
      <c r="AF23" s="11">
        <v>53.424886911191415</v>
      </c>
      <c r="AG23" s="11">
        <v>53.205866825013601</v>
      </c>
      <c r="AH23" s="11">
        <v>53.041212390980945</v>
      </c>
      <c r="AI23" s="11">
        <v>52.926456890077361</v>
      </c>
      <c r="AJ23" s="11">
        <v>52.806231563644275</v>
      </c>
      <c r="AK23" s="11">
        <v>52.657255450122804</v>
      </c>
      <c r="AL23" s="11">
        <v>52.454351804291235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15.49215324447951</v>
      </c>
      <c r="N24" s="11">
        <v>13.235282795547366</v>
      </c>
      <c r="O24" s="11">
        <v>12.586916522463774</v>
      </c>
      <c r="P24" s="11">
        <v>13.587473243524803</v>
      </c>
      <c r="Q24" s="11">
        <v>13.794402704116751</v>
      </c>
      <c r="R24" s="11">
        <v>12.181362815408944</v>
      </c>
      <c r="S24" s="11">
        <v>11.433310262677654</v>
      </c>
      <c r="T24" s="11">
        <v>12.176684858811914</v>
      </c>
      <c r="U24" s="11">
        <v>12.195861962755444</v>
      </c>
      <c r="V24" s="11">
        <v>11.661968776298671</v>
      </c>
      <c r="W24" s="11">
        <v>11.417941560483003</v>
      </c>
      <c r="X24" s="11">
        <v>11.360641647927908</v>
      </c>
      <c r="Y24" s="11">
        <v>11.117731404794638</v>
      </c>
      <c r="Z24" s="11">
        <v>10.878640887287174</v>
      </c>
      <c r="AA24" s="11">
        <v>10.614022727873447</v>
      </c>
      <c r="AB24" s="11">
        <v>10.322160474523915</v>
      </c>
      <c r="AC24" s="11">
        <v>10.10942846451068</v>
      </c>
      <c r="AD24" s="11">
        <v>9.9866985444681653</v>
      </c>
      <c r="AE24" s="11">
        <v>9.7816546909171649</v>
      </c>
      <c r="AF24" s="11">
        <v>9.5584296661495998</v>
      </c>
      <c r="AG24" s="11">
        <v>9.2770877920965997</v>
      </c>
      <c r="AH24" s="11">
        <v>9.0093189048864986</v>
      </c>
      <c r="AI24" s="11">
        <v>8.7266295674784882</v>
      </c>
      <c r="AJ24" s="11">
        <v>8.4108307580582604</v>
      </c>
      <c r="AK24" s="11">
        <v>8.2176777030573938</v>
      </c>
      <c r="AL24" s="11">
        <v>8.505862760069375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49.569949752134235</v>
      </c>
      <c r="N26" s="87">
        <f>SUM(N27:N30)</f>
        <v>52.779988413095872</v>
      </c>
      <c r="O26" s="87">
        <f t="shared" ref="O26:AL26" si="9">SUM(O27:O30)</f>
        <v>50.168455900033713</v>
      </c>
      <c r="P26" s="87">
        <f t="shared" si="9"/>
        <v>51.977826009721674</v>
      </c>
      <c r="Q26" s="87">
        <f t="shared" si="9"/>
        <v>55.902855110749904</v>
      </c>
      <c r="R26" s="87">
        <f>SUM(R27:R30)</f>
        <v>55.82071042908531</v>
      </c>
      <c r="S26" s="87">
        <f t="shared" si="9"/>
        <v>56.049521234996853</v>
      </c>
      <c r="T26" s="87">
        <f t="shared" si="9"/>
        <v>56.199759853504631</v>
      </c>
      <c r="U26" s="87">
        <f t="shared" si="9"/>
        <v>54.890215793933322</v>
      </c>
      <c r="V26" s="87">
        <f t="shared" si="9"/>
        <v>58.000941480883043</v>
      </c>
      <c r="W26" s="87">
        <f t="shared" si="9"/>
        <v>51.523786481375566</v>
      </c>
      <c r="X26" s="87">
        <f t="shared" si="9"/>
        <v>52.179042222414786</v>
      </c>
      <c r="Y26" s="87">
        <f t="shared" si="9"/>
        <v>52.280327001364974</v>
      </c>
      <c r="Z26" s="87">
        <f t="shared" si="9"/>
        <v>52.715921620049343</v>
      </c>
      <c r="AA26" s="87">
        <f t="shared" si="9"/>
        <v>53.039656743492493</v>
      </c>
      <c r="AB26" s="87">
        <f t="shared" si="9"/>
        <v>53.098212184161511</v>
      </c>
      <c r="AC26" s="87">
        <f t="shared" si="9"/>
        <v>53.137149469707737</v>
      </c>
      <c r="AD26" s="87">
        <f t="shared" si="9"/>
        <v>53.14799906339335</v>
      </c>
      <c r="AE26" s="87">
        <f t="shared" si="9"/>
        <v>53.144947215302309</v>
      </c>
      <c r="AF26" s="87">
        <f t="shared" si="9"/>
        <v>53.139325852951785</v>
      </c>
      <c r="AG26" s="87">
        <f t="shared" si="9"/>
        <v>53.149130261561133</v>
      </c>
      <c r="AH26" s="87">
        <f t="shared" si="9"/>
        <v>53.146924529957701</v>
      </c>
      <c r="AI26" s="87">
        <f t="shared" si="9"/>
        <v>53.13990031275182</v>
      </c>
      <c r="AJ26" s="87">
        <f t="shared" si="9"/>
        <v>53.124252178764152</v>
      </c>
      <c r="AK26" s="87">
        <f t="shared" si="9"/>
        <v>53.094557574128117</v>
      </c>
      <c r="AL26" s="87">
        <f t="shared" si="9"/>
        <v>52.973358389755198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5.2764783148176564</v>
      </c>
      <c r="N27" s="11">
        <v>5.4324072806161006</v>
      </c>
      <c r="O27" s="11">
        <v>5.1572840147303625</v>
      </c>
      <c r="P27" s="11">
        <v>5.170132450338162</v>
      </c>
      <c r="Q27" s="11">
        <v>5.9471689478948111</v>
      </c>
      <c r="R27" s="11">
        <v>5.3273390619724807</v>
      </c>
      <c r="S27" s="11">
        <v>6.2095802721160345</v>
      </c>
      <c r="T27" s="11">
        <v>5.9689325546948142</v>
      </c>
      <c r="U27" s="11">
        <v>5.7585735361254793</v>
      </c>
      <c r="V27" s="11">
        <v>5.6492680768713255</v>
      </c>
      <c r="W27" s="11">
        <v>6.0058960333413625</v>
      </c>
      <c r="X27" s="11">
        <v>5.6096989452996668</v>
      </c>
      <c r="Y27" s="11">
        <v>5.694974882389122</v>
      </c>
      <c r="Z27" s="11">
        <v>5.8068849234710171</v>
      </c>
      <c r="AA27" s="11">
        <v>5.9034750704828625</v>
      </c>
      <c r="AB27" s="11">
        <v>5.9735871391420776</v>
      </c>
      <c r="AC27" s="11">
        <v>6.0387885619880759</v>
      </c>
      <c r="AD27" s="11">
        <v>6.1020116125161152</v>
      </c>
      <c r="AE27" s="11">
        <v>6.1654009162973322</v>
      </c>
      <c r="AF27" s="11">
        <v>6.2260099530313262</v>
      </c>
      <c r="AG27" s="11">
        <v>6.2979701150682725</v>
      </c>
      <c r="AH27" s="11">
        <v>6.369899849057588</v>
      </c>
      <c r="AI27" s="11">
        <v>6.4478694477968999</v>
      </c>
      <c r="AJ27" s="11">
        <v>6.5257726746136573</v>
      </c>
      <c r="AK27" s="11">
        <v>6.6010773313082538</v>
      </c>
      <c r="AL27" s="11">
        <v>6.6743327848952738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18.126132817715725</v>
      </c>
      <c r="N28" s="11">
        <v>20.282156975239818</v>
      </c>
      <c r="O28" s="11">
        <v>17.756965655607608</v>
      </c>
      <c r="P28" s="11">
        <v>19.136409258929458</v>
      </c>
      <c r="Q28" s="11">
        <v>20.080726666611451</v>
      </c>
      <c r="R28" s="11">
        <v>21.206390750987723</v>
      </c>
      <c r="S28" s="11">
        <v>20.716652057081443</v>
      </c>
      <c r="T28" s="11">
        <v>19.854137989781734</v>
      </c>
      <c r="U28" s="11">
        <v>20.211131466763725</v>
      </c>
      <c r="V28" s="11">
        <v>21.422566242936224</v>
      </c>
      <c r="W28" s="11">
        <v>18.957765396207414</v>
      </c>
      <c r="X28" s="11">
        <v>19.022712537479059</v>
      </c>
      <c r="Y28" s="11">
        <v>18.96146387040212</v>
      </c>
      <c r="Z28" s="11">
        <v>18.972272124012715</v>
      </c>
      <c r="AA28" s="11">
        <v>18.966629833641758</v>
      </c>
      <c r="AB28" s="11">
        <v>18.895654761828947</v>
      </c>
      <c r="AC28" s="11">
        <v>18.830817175177575</v>
      </c>
      <c r="AD28" s="11">
        <v>18.767587123942569</v>
      </c>
      <c r="AE28" s="11">
        <v>18.69634193892081</v>
      </c>
      <c r="AF28" s="11">
        <v>18.630217736856313</v>
      </c>
      <c r="AG28" s="11">
        <v>18.568159583346002</v>
      </c>
      <c r="AH28" s="11">
        <v>18.503754780842826</v>
      </c>
      <c r="AI28" s="11">
        <v>18.436671863525927</v>
      </c>
      <c r="AJ28" s="11">
        <v>18.370510650519307</v>
      </c>
      <c r="AK28" s="11">
        <v>18.297320534307413</v>
      </c>
      <c r="AL28" s="11">
        <v>18.229899322320001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16.662789061904373</v>
      </c>
      <c r="N29" s="11">
        <v>17.563290070518001</v>
      </c>
      <c r="O29" s="11">
        <v>17.245161378435125</v>
      </c>
      <c r="P29" s="11">
        <v>17.82214676644735</v>
      </c>
      <c r="Q29" s="11">
        <v>19.379148564576745</v>
      </c>
      <c r="R29" s="11">
        <v>19.228282968609467</v>
      </c>
      <c r="S29" s="11">
        <v>18.782273312489426</v>
      </c>
      <c r="T29" s="11">
        <v>19.616738317952596</v>
      </c>
      <c r="U29" s="11">
        <v>18.552763224971535</v>
      </c>
      <c r="V29" s="11">
        <v>21.066644983792301</v>
      </c>
      <c r="W29" s="11">
        <v>17.032656969544849</v>
      </c>
      <c r="X29" s="11">
        <v>17.455643587957081</v>
      </c>
      <c r="Y29" s="11">
        <v>17.507196107050767</v>
      </c>
      <c r="Z29" s="11">
        <v>17.743738677179781</v>
      </c>
      <c r="AA29" s="11">
        <v>17.919580483601308</v>
      </c>
      <c r="AB29" s="11">
        <v>17.945156563994086</v>
      </c>
      <c r="AC29" s="11">
        <v>17.962104626534455</v>
      </c>
      <c r="AD29" s="11">
        <v>17.959919939551522</v>
      </c>
      <c r="AE29" s="11">
        <v>17.949935643682142</v>
      </c>
      <c r="AF29" s="11">
        <v>17.940682139324856</v>
      </c>
      <c r="AG29" s="11">
        <v>17.937646034834891</v>
      </c>
      <c r="AH29" s="11">
        <v>17.926837935728035</v>
      </c>
      <c r="AI29" s="11">
        <v>17.909397516510321</v>
      </c>
      <c r="AJ29" s="11">
        <v>17.887531288221698</v>
      </c>
      <c r="AK29" s="11">
        <v>17.862529065823896</v>
      </c>
      <c r="AL29" s="11">
        <v>17.839676674626624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9.50454955769648</v>
      </c>
      <c r="N30" s="11">
        <v>9.5021340867219521</v>
      </c>
      <c r="O30" s="11">
        <v>10.00904485126062</v>
      </c>
      <c r="P30" s="11">
        <v>9.8491375340067062</v>
      </c>
      <c r="Q30" s="11">
        <v>10.495810931666893</v>
      </c>
      <c r="R30" s="11">
        <v>10.058697647515643</v>
      </c>
      <c r="S30" s="11">
        <v>10.341015593309947</v>
      </c>
      <c r="T30" s="11">
        <v>10.759950991075481</v>
      </c>
      <c r="U30" s="11">
        <v>10.367747566072584</v>
      </c>
      <c r="V30" s="11">
        <v>9.8624621772831897</v>
      </c>
      <c r="W30" s="11">
        <v>9.5274680822819402</v>
      </c>
      <c r="X30" s="11">
        <v>10.090987151678981</v>
      </c>
      <c r="Y30" s="11">
        <v>10.116692141522966</v>
      </c>
      <c r="Z30" s="11">
        <v>10.193025895385832</v>
      </c>
      <c r="AA30" s="11">
        <v>10.249971355766567</v>
      </c>
      <c r="AB30" s="11">
        <v>10.283813719196402</v>
      </c>
      <c r="AC30" s="11">
        <v>10.305439106007634</v>
      </c>
      <c r="AD30" s="11">
        <v>10.318480387383142</v>
      </c>
      <c r="AE30" s="11">
        <v>10.333268716402028</v>
      </c>
      <c r="AF30" s="11">
        <v>10.342416023739293</v>
      </c>
      <c r="AG30" s="11">
        <v>10.345354528311963</v>
      </c>
      <c r="AH30" s="11">
        <v>10.346431964329255</v>
      </c>
      <c r="AI30" s="11">
        <v>10.345961484918673</v>
      </c>
      <c r="AJ30" s="11">
        <v>10.340437565409484</v>
      </c>
      <c r="AK30" s="11">
        <v>10.333630642688556</v>
      </c>
      <c r="AL30" s="11">
        <v>10.229449607913303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52.989178491168992</v>
      </c>
      <c r="N32" s="87">
        <f t="shared" si="10"/>
        <v>50.300099541297605</v>
      </c>
      <c r="O32" s="87">
        <f t="shared" si="10"/>
        <v>52.00764864320373</v>
      </c>
      <c r="P32" s="87">
        <f t="shared" si="10"/>
        <v>53.75865157613935</v>
      </c>
      <c r="Q32" s="87">
        <f t="shared" si="10"/>
        <v>56.507368007826287</v>
      </c>
      <c r="R32" s="87">
        <f t="shared" si="10"/>
        <v>56.42440653318662</v>
      </c>
      <c r="S32" s="87">
        <f t="shared" si="10"/>
        <v>57.202502988482919</v>
      </c>
      <c r="T32" s="87">
        <f t="shared" si="10"/>
        <v>57.44076480534877</v>
      </c>
      <c r="U32" s="87">
        <f t="shared" si="10"/>
        <v>56.644374990896246</v>
      </c>
      <c r="V32" s="87">
        <f t="shared" si="10"/>
        <v>58.200212472146177</v>
      </c>
      <c r="W32" s="87">
        <f t="shared" si="10"/>
        <v>54.97986039954818</v>
      </c>
      <c r="X32" s="87">
        <f t="shared" si="10"/>
        <v>54.578792273802421</v>
      </c>
      <c r="Y32" s="87">
        <f t="shared" si="10"/>
        <v>55.322764832076906</v>
      </c>
      <c r="Z32" s="87">
        <f t="shared" si="10"/>
        <v>56.058660610225211</v>
      </c>
      <c r="AA32" s="87">
        <f t="shared" si="10"/>
        <v>56.810037281981998</v>
      </c>
      <c r="AB32" s="87">
        <f t="shared" si="10"/>
        <v>57.447821521555213</v>
      </c>
      <c r="AC32" s="87">
        <f t="shared" si="10"/>
        <v>58.028313991789609</v>
      </c>
      <c r="AD32" s="87">
        <f t="shared" si="10"/>
        <v>58.573146723202917</v>
      </c>
      <c r="AE32" s="87">
        <f t="shared" ref="AE32" si="11">SUM(AE33:AE35)</f>
        <v>59.190113203592169</v>
      </c>
      <c r="AF32" s="87">
        <f t="shared" ref="AF32" si="12">SUM(AF33:AF35)</f>
        <v>59.804855918753333</v>
      </c>
      <c r="AG32" s="87">
        <f t="shared" ref="AG32" si="13">SUM(AG33:AG35)</f>
        <v>60.432084934587621</v>
      </c>
      <c r="AH32" s="87">
        <f t="shared" ref="AH32" si="14">SUM(AH33:AH35)</f>
        <v>61.049265465622007</v>
      </c>
      <c r="AI32" s="87">
        <f t="shared" ref="AI32" si="15">SUM(AI33:AI35)</f>
        <v>61.611769235327827</v>
      </c>
      <c r="AJ32" s="87">
        <f t="shared" ref="AJ32" si="16">SUM(AJ33:AJ35)</f>
        <v>62.182518210525743</v>
      </c>
      <c r="AK32" s="87">
        <f t="shared" ref="AK32" si="17">SUM(AK33:AK35)</f>
        <v>62.743636369990831</v>
      </c>
      <c r="AL32" s="87">
        <f t="shared" ref="AL32" si="18">SUM(AL33:AL35)</f>
        <v>63.284361569777666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41.18943090060548</v>
      </c>
      <c r="N33" s="11">
        <v>38.238311324402581</v>
      </c>
      <c r="O33" s="11">
        <v>40.682558187342273</v>
      </c>
      <c r="P33" s="11">
        <v>41.700118641059483</v>
      </c>
      <c r="Q33" s="11">
        <v>43.420729989146238</v>
      </c>
      <c r="R33" s="11">
        <v>44.562479051615767</v>
      </c>
      <c r="S33" s="11">
        <v>45.134685467990792</v>
      </c>
      <c r="T33" s="11">
        <v>45.241348902917913</v>
      </c>
      <c r="U33" s="11">
        <v>44.09264988533959</v>
      </c>
      <c r="V33" s="11">
        <v>45.083140866398203</v>
      </c>
      <c r="W33" s="11">
        <v>43.087427442616608</v>
      </c>
      <c r="X33" s="11">
        <v>43.371260092185814</v>
      </c>
      <c r="Y33" s="11">
        <v>43.920182849889294</v>
      </c>
      <c r="Z33" s="11">
        <v>44.475369534522954</v>
      </c>
      <c r="AA33" s="11">
        <v>45.071451724891276</v>
      </c>
      <c r="AB33" s="11">
        <v>45.595902044959544</v>
      </c>
      <c r="AC33" s="11">
        <v>46.063886451707297</v>
      </c>
      <c r="AD33" s="11">
        <v>46.502625784889879</v>
      </c>
      <c r="AE33" s="11">
        <v>47.017084377198103</v>
      </c>
      <c r="AF33" s="11">
        <v>47.53262341253032</v>
      </c>
      <c r="AG33" s="11">
        <v>48.055073974576395</v>
      </c>
      <c r="AH33" s="11">
        <v>48.568923482450202</v>
      </c>
      <c r="AI33" s="11">
        <v>49.024590880432982</v>
      </c>
      <c r="AJ33" s="11">
        <v>49.492167822413286</v>
      </c>
      <c r="AK33" s="11">
        <v>49.967810431939455</v>
      </c>
      <c r="AL33" s="11">
        <v>50.458448274499446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11.003328122332761</v>
      </c>
      <c r="N34" s="11">
        <v>11.475228695320085</v>
      </c>
      <c r="O34" s="11">
        <v>10.769241256804598</v>
      </c>
      <c r="P34" s="11">
        <v>11.576516015717004</v>
      </c>
      <c r="Q34" s="11">
        <v>12.535998866895916</v>
      </c>
      <c r="R34" s="11">
        <v>11.330489656307254</v>
      </c>
      <c r="S34" s="11">
        <v>11.606321034437325</v>
      </c>
      <c r="T34" s="11">
        <v>11.687841427697991</v>
      </c>
      <c r="U34" s="11">
        <v>12.033341570518539</v>
      </c>
      <c r="V34" s="11">
        <v>12.631832821432615</v>
      </c>
      <c r="W34" s="11">
        <v>11.2985852392443</v>
      </c>
      <c r="X34" s="11">
        <v>10.780522344742884</v>
      </c>
      <c r="Y34" s="11">
        <v>10.971729309897329</v>
      </c>
      <c r="Z34" s="11">
        <v>11.148442290120942</v>
      </c>
      <c r="AA34" s="11">
        <v>11.300425312488885</v>
      </c>
      <c r="AB34" s="11">
        <v>11.4126009601299</v>
      </c>
      <c r="AC34" s="11">
        <v>11.523519187600396</v>
      </c>
      <c r="AD34" s="11">
        <v>11.628170580566804</v>
      </c>
      <c r="AE34" s="11">
        <v>11.72887492620363</v>
      </c>
      <c r="AF34" s="11">
        <v>11.827149412009183</v>
      </c>
      <c r="AG34" s="11">
        <v>11.930266312140411</v>
      </c>
      <c r="AH34" s="11">
        <v>12.032423276028206</v>
      </c>
      <c r="AI34" s="11">
        <v>12.137497568542297</v>
      </c>
      <c r="AJ34" s="11">
        <v>12.240641424833834</v>
      </c>
      <c r="AK34" s="11">
        <v>12.324714681939</v>
      </c>
      <c r="AL34" s="11">
        <v>12.374889235507998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0.79641946823075327</v>
      </c>
      <c r="N35" s="11">
        <v>0.58655952157493818</v>
      </c>
      <c r="O35" s="11">
        <v>0.55584919905685803</v>
      </c>
      <c r="P35" s="11">
        <v>0.48201691936286079</v>
      </c>
      <c r="Q35" s="11">
        <v>0.55063915178413581</v>
      </c>
      <c r="R35" s="11">
        <v>0.53143782526360217</v>
      </c>
      <c r="S35" s="11">
        <v>0.46149648605480126</v>
      </c>
      <c r="T35" s="11">
        <v>0.51157447473286488</v>
      </c>
      <c r="U35" s="11">
        <v>0.5183835350381153</v>
      </c>
      <c r="V35" s="11">
        <v>0.48523878431535339</v>
      </c>
      <c r="W35" s="11">
        <v>0.59384771768727396</v>
      </c>
      <c r="X35" s="11">
        <v>0.42700983687372002</v>
      </c>
      <c r="Y35" s="11">
        <v>0.43085267229028335</v>
      </c>
      <c r="Z35" s="11">
        <v>0.43484878558131801</v>
      </c>
      <c r="AA35" s="11">
        <v>0.43816024460183772</v>
      </c>
      <c r="AB35" s="11">
        <v>0.43931851646576464</v>
      </c>
      <c r="AC35" s="11">
        <v>0.44090835248192151</v>
      </c>
      <c r="AD35" s="11">
        <v>0.44235035774623338</v>
      </c>
      <c r="AE35" s="11">
        <v>0.44415390019043555</v>
      </c>
      <c r="AF35" s="11">
        <v>0.4450830942138283</v>
      </c>
      <c r="AG35" s="11">
        <v>0.4467446478708183</v>
      </c>
      <c r="AH35" s="11">
        <v>0.44791870714359755</v>
      </c>
      <c r="AI35" s="11">
        <v>0.44968078635254527</v>
      </c>
      <c r="AJ35" s="11">
        <v>0.44970896327862081</v>
      </c>
      <c r="AK35" s="11">
        <v>0.4511112561123794</v>
      </c>
      <c r="AL35" s="11">
        <v>0.45102405977021687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44.56804785316308</v>
      </c>
      <c r="N37" s="87">
        <f t="shared" ref="N37:AL37" si="19">SUM(N38:N39)</f>
        <v>46.156001871464312</v>
      </c>
      <c r="O37" s="87">
        <f t="shared" si="19"/>
        <v>47.538139598187875</v>
      </c>
      <c r="P37" s="87">
        <f t="shared" si="19"/>
        <v>47.36384213976379</v>
      </c>
      <c r="Q37" s="87">
        <f t="shared" si="19"/>
        <v>47.825329113636528</v>
      </c>
      <c r="R37" s="87">
        <f t="shared" si="19"/>
        <v>47.672005855982519</v>
      </c>
      <c r="S37" s="87">
        <f t="shared" si="19"/>
        <v>51.213530798076874</v>
      </c>
      <c r="T37" s="87">
        <f t="shared" si="19"/>
        <v>49.725284661463299</v>
      </c>
      <c r="U37" s="87">
        <f t="shared" si="19"/>
        <v>47.641796693910528</v>
      </c>
      <c r="V37" s="87">
        <f t="shared" si="19"/>
        <v>46.600988358438997</v>
      </c>
      <c r="W37" s="87">
        <f t="shared" si="19"/>
        <v>46.857164774552444</v>
      </c>
      <c r="X37" s="87">
        <f t="shared" si="19"/>
        <v>46.827831091981338</v>
      </c>
      <c r="Y37" s="87">
        <f t="shared" si="19"/>
        <v>46.997335011373522</v>
      </c>
      <c r="Z37" s="87">
        <f t="shared" si="19"/>
        <v>47.258995264959246</v>
      </c>
      <c r="AA37" s="87">
        <f t="shared" si="19"/>
        <v>47.523446053329053</v>
      </c>
      <c r="AB37" s="87">
        <f t="shared" si="19"/>
        <v>47.673910471870826</v>
      </c>
      <c r="AC37" s="87">
        <f t="shared" si="19"/>
        <v>47.755389141767679</v>
      </c>
      <c r="AD37" s="87">
        <f t="shared" si="19"/>
        <v>47.784859021546424</v>
      </c>
      <c r="AE37" s="87">
        <f t="shared" si="19"/>
        <v>47.798977990155358</v>
      </c>
      <c r="AF37" s="87">
        <f t="shared" si="19"/>
        <v>47.804845967703784</v>
      </c>
      <c r="AG37" s="87">
        <f t="shared" si="19"/>
        <v>47.806522255539434</v>
      </c>
      <c r="AH37" s="87">
        <f t="shared" si="19"/>
        <v>47.780978669830915</v>
      </c>
      <c r="AI37" s="87">
        <f t="shared" si="19"/>
        <v>47.755431522007285</v>
      </c>
      <c r="AJ37" s="87">
        <f t="shared" si="19"/>
        <v>47.6991837170536</v>
      </c>
      <c r="AK37" s="87">
        <f t="shared" si="19"/>
        <v>47.646506991391952</v>
      </c>
      <c r="AL37" s="87">
        <f t="shared" si="19"/>
        <v>47.576405978898364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35.823126429269983</v>
      </c>
      <c r="N38" s="11">
        <v>37.737622435895986</v>
      </c>
      <c r="O38" s="11">
        <v>39.365177584460049</v>
      </c>
      <c r="P38" s="11">
        <v>39.16631996460017</v>
      </c>
      <c r="Q38" s="11">
        <v>39.581567770932274</v>
      </c>
      <c r="R38" s="11">
        <v>38.899480249066187</v>
      </c>
      <c r="S38" s="11">
        <v>42.681441433700847</v>
      </c>
      <c r="T38" s="11">
        <v>40.195037378608596</v>
      </c>
      <c r="U38" s="11">
        <v>38.057902739917431</v>
      </c>
      <c r="V38" s="11">
        <v>36.946432270231881</v>
      </c>
      <c r="W38" s="11">
        <v>36.900956339507758</v>
      </c>
      <c r="X38" s="11">
        <v>36.377602913419778</v>
      </c>
      <c r="Y38" s="11">
        <v>36.418304606904918</v>
      </c>
      <c r="Z38" s="11">
        <v>36.512938587651554</v>
      </c>
      <c r="AA38" s="11">
        <v>36.61929601384174</v>
      </c>
      <c r="AB38" s="11">
        <v>36.640912897045141</v>
      </c>
      <c r="AC38" s="11">
        <v>36.608115902878623</v>
      </c>
      <c r="AD38" s="11">
        <v>36.526921214152196</v>
      </c>
      <c r="AE38" s="11">
        <v>36.435826614188251</v>
      </c>
      <c r="AF38" s="11">
        <v>36.333130473374027</v>
      </c>
      <c r="AG38" s="11">
        <v>36.218080691769231</v>
      </c>
      <c r="AH38" s="11">
        <v>36.078656988370994</v>
      </c>
      <c r="AI38" s="11">
        <v>35.943730951160397</v>
      </c>
      <c r="AJ38" s="11">
        <v>35.778269933656318</v>
      </c>
      <c r="AK38" s="11">
        <v>35.61661140239184</v>
      </c>
      <c r="AL38" s="11">
        <v>35.440692642842535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8.7449214238930981</v>
      </c>
      <c r="N39" s="11">
        <v>8.4183794355683226</v>
      </c>
      <c r="O39" s="11">
        <v>8.172962013727826</v>
      </c>
      <c r="P39" s="11">
        <v>8.1975221751636216</v>
      </c>
      <c r="Q39" s="11">
        <v>8.2437613427042553</v>
      </c>
      <c r="R39" s="11">
        <v>8.7725256069163358</v>
      </c>
      <c r="S39" s="11">
        <v>8.5320893643760307</v>
      </c>
      <c r="T39" s="11">
        <v>9.5302472828547007</v>
      </c>
      <c r="U39" s="11">
        <v>9.5838939539930958</v>
      </c>
      <c r="V39" s="11">
        <v>9.6545560882071193</v>
      </c>
      <c r="W39" s="11">
        <v>9.9562084350446831</v>
      </c>
      <c r="X39" s="11">
        <v>10.450228178561556</v>
      </c>
      <c r="Y39" s="11">
        <v>10.579030404468607</v>
      </c>
      <c r="Z39" s="11">
        <v>10.74605667730769</v>
      </c>
      <c r="AA39" s="11">
        <v>10.904150039487311</v>
      </c>
      <c r="AB39" s="11">
        <v>11.032997574825687</v>
      </c>
      <c r="AC39" s="11">
        <v>11.147273238889055</v>
      </c>
      <c r="AD39" s="11">
        <v>11.25793780739423</v>
      </c>
      <c r="AE39" s="11">
        <v>11.363151375967107</v>
      </c>
      <c r="AF39" s="11">
        <v>11.471715494329755</v>
      </c>
      <c r="AG39" s="11">
        <v>11.5884415637702</v>
      </c>
      <c r="AH39" s="11">
        <v>11.702321681459924</v>
      </c>
      <c r="AI39" s="11">
        <v>11.811700570846886</v>
      </c>
      <c r="AJ39" s="11">
        <v>11.920913783397282</v>
      </c>
      <c r="AK39" s="11">
        <v>12.029895589000114</v>
      </c>
      <c r="AL39" s="11">
        <v>12.135713336055831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28.143222238089642</v>
      </c>
      <c r="N41" s="87">
        <f t="shared" ref="N41" si="20">SUM(N42:N43)</f>
        <v>27.075283276798906</v>
      </c>
      <c r="O41" s="87">
        <f t="shared" ref="O41" si="21">SUM(O42:O43)</f>
        <v>26.55424313237069</v>
      </c>
      <c r="P41" s="87">
        <f t="shared" ref="P41" si="22">SUM(P42:P43)</f>
        <v>27.373432790415837</v>
      </c>
      <c r="Q41" s="87">
        <f t="shared" ref="Q41" si="23">SUM(Q42:Q43)</f>
        <v>29.866250288093497</v>
      </c>
      <c r="R41" s="87">
        <f t="shared" ref="R41" si="24">SUM(R42:R43)</f>
        <v>28.63298865848504</v>
      </c>
      <c r="S41" s="87">
        <f t="shared" ref="S41" si="25">SUM(S42:S43)</f>
        <v>30.208401290087131</v>
      </c>
      <c r="T41" s="87">
        <f t="shared" ref="T41" si="26">SUM(T42:T43)</f>
        <v>29.895009392720805</v>
      </c>
      <c r="U41" s="87">
        <f t="shared" ref="U41" si="27">SUM(U42:U43)</f>
        <v>31.288529737478537</v>
      </c>
      <c r="V41" s="87">
        <f t="shared" ref="V41" si="28">SUM(V42:V43)</f>
        <v>30.310941032805594</v>
      </c>
      <c r="W41" s="87">
        <f t="shared" ref="W41" si="29">SUM(W42:W43)</f>
        <v>26.841104311521114</v>
      </c>
      <c r="X41" s="87">
        <f t="shared" ref="X41" si="30">SUM(X42:X43)</f>
        <v>27.87899363541851</v>
      </c>
      <c r="Y41" s="87">
        <f t="shared" ref="Y41" si="31">SUM(Y42:Y43)</f>
        <v>27.767828256686691</v>
      </c>
      <c r="Z41" s="87">
        <f t="shared" ref="Z41" si="32">SUM(Z42:Z43)</f>
        <v>27.856831474515094</v>
      </c>
      <c r="AA41" s="87">
        <f t="shared" ref="AA41" si="33">SUM(AA42:AA43)</f>
        <v>27.961123202053756</v>
      </c>
      <c r="AB41" s="87">
        <f t="shared" ref="AB41" si="34">SUM(AB42:AB43)</f>
        <v>27.970217350596212</v>
      </c>
      <c r="AC41" s="87">
        <f t="shared" ref="AC41" si="35">SUM(AC42:AC43)</f>
        <v>27.947320100363221</v>
      </c>
      <c r="AD41" s="87">
        <f t="shared" ref="AD41" si="36">SUM(AD42:AD43)</f>
        <v>27.90417438081878</v>
      </c>
      <c r="AE41" s="87">
        <f t="shared" ref="AE41" si="37">SUM(AE42:AE43)</f>
        <v>27.850754825265483</v>
      </c>
      <c r="AF41" s="87">
        <f t="shared" ref="AF41" si="38">SUM(AF42:AF43)</f>
        <v>27.799037148790852</v>
      </c>
      <c r="AG41" s="87">
        <f t="shared" ref="AG41" si="39">SUM(AG42:AG43)</f>
        <v>27.762621291821198</v>
      </c>
      <c r="AH41" s="87">
        <f t="shared" ref="AH41" si="40">SUM(AH42:AH43)</f>
        <v>27.722716990524109</v>
      </c>
      <c r="AI41" s="87">
        <f t="shared" ref="AI41" si="41">SUM(AI42:AI43)</f>
        <v>27.675898189165935</v>
      </c>
      <c r="AJ41" s="87">
        <f t="shared" ref="AJ41" si="42">SUM(AJ42:AJ43)</f>
        <v>27.655262307373981</v>
      </c>
      <c r="AK41" s="87">
        <f t="shared" ref="AK41" si="43">SUM(AK42:AK43)</f>
        <v>27.627530491507905</v>
      </c>
      <c r="AL41" s="87">
        <f t="shared" ref="AL41" si="44">SUM(AL42:AL43)</f>
        <v>27.619128800897371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11.667449400209307</v>
      </c>
      <c r="N42" s="11">
        <v>10.918364081621965</v>
      </c>
      <c r="O42" s="11">
        <v>11.191629842531915</v>
      </c>
      <c r="P42" s="11">
        <v>11.68341617874173</v>
      </c>
      <c r="Q42" s="11">
        <v>12.182120964919919</v>
      </c>
      <c r="R42" s="11">
        <v>11.869609802782215</v>
      </c>
      <c r="S42" s="11">
        <v>11.850083139472437</v>
      </c>
      <c r="T42" s="11">
        <v>12.262216070789037</v>
      </c>
      <c r="U42" s="11">
        <v>12.34195065255506</v>
      </c>
      <c r="V42" s="11">
        <v>11.863016736407399</v>
      </c>
      <c r="W42" s="11">
        <v>10.389182836168597</v>
      </c>
      <c r="X42" s="11">
        <v>11.127311380795389</v>
      </c>
      <c r="Y42" s="11">
        <v>11.077739465361553</v>
      </c>
      <c r="Z42" s="11">
        <v>11.104146004106326</v>
      </c>
      <c r="AA42" s="11">
        <v>11.127231131962832</v>
      </c>
      <c r="AB42" s="11">
        <v>11.10838173432931</v>
      </c>
      <c r="AC42" s="11">
        <v>11.064755285873888</v>
      </c>
      <c r="AD42" s="11">
        <v>11.014630062381123</v>
      </c>
      <c r="AE42" s="11">
        <v>10.948986978322241</v>
      </c>
      <c r="AF42" s="11">
        <v>10.882631319334603</v>
      </c>
      <c r="AG42" s="11">
        <v>10.824406252214429</v>
      </c>
      <c r="AH42" s="11">
        <v>10.765027051068586</v>
      </c>
      <c r="AI42" s="11">
        <v>10.704929599878588</v>
      </c>
      <c r="AJ42" s="11">
        <v>10.670109619247224</v>
      </c>
      <c r="AK42" s="11">
        <v>10.633184470457126</v>
      </c>
      <c r="AL42" s="11">
        <v>10.614519942841889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16.475772837880335</v>
      </c>
      <c r="N43" s="11">
        <v>16.15691919517694</v>
      </c>
      <c r="O43" s="11">
        <v>15.362613289838775</v>
      </c>
      <c r="P43" s="11">
        <v>15.690016611674107</v>
      </c>
      <c r="Q43" s="11">
        <v>17.684129323173579</v>
      </c>
      <c r="R43" s="11">
        <v>16.763378855702825</v>
      </c>
      <c r="S43" s="11">
        <v>18.358318150614696</v>
      </c>
      <c r="T43" s="11">
        <v>17.632793321931768</v>
      </c>
      <c r="U43" s="11">
        <v>18.946579084923478</v>
      </c>
      <c r="V43" s="11">
        <v>18.447924296398195</v>
      </c>
      <c r="W43" s="11">
        <v>16.451921475352517</v>
      </c>
      <c r="X43" s="11">
        <v>16.75168225462312</v>
      </c>
      <c r="Y43" s="11">
        <v>16.690088791325138</v>
      </c>
      <c r="Z43" s="11">
        <v>16.752685470408768</v>
      </c>
      <c r="AA43" s="11">
        <v>16.833892070090922</v>
      </c>
      <c r="AB43" s="11">
        <v>16.861835616266902</v>
      </c>
      <c r="AC43" s="11">
        <v>16.882564814489331</v>
      </c>
      <c r="AD43" s="11">
        <v>16.889544318437657</v>
      </c>
      <c r="AE43" s="11">
        <v>16.901767846943244</v>
      </c>
      <c r="AF43" s="11">
        <v>16.916405829456249</v>
      </c>
      <c r="AG43" s="11">
        <v>16.938215039606767</v>
      </c>
      <c r="AH43" s="11">
        <v>16.957689939455523</v>
      </c>
      <c r="AI43" s="11">
        <v>16.970968589287345</v>
      </c>
      <c r="AJ43" s="11">
        <v>16.985152688126757</v>
      </c>
      <c r="AK43" s="11">
        <v>16.994346021050781</v>
      </c>
      <c r="AL43" s="11">
        <v>17.004608858055484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59.717899453153279</v>
      </c>
      <c r="N45" s="87">
        <f t="shared" ref="N45" si="45">SUM(N46:N47)</f>
        <v>56.63286878362905</v>
      </c>
      <c r="O45" s="87">
        <f t="shared" ref="O45" si="46">SUM(O46:O47)</f>
        <v>56.408667240286505</v>
      </c>
      <c r="P45" s="87">
        <f t="shared" ref="P45" si="47">SUM(P46:P47)</f>
        <v>55.870749398669261</v>
      </c>
      <c r="Q45" s="87">
        <f t="shared" ref="Q45" si="48">SUM(Q46:Q47)</f>
        <v>59.82181620692878</v>
      </c>
      <c r="R45" s="87">
        <f t="shared" ref="R45" si="49">SUM(R46:R47)</f>
        <v>59.208764970388728</v>
      </c>
      <c r="S45" s="87">
        <f t="shared" ref="S45" si="50">SUM(S46:S47)</f>
        <v>59.129524286163047</v>
      </c>
      <c r="T45" s="87">
        <f t="shared" ref="T45" si="51">SUM(T46:T47)</f>
        <v>59.278452996109365</v>
      </c>
      <c r="U45" s="87">
        <f t="shared" ref="U45" si="52">SUM(U46:U47)</f>
        <v>58.254027593183196</v>
      </c>
      <c r="V45" s="87">
        <f t="shared" ref="V45" si="53">SUM(V46:V47)</f>
        <v>58.929461252710531</v>
      </c>
      <c r="W45" s="87">
        <f t="shared" ref="W45" si="54">SUM(W46:W47)</f>
        <v>54.626873249422324</v>
      </c>
      <c r="X45" s="87">
        <f t="shared" ref="X45" si="55">SUM(X46:X47)</f>
        <v>56.790623291730718</v>
      </c>
      <c r="Y45" s="87">
        <f t="shared" ref="Y45" si="56">SUM(Y46:Y47)</f>
        <v>56.838714686946929</v>
      </c>
      <c r="Z45" s="87">
        <f t="shared" ref="Z45" si="57">SUM(Z46:Z47)</f>
        <v>57.26720010047066</v>
      </c>
      <c r="AA45" s="87">
        <f t="shared" ref="AA45" si="58">SUM(AA46:AA47)</f>
        <v>57.500534467769889</v>
      </c>
      <c r="AB45" s="87">
        <f t="shared" ref="AB45" si="59">SUM(AB46:AB47)</f>
        <v>57.546688926248798</v>
      </c>
      <c r="AC45" s="87">
        <f t="shared" ref="AC45" si="60">SUM(AC46:AC47)</f>
        <v>57.574602028110945</v>
      </c>
      <c r="AD45" s="87">
        <f t="shared" ref="AD45" si="61">SUM(AD46:AD47)</f>
        <v>57.553392220379202</v>
      </c>
      <c r="AE45" s="87">
        <f t="shared" ref="AE45" si="62">SUM(AE46:AE47)</f>
        <v>57.469847334497089</v>
      </c>
      <c r="AF45" s="87">
        <f t="shared" ref="AF45" si="63">SUM(AF46:AF47)</f>
        <v>57.388017343735335</v>
      </c>
      <c r="AG45" s="87">
        <f t="shared" ref="AG45" si="64">SUM(AG46:AG47)</f>
        <v>57.395354263214969</v>
      </c>
      <c r="AH45" s="87">
        <f t="shared" ref="AH45" si="65">SUM(AH46:AH47)</f>
        <v>57.363896838398027</v>
      </c>
      <c r="AI45" s="87">
        <f t="shared" ref="AI45" si="66">SUM(AI46:AI47)</f>
        <v>57.291206187818588</v>
      </c>
      <c r="AJ45" s="87">
        <f t="shared" ref="AJ45" si="67">SUM(AJ46:AJ47)</f>
        <v>57.21457569586439</v>
      </c>
      <c r="AK45" s="87">
        <f t="shared" ref="AK45" si="68">SUM(AK46:AK47)</f>
        <v>57.140216580975611</v>
      </c>
      <c r="AL45" s="87">
        <f t="shared" ref="AL45" si="69">SUM(AL46:AL47)</f>
        <v>57.042315308211656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7.9292977992223221</v>
      </c>
      <c r="N46" s="11">
        <v>7.7872819094035712</v>
      </c>
      <c r="O46" s="11">
        <v>7.6991385451573215</v>
      </c>
      <c r="P46" s="11">
        <v>7.5910177620608135</v>
      </c>
      <c r="Q46" s="11">
        <v>8.8490700550973909</v>
      </c>
      <c r="R46" s="11">
        <v>8.660859174821649</v>
      </c>
      <c r="S46" s="11">
        <v>8.8110014961873908</v>
      </c>
      <c r="T46" s="11">
        <v>8.4429543706563379</v>
      </c>
      <c r="U46" s="11">
        <v>8.2593256500752226</v>
      </c>
      <c r="V46" s="11">
        <v>7.9007340307832425</v>
      </c>
      <c r="W46" s="11">
        <v>7.0363748844756051</v>
      </c>
      <c r="X46" s="11">
        <v>13.030387623664923</v>
      </c>
      <c r="Y46" s="11">
        <v>13.298802086744434</v>
      </c>
      <c r="Z46" s="11">
        <v>13.593934744249108</v>
      </c>
      <c r="AA46" s="11">
        <v>13.855730351608797</v>
      </c>
      <c r="AB46" s="11">
        <v>14.066108361060863</v>
      </c>
      <c r="AC46" s="11">
        <v>14.318601775316116</v>
      </c>
      <c r="AD46" s="11">
        <v>14.585030724494553</v>
      </c>
      <c r="AE46" s="11">
        <v>14.813980103299084</v>
      </c>
      <c r="AF46" s="11">
        <v>15.051281023408215</v>
      </c>
      <c r="AG46" s="11">
        <v>15.304535985993569</v>
      </c>
      <c r="AH46" s="11">
        <v>15.544441810791254</v>
      </c>
      <c r="AI46" s="11">
        <v>15.761922541993659</v>
      </c>
      <c r="AJ46" s="11">
        <v>15.981326106866801</v>
      </c>
      <c r="AK46" s="11">
        <v>16.197535621583505</v>
      </c>
      <c r="AL46" s="11">
        <v>16.403689651773028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51.788601653930954</v>
      </c>
      <c r="N47" s="11">
        <v>48.845586874225475</v>
      </c>
      <c r="O47" s="11">
        <v>48.70952869512918</v>
      </c>
      <c r="P47" s="11">
        <v>48.279731636608446</v>
      </c>
      <c r="Q47" s="11">
        <v>50.972746151831387</v>
      </c>
      <c r="R47" s="11">
        <v>50.547905795567083</v>
      </c>
      <c r="S47" s="11">
        <v>50.318522789975653</v>
      </c>
      <c r="T47" s="11">
        <v>50.835498625453027</v>
      </c>
      <c r="U47" s="11">
        <v>49.99470194310797</v>
      </c>
      <c r="V47" s="11">
        <v>51.028727221927291</v>
      </c>
      <c r="W47" s="11">
        <v>47.590498364946718</v>
      </c>
      <c r="X47" s="11">
        <v>43.760235668065796</v>
      </c>
      <c r="Y47" s="11">
        <v>43.539912600202491</v>
      </c>
      <c r="Z47" s="11">
        <v>43.673265356221549</v>
      </c>
      <c r="AA47" s="11">
        <v>43.64480411616109</v>
      </c>
      <c r="AB47" s="11">
        <v>43.480580565187935</v>
      </c>
      <c r="AC47" s="11">
        <v>43.256000252794827</v>
      </c>
      <c r="AD47" s="11">
        <v>42.96836149588465</v>
      </c>
      <c r="AE47" s="11">
        <v>42.655867231198002</v>
      </c>
      <c r="AF47" s="11">
        <v>42.33673632032712</v>
      </c>
      <c r="AG47" s="11">
        <v>42.090818277221402</v>
      </c>
      <c r="AH47" s="11">
        <v>41.819455027606772</v>
      </c>
      <c r="AI47" s="11">
        <v>41.529283645824933</v>
      </c>
      <c r="AJ47" s="11">
        <v>41.233249588997587</v>
      </c>
      <c r="AK47" s="11">
        <v>40.942680959392106</v>
      </c>
      <c r="AL47" s="11">
        <v>40.638625656438627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523.90200000000004</v>
      </c>
      <c r="N49" s="87">
        <f t="shared" si="70"/>
        <v>526.20799999999974</v>
      </c>
      <c r="O49" s="87">
        <f t="shared" si="70"/>
        <v>519.88100000000009</v>
      </c>
      <c r="P49" s="87">
        <f t="shared" si="70"/>
        <v>529.34799999999996</v>
      </c>
      <c r="Q49" s="87">
        <f t="shared" si="70"/>
        <v>557.39000000000033</v>
      </c>
      <c r="R49" s="87">
        <f t="shared" si="70"/>
        <v>553.7919999999998</v>
      </c>
      <c r="S49" s="87">
        <f t="shared" si="70"/>
        <v>568.84900000000027</v>
      </c>
      <c r="T49" s="87">
        <f t="shared" si="70"/>
        <v>579.37900000000036</v>
      </c>
      <c r="U49" s="87">
        <f t="shared" si="70"/>
        <v>579.91600000000028</v>
      </c>
      <c r="V49" s="87">
        <f t="shared" si="70"/>
        <v>599.34800000000018</v>
      </c>
      <c r="W49" s="87">
        <f t="shared" si="70"/>
        <v>592.73499999999979</v>
      </c>
      <c r="X49" s="87">
        <f t="shared" si="70"/>
        <v>596.24800000000016</v>
      </c>
      <c r="Y49" s="87">
        <f t="shared" si="70"/>
        <v>600.97299999999984</v>
      </c>
      <c r="Z49" s="87">
        <f t="shared" si="70"/>
        <v>607.17100000000005</v>
      </c>
      <c r="AA49" s="87">
        <f t="shared" si="70"/>
        <v>612.99400000000014</v>
      </c>
      <c r="AB49" s="87">
        <f t="shared" si="70"/>
        <v>617.09399999999937</v>
      </c>
      <c r="AC49" s="87">
        <f t="shared" si="70"/>
        <v>620.85199999999952</v>
      </c>
      <c r="AD49" s="87">
        <f t="shared" si="70"/>
        <v>624.39699999999959</v>
      </c>
      <c r="AE49" s="87">
        <f t="shared" ref="AE49:AL49" si="71">SUM(AE5,AE9,AE15,AE22,AE26,AE32,AE37,AE41,AE45)</f>
        <v>627.94299999999964</v>
      </c>
      <c r="AF49" s="87">
        <f t="shared" si="71"/>
        <v>631.48299999999995</v>
      </c>
      <c r="AG49" s="87">
        <f t="shared" si="71"/>
        <v>635.25800000000015</v>
      </c>
      <c r="AH49" s="87">
        <f t="shared" si="71"/>
        <v>638.97999999999979</v>
      </c>
      <c r="AI49" s="87">
        <f t="shared" si="71"/>
        <v>642.71500000000003</v>
      </c>
      <c r="AJ49" s="87">
        <f t="shared" si="71"/>
        <v>646.4670000000001</v>
      </c>
      <c r="AK49" s="87">
        <f t="shared" si="71"/>
        <v>650.20399999999984</v>
      </c>
      <c r="AL49" s="87">
        <f t="shared" si="71"/>
        <v>653.93299999999988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8.6889941185588293E-2</v>
      </c>
      <c r="N52" s="337">
        <f t="shared" si="73"/>
        <v>9.7293476509879101E-2</v>
      </c>
      <c r="O52" s="337">
        <f t="shared" si="73"/>
        <v>9.6492213914822184E-2</v>
      </c>
      <c r="P52" s="337">
        <f t="shared" si="73"/>
        <v>9.9110787445683399E-2</v>
      </c>
      <c r="Q52" s="337">
        <f t="shared" si="73"/>
        <v>0.10102588542959696</v>
      </c>
      <c r="R52" s="337">
        <f t="shared" si="73"/>
        <v>0.10062449493240701</v>
      </c>
      <c r="S52" s="337">
        <f t="shared" si="73"/>
        <v>0.10091545772336288</v>
      </c>
      <c r="T52" s="337">
        <f t="shared" si="73"/>
        <v>0.10727638477939415</v>
      </c>
      <c r="U52" s="337">
        <f t="shared" si="73"/>
        <v>0.10779649090932425</v>
      </c>
      <c r="V52" s="337">
        <f t="shared" si="73"/>
        <v>0.11103597348253837</v>
      </c>
      <c r="W52" s="337">
        <f t="shared" si="73"/>
        <v>0.11485739699678645</v>
      </c>
      <c r="X52" s="337">
        <f t="shared" si="73"/>
        <v>0.10378904497830076</v>
      </c>
      <c r="Y52" s="337">
        <f t="shared" si="73"/>
        <v>0.10427948773932566</v>
      </c>
      <c r="Z52" s="337">
        <f t="shared" si="73"/>
        <v>0.10483083665803039</v>
      </c>
      <c r="AA52" s="337">
        <f t="shared" si="73"/>
        <v>0.10536923533639503</v>
      </c>
      <c r="AB52" s="337">
        <f t="shared" si="73"/>
        <v>0.10590955568672387</v>
      </c>
      <c r="AC52" s="337">
        <f t="shared" si="73"/>
        <v>0.1064093586410803</v>
      </c>
      <c r="AD52" s="337">
        <f t="shared" si="73"/>
        <v>0.10688645582907638</v>
      </c>
      <c r="AE52" s="337">
        <f t="shared" ref="AE52:AL52" si="74">AE5/AE$49</f>
        <v>0.10736812545894908</v>
      </c>
      <c r="AF52" s="337">
        <f t="shared" si="74"/>
        <v>0.10785307742943964</v>
      </c>
      <c r="AG52" s="337">
        <f t="shared" si="74"/>
        <v>0.10834175922445366</v>
      </c>
      <c r="AH52" s="337">
        <f t="shared" si="74"/>
        <v>0.10883561793793402</v>
      </c>
      <c r="AI52" s="337">
        <f t="shared" si="74"/>
        <v>0.10930728966903892</v>
      </c>
      <c r="AJ52" s="337">
        <f t="shared" si="74"/>
        <v>0.10980280707177119</v>
      </c>
      <c r="AK52" s="337">
        <f t="shared" si="74"/>
        <v>0.11018131019305133</v>
      </c>
      <c r="AL52" s="337">
        <f t="shared" si="74"/>
        <v>0.1102184147207427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5.882422716323718E-2</v>
      </c>
      <c r="N53" s="336">
        <f t="shared" si="75"/>
        <v>6.4514313224892025E-2</v>
      </c>
      <c r="O53" s="336">
        <f t="shared" si="75"/>
        <v>6.4832885604624066E-2</v>
      </c>
      <c r="P53" s="336">
        <f t="shared" si="75"/>
        <v>6.582425955580859E-2</v>
      </c>
      <c r="Q53" s="336">
        <f t="shared" si="75"/>
        <v>6.3269918038568781E-2</v>
      </c>
      <c r="R53" s="336">
        <f t="shared" si="75"/>
        <v>6.6459362811179187E-2</v>
      </c>
      <c r="S53" s="336">
        <f t="shared" si="75"/>
        <v>6.9224610192710007E-2</v>
      </c>
      <c r="T53" s="336">
        <f t="shared" si="75"/>
        <v>7.1941305401897443E-2</v>
      </c>
      <c r="U53" s="336">
        <f t="shared" si="75"/>
        <v>7.2619840130526123E-2</v>
      </c>
      <c r="V53" s="336">
        <f t="shared" si="75"/>
        <v>7.5414463919012062E-2</v>
      </c>
      <c r="W53" s="336">
        <f t="shared" si="75"/>
        <v>7.8233709069228025E-2</v>
      </c>
      <c r="X53" s="336">
        <f t="shared" si="75"/>
        <v>6.7981597608953448E-2</v>
      </c>
      <c r="Y53" s="336">
        <f t="shared" si="75"/>
        <v>6.8193101304028808E-2</v>
      </c>
      <c r="Z53" s="336">
        <f t="shared" si="75"/>
        <v>6.8381608157298393E-2</v>
      </c>
      <c r="AA53" s="336">
        <f t="shared" si="75"/>
        <v>6.8608632185557475E-2</v>
      </c>
      <c r="AB53" s="336">
        <f t="shared" si="75"/>
        <v>6.8854827443324676E-2</v>
      </c>
      <c r="AC53" s="336">
        <f t="shared" si="75"/>
        <v>6.9071052507246475E-2</v>
      </c>
      <c r="AD53" s="336">
        <f t="shared" si="75"/>
        <v>6.9283044262005919E-2</v>
      </c>
      <c r="AE53" s="336">
        <f t="shared" ref="AE53:AL53" si="76">AE6/AE$49</f>
        <v>6.9489560406677545E-2</v>
      </c>
      <c r="AF53" s="336">
        <f t="shared" si="76"/>
        <v>6.9706483979651457E-2</v>
      </c>
      <c r="AG53" s="336">
        <f t="shared" si="76"/>
        <v>6.9927491032657038E-2</v>
      </c>
      <c r="AH53" s="336">
        <f t="shared" si="76"/>
        <v>7.0156194859262291E-2</v>
      </c>
      <c r="AI53" s="336">
        <f t="shared" si="76"/>
        <v>7.0391579259579506E-2</v>
      </c>
      <c r="AJ53" s="336">
        <f t="shared" si="76"/>
        <v>7.0660586329047786E-2</v>
      </c>
      <c r="AK53" s="336">
        <f t="shared" si="76"/>
        <v>7.0844496294392531E-2</v>
      </c>
      <c r="AL53" s="336">
        <f t="shared" si="76"/>
        <v>7.0992473945033496E-2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2.8065714022351102E-2</v>
      </c>
      <c r="N54" s="336">
        <f t="shared" si="77"/>
        <v>3.2779163284987069E-2</v>
      </c>
      <c r="O54" s="336">
        <f t="shared" si="77"/>
        <v>3.1659328310198104E-2</v>
      </c>
      <c r="P54" s="336">
        <f t="shared" si="77"/>
        <v>3.3286527889874802E-2</v>
      </c>
      <c r="Q54" s="336">
        <f t="shared" si="77"/>
        <v>3.7755967391028183E-2</v>
      </c>
      <c r="R54" s="336">
        <f t="shared" si="77"/>
        <v>3.4165132121227806E-2</v>
      </c>
      <c r="S54" s="336">
        <f t="shared" si="77"/>
        <v>3.169084753065287E-2</v>
      </c>
      <c r="T54" s="336">
        <f t="shared" si="77"/>
        <v>3.533507937749672E-2</v>
      </c>
      <c r="U54" s="336">
        <f t="shared" si="77"/>
        <v>3.5176650778798127E-2</v>
      </c>
      <c r="V54" s="336">
        <f t="shared" si="77"/>
        <v>3.5621509563526305E-2</v>
      </c>
      <c r="W54" s="336">
        <f t="shared" si="77"/>
        <v>3.6623687927558421E-2</v>
      </c>
      <c r="X54" s="336">
        <f t="shared" si="77"/>
        <v>3.5807447369347309E-2</v>
      </c>
      <c r="Y54" s="336">
        <f t="shared" si="77"/>
        <v>3.6086386435296845E-2</v>
      </c>
      <c r="Z54" s="336">
        <f t="shared" si="77"/>
        <v>3.6449228500732005E-2</v>
      </c>
      <c r="AA54" s="336">
        <f t="shared" si="77"/>
        <v>3.6760603150837554E-2</v>
      </c>
      <c r="AB54" s="336">
        <f t="shared" si="77"/>
        <v>3.7054728243399192E-2</v>
      </c>
      <c r="AC54" s="336">
        <f t="shared" si="77"/>
        <v>3.73383061338338E-2</v>
      </c>
      <c r="AD54" s="336">
        <f t="shared" si="77"/>
        <v>3.7603411567070463E-2</v>
      </c>
      <c r="AE54" s="336">
        <f t="shared" ref="AE54:AL54" si="78">AE7/AE$49</f>
        <v>3.7878565052271537E-2</v>
      </c>
      <c r="AF54" s="336">
        <f t="shared" si="78"/>
        <v>3.8146593449788185E-2</v>
      </c>
      <c r="AG54" s="336">
        <f t="shared" si="78"/>
        <v>3.8414268191796615E-2</v>
      </c>
      <c r="AH54" s="336">
        <f t="shared" si="78"/>
        <v>3.8679423078671726E-2</v>
      </c>
      <c r="AI54" s="336">
        <f t="shared" si="78"/>
        <v>3.8915710409459424E-2</v>
      </c>
      <c r="AJ54" s="336">
        <f t="shared" si="78"/>
        <v>3.9142220742723409E-2</v>
      </c>
      <c r="AK54" s="336">
        <f t="shared" si="78"/>
        <v>3.9336813898658791E-2</v>
      </c>
      <c r="AL54" s="336">
        <f t="shared" si="78"/>
        <v>3.9225940775709213E-2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0.20983676890618888</v>
      </c>
      <c r="N56" s="337">
        <f t="shared" si="79"/>
        <v>0.20909826578902962</v>
      </c>
      <c r="O56" s="337">
        <f t="shared" si="79"/>
        <v>0.20823112379559294</v>
      </c>
      <c r="P56" s="337">
        <f t="shared" si="79"/>
        <v>0.20977770132601437</v>
      </c>
      <c r="Q56" s="337">
        <f t="shared" si="79"/>
        <v>0.20571850036362455</v>
      </c>
      <c r="R56" s="337">
        <f t="shared" si="79"/>
        <v>0.21096020838893023</v>
      </c>
      <c r="S56" s="337">
        <f t="shared" si="79"/>
        <v>0.21733556392561365</v>
      </c>
      <c r="T56" s="337">
        <f t="shared" si="79"/>
        <v>0.21587960067265952</v>
      </c>
      <c r="U56" s="337">
        <f t="shared" si="79"/>
        <v>0.22254747032005445</v>
      </c>
      <c r="V56" s="337">
        <f t="shared" si="79"/>
        <v>0.22988106039369186</v>
      </c>
      <c r="W56" s="337">
        <f t="shared" si="79"/>
        <v>0.23994981563227172</v>
      </c>
      <c r="X56" s="337">
        <f t="shared" si="79"/>
        <v>0.24511244400383947</v>
      </c>
      <c r="Y56" s="337">
        <f t="shared" si="79"/>
        <v>0.24660203458901039</v>
      </c>
      <c r="Z56" s="337">
        <f t="shared" si="79"/>
        <v>0.24779997937058976</v>
      </c>
      <c r="AA56" s="337">
        <f t="shared" si="79"/>
        <v>0.24923549405017742</v>
      </c>
      <c r="AB56" s="337">
        <f t="shared" si="79"/>
        <v>0.25077512695340287</v>
      </c>
      <c r="AC56" s="337">
        <f t="shared" si="79"/>
        <v>0.2523451123119389</v>
      </c>
      <c r="AD56" s="337">
        <f t="shared" si="79"/>
        <v>0.25392225248008854</v>
      </c>
      <c r="AE56" s="337">
        <f t="shared" ref="AE56:AL56" si="80">AE9/AE$49</f>
        <v>0.2555376577220132</v>
      </c>
      <c r="AF56" s="337">
        <f t="shared" si="80"/>
        <v>0.2571758229419383</v>
      </c>
      <c r="AG56" s="337">
        <f t="shared" si="80"/>
        <v>0.25877576880760678</v>
      </c>
      <c r="AH56" s="337">
        <f t="shared" si="80"/>
        <v>0.26031902189967737</v>
      </c>
      <c r="AI56" s="337">
        <f t="shared" si="80"/>
        <v>0.26192091356417396</v>
      </c>
      <c r="AJ56" s="337">
        <f t="shared" si="80"/>
        <v>0.26359384790195045</v>
      </c>
      <c r="AK56" s="337">
        <f t="shared" si="80"/>
        <v>0.26520230713506981</v>
      </c>
      <c r="AL56" s="337">
        <f t="shared" si="80"/>
        <v>0.26675916923838183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5.6031982274325112E-2</v>
      </c>
      <c r="N57" s="336">
        <f t="shared" si="81"/>
        <v>5.5119247997720916E-2</v>
      </c>
      <c r="O57" s="336">
        <f t="shared" si="81"/>
        <v>5.3963822546512753E-2</v>
      </c>
      <c r="P57" s="336">
        <f t="shared" si="81"/>
        <v>5.3186087265336121E-2</v>
      </c>
      <c r="Q57" s="336">
        <f t="shared" si="81"/>
        <v>5.4546321814349923E-2</v>
      </c>
      <c r="R57" s="336">
        <f t="shared" si="81"/>
        <v>5.7347010901705811E-2</v>
      </c>
      <c r="S57" s="336">
        <f t="shared" si="81"/>
        <v>5.9271896082274324E-2</v>
      </c>
      <c r="T57" s="336">
        <f t="shared" si="81"/>
        <v>5.8545217897869435E-2</v>
      </c>
      <c r="U57" s="336">
        <f t="shared" si="81"/>
        <v>6.2562634738329792E-2</v>
      </c>
      <c r="V57" s="336">
        <f t="shared" si="81"/>
        <v>6.3812757985696397E-2</v>
      </c>
      <c r="W57" s="336">
        <f t="shared" si="81"/>
        <v>6.5677757859632452E-2</v>
      </c>
      <c r="X57" s="336">
        <f t="shared" si="81"/>
        <v>7.5640071906018236E-2</v>
      </c>
      <c r="Y57" s="336">
        <f t="shared" si="81"/>
        <v>7.6247581311830681E-2</v>
      </c>
      <c r="Z57" s="336">
        <f t="shared" si="81"/>
        <v>7.6814566114659144E-2</v>
      </c>
      <c r="AA57" s="336">
        <f t="shared" si="81"/>
        <v>7.7415933587632324E-2</v>
      </c>
      <c r="AB57" s="336">
        <f t="shared" si="81"/>
        <v>7.805007533291182E-2</v>
      </c>
      <c r="AC57" s="336">
        <f t="shared" si="81"/>
        <v>7.8683512940783532E-2</v>
      </c>
      <c r="AD57" s="336">
        <f t="shared" si="81"/>
        <v>7.931955514406222E-2</v>
      </c>
      <c r="AE57" s="336">
        <f t="shared" ref="AE57:AL57" si="82">AE10/AE$49</f>
        <v>7.9984014058730929E-2</v>
      </c>
      <c r="AF57" s="336">
        <f t="shared" si="82"/>
        <v>8.0652555351049829E-2</v>
      </c>
      <c r="AG57" s="336">
        <f t="shared" si="82"/>
        <v>8.1328682837022701E-2</v>
      </c>
      <c r="AH57" s="336">
        <f t="shared" si="82"/>
        <v>8.1989671408291109E-2</v>
      </c>
      <c r="AI57" s="336">
        <f t="shared" si="82"/>
        <v>8.2664835755812779E-2</v>
      </c>
      <c r="AJ57" s="336">
        <f t="shared" si="82"/>
        <v>8.3339938869529076E-2</v>
      </c>
      <c r="AK57" s="336">
        <f t="shared" si="82"/>
        <v>8.3985140372636158E-2</v>
      </c>
      <c r="AL57" s="336">
        <f t="shared" si="82"/>
        <v>8.463841160396153E-2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</v>
      </c>
      <c r="L58" s="232" t="str">
        <f>'Occ T3'!A13</f>
        <v>22 Health professionals</v>
      </c>
      <c r="M58" s="336">
        <f t="shared" ref="M58:AD58" si="83">M11/M$49</f>
        <v>3.6949100237896812E-2</v>
      </c>
      <c r="N58" s="336">
        <f t="shared" si="83"/>
        <v>3.9607483730409627E-2</v>
      </c>
      <c r="O58" s="336">
        <f t="shared" si="83"/>
        <v>4.204231664424983E-2</v>
      </c>
      <c r="P58" s="336">
        <f t="shared" si="83"/>
        <v>4.3583100660628586E-2</v>
      </c>
      <c r="Q58" s="336">
        <f t="shared" si="83"/>
        <v>4.2369092627072051E-2</v>
      </c>
      <c r="R58" s="336">
        <f t="shared" si="83"/>
        <v>4.3035700008241778E-2</v>
      </c>
      <c r="S58" s="336">
        <f t="shared" si="83"/>
        <v>4.231242779748947E-2</v>
      </c>
      <c r="T58" s="336">
        <f t="shared" si="83"/>
        <v>4.5832949020288151E-2</v>
      </c>
      <c r="U58" s="336">
        <f t="shared" si="83"/>
        <v>4.490694304426416E-2</v>
      </c>
      <c r="V58" s="336">
        <f t="shared" si="83"/>
        <v>4.5768733613637105E-2</v>
      </c>
      <c r="W58" s="336">
        <f t="shared" si="83"/>
        <v>4.615689068358058E-2</v>
      </c>
      <c r="X58" s="336">
        <f t="shared" si="83"/>
        <v>4.4337631631173081E-2</v>
      </c>
      <c r="Y58" s="336">
        <f t="shared" si="83"/>
        <v>4.4717324973596664E-2</v>
      </c>
      <c r="Z58" s="336">
        <f t="shared" si="83"/>
        <v>4.5000171456863976E-2</v>
      </c>
      <c r="AA58" s="336">
        <f t="shared" si="83"/>
        <v>4.5371671017907581E-2</v>
      </c>
      <c r="AB58" s="336">
        <f t="shared" si="83"/>
        <v>4.5757500979342294E-2</v>
      </c>
      <c r="AC58" s="336">
        <f t="shared" si="83"/>
        <v>4.6143989355821424E-2</v>
      </c>
      <c r="AD58" s="336">
        <f t="shared" si="83"/>
        <v>4.6528146145112657E-2</v>
      </c>
      <c r="AE58" s="336">
        <f t="shared" ref="AE58:AL58" si="84">AE11/AE$49</f>
        <v>4.6959632934427148E-2</v>
      </c>
      <c r="AF58" s="336">
        <f t="shared" si="84"/>
        <v>4.7364152071486275E-2</v>
      </c>
      <c r="AG58" s="336">
        <f t="shared" si="84"/>
        <v>4.7764218369277703E-2</v>
      </c>
      <c r="AH58" s="336">
        <f t="shared" si="84"/>
        <v>4.8156041528926337E-2</v>
      </c>
      <c r="AI58" s="336">
        <f t="shared" si="84"/>
        <v>4.8547538204129694E-2</v>
      </c>
      <c r="AJ58" s="336">
        <f t="shared" si="84"/>
        <v>4.8967348295765038E-2</v>
      </c>
      <c r="AK58" s="336">
        <f t="shared" si="84"/>
        <v>4.9375480666179521E-2</v>
      </c>
      <c r="AL58" s="336">
        <f t="shared" si="84"/>
        <v>4.9748336370828747E-2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5.2640050612402553E-2</v>
      </c>
      <c r="N59" s="336">
        <f t="shared" si="85"/>
        <v>5.3032624655983053E-2</v>
      </c>
      <c r="O59" s="336">
        <f t="shared" si="85"/>
        <v>5.4554358976543697E-2</v>
      </c>
      <c r="P59" s="336">
        <f t="shared" si="85"/>
        <v>5.2378618414968006E-2</v>
      </c>
      <c r="Q59" s="336">
        <f t="shared" si="85"/>
        <v>4.8147257887291517E-2</v>
      </c>
      <c r="R59" s="336">
        <f t="shared" si="85"/>
        <v>5.0437128641242585E-2</v>
      </c>
      <c r="S59" s="336">
        <f t="shared" si="85"/>
        <v>5.5023767327509569E-2</v>
      </c>
      <c r="T59" s="336">
        <f t="shared" si="85"/>
        <v>5.1107789153827382E-2</v>
      </c>
      <c r="U59" s="336">
        <f t="shared" si="85"/>
        <v>5.1151551413306968E-2</v>
      </c>
      <c r="V59" s="336">
        <f t="shared" si="85"/>
        <v>5.2536160792720055E-2</v>
      </c>
      <c r="W59" s="336">
        <f t="shared" si="85"/>
        <v>5.379588683508834E-2</v>
      </c>
      <c r="X59" s="336">
        <f t="shared" si="85"/>
        <v>5.0923261030903041E-2</v>
      </c>
      <c r="Y59" s="336">
        <f t="shared" si="85"/>
        <v>5.1019715497626628E-2</v>
      </c>
      <c r="Z59" s="336">
        <f t="shared" si="85"/>
        <v>5.1058296912038489E-2</v>
      </c>
      <c r="AA59" s="336">
        <f t="shared" si="85"/>
        <v>5.117455910735863E-2</v>
      </c>
      <c r="AB59" s="336">
        <f t="shared" si="85"/>
        <v>5.1326718030397664E-2</v>
      </c>
      <c r="AC59" s="336">
        <f t="shared" si="85"/>
        <v>5.1486715611052364E-2</v>
      </c>
      <c r="AD59" s="336">
        <f t="shared" si="85"/>
        <v>5.1651867852362691E-2</v>
      </c>
      <c r="AE59" s="336">
        <f t="shared" ref="AE59:AL59" si="86">AE12/AE$49</f>
        <v>5.1806859083458015E-2</v>
      </c>
      <c r="AF59" s="336">
        <f t="shared" si="86"/>
        <v>5.1984192645537906E-2</v>
      </c>
      <c r="AG59" s="336">
        <f t="shared" si="86"/>
        <v>5.2127663794601292E-2</v>
      </c>
      <c r="AH59" s="336">
        <f t="shared" si="86"/>
        <v>5.2272662880853089E-2</v>
      </c>
      <c r="AI59" s="336">
        <f t="shared" si="86"/>
        <v>5.2415924268208215E-2</v>
      </c>
      <c r="AJ59" s="336">
        <f t="shared" si="86"/>
        <v>5.2566834689549327E-2</v>
      </c>
      <c r="AK59" s="336">
        <f t="shared" si="86"/>
        <v>5.2740137549927811E-2</v>
      </c>
      <c r="AL59" s="336">
        <f t="shared" si="86"/>
        <v>5.2902256203278188E-2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6.421563578156439E-2</v>
      </c>
      <c r="N60" s="336">
        <f t="shared" si="87"/>
        <v>6.1338909404916049E-2</v>
      </c>
      <c r="O60" s="336">
        <f t="shared" si="87"/>
        <v>5.7670625628286669E-2</v>
      </c>
      <c r="P60" s="336">
        <f t="shared" si="87"/>
        <v>6.0629894985081673E-2</v>
      </c>
      <c r="Q60" s="336">
        <f t="shared" si="87"/>
        <v>6.0655828034911055E-2</v>
      </c>
      <c r="R60" s="336">
        <f t="shared" si="87"/>
        <v>6.0140368837740071E-2</v>
      </c>
      <c r="S60" s="336">
        <f t="shared" si="87"/>
        <v>6.0727472718340253E-2</v>
      </c>
      <c r="T60" s="336">
        <f t="shared" si="87"/>
        <v>6.039364460067452E-2</v>
      </c>
      <c r="U60" s="336">
        <f t="shared" si="87"/>
        <v>6.3926341124153518E-2</v>
      </c>
      <c r="V60" s="336">
        <f t="shared" si="87"/>
        <v>6.7763408001638298E-2</v>
      </c>
      <c r="W60" s="336">
        <f t="shared" si="87"/>
        <v>7.431928025397036E-2</v>
      </c>
      <c r="X60" s="336">
        <f t="shared" si="87"/>
        <v>7.4211479435745076E-2</v>
      </c>
      <c r="Y60" s="336">
        <f t="shared" si="87"/>
        <v>7.4617412805956448E-2</v>
      </c>
      <c r="Z60" s="336">
        <f t="shared" si="87"/>
        <v>7.4926944887028141E-2</v>
      </c>
      <c r="AA60" s="336">
        <f t="shared" si="87"/>
        <v>7.5273330337278899E-2</v>
      </c>
      <c r="AB60" s="336">
        <f t="shared" si="87"/>
        <v>7.5640832610751108E-2</v>
      </c>
      <c r="AC60" s="336">
        <f t="shared" si="87"/>
        <v>7.6030894404281638E-2</v>
      </c>
      <c r="AD60" s="336">
        <f t="shared" si="87"/>
        <v>7.6422683338550942E-2</v>
      </c>
      <c r="AE60" s="336">
        <f t="shared" ref="AE60:AL60" si="88">AE13/AE$49</f>
        <v>7.6787151645397136E-2</v>
      </c>
      <c r="AF60" s="336">
        <f t="shared" si="88"/>
        <v>7.7174922873864307E-2</v>
      </c>
      <c r="AG60" s="336">
        <f t="shared" si="88"/>
        <v>7.7555203806705053E-2</v>
      </c>
      <c r="AH60" s="336">
        <f t="shared" si="88"/>
        <v>7.790064608160685E-2</v>
      </c>
      <c r="AI60" s="336">
        <f t="shared" si="88"/>
        <v>7.8292615336023288E-2</v>
      </c>
      <c r="AJ60" s="336">
        <f t="shared" si="88"/>
        <v>7.8719726047106989E-2</v>
      </c>
      <c r="AK60" s="336">
        <f t="shared" si="88"/>
        <v>7.9101548546326381E-2</v>
      </c>
      <c r="AL60" s="336">
        <f t="shared" si="88"/>
        <v>7.9470165060313389E-2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0.12614351840907975</v>
      </c>
      <c r="N62" s="337">
        <f t="shared" si="89"/>
        <v>0.12968149028789411</v>
      </c>
      <c r="O62" s="337">
        <f t="shared" si="89"/>
        <v>0.12846214158364674</v>
      </c>
      <c r="P62" s="337">
        <f t="shared" si="89"/>
        <v>0.1264060308013874</v>
      </c>
      <c r="Q62" s="337">
        <f t="shared" si="89"/>
        <v>0.12715463847193317</v>
      </c>
      <c r="R62" s="337">
        <f t="shared" si="89"/>
        <v>0.12783796571994113</v>
      </c>
      <c r="S62" s="337">
        <f t="shared" si="89"/>
        <v>0.1284820502083252</v>
      </c>
      <c r="T62" s="337">
        <f t="shared" si="89"/>
        <v>0.13036962227397031</v>
      </c>
      <c r="U62" s="337">
        <f t="shared" si="89"/>
        <v>0.13324964764772429</v>
      </c>
      <c r="V62" s="337">
        <f t="shared" si="89"/>
        <v>0.13347956372350328</v>
      </c>
      <c r="W62" s="337">
        <f t="shared" si="89"/>
        <v>0.13943178993040842</v>
      </c>
      <c r="X62" s="337">
        <f t="shared" si="89"/>
        <v>0.14036223787792942</v>
      </c>
      <c r="Y62" s="337">
        <f t="shared" si="89"/>
        <v>0.14132418721696349</v>
      </c>
      <c r="Z62" s="337">
        <f t="shared" si="89"/>
        <v>0.14197625712741424</v>
      </c>
      <c r="AA62" s="337">
        <f t="shared" si="89"/>
        <v>0.1426026726997012</v>
      </c>
      <c r="AB62" s="337">
        <f t="shared" si="89"/>
        <v>0.14325027122914372</v>
      </c>
      <c r="AC62" s="337">
        <f t="shared" si="89"/>
        <v>0.14388211362333664</v>
      </c>
      <c r="AD62" s="337">
        <f t="shared" si="89"/>
        <v>0.1445101401174034</v>
      </c>
      <c r="AE62" s="337">
        <f t="shared" ref="AE62:AL62" si="90">AE15/AE$49</f>
        <v>0.14513326039788887</v>
      </c>
      <c r="AF62" s="337">
        <f t="shared" si="90"/>
        <v>0.14577440104880893</v>
      </c>
      <c r="AG62" s="337">
        <f t="shared" si="90"/>
        <v>0.14642080186880754</v>
      </c>
      <c r="AH62" s="337">
        <f t="shared" si="90"/>
        <v>0.14708324900053668</v>
      </c>
      <c r="AI62" s="337">
        <f t="shared" si="90"/>
        <v>0.14780077243309753</v>
      </c>
      <c r="AJ62" s="337">
        <f t="shared" si="90"/>
        <v>0.14847707650633163</v>
      </c>
      <c r="AK62" s="337">
        <f t="shared" si="90"/>
        <v>0.14918500857824901</v>
      </c>
      <c r="AL62" s="337">
        <f t="shared" si="90"/>
        <v>0.14979995347681929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1.8786876021443355E-2</v>
      </c>
      <c r="N63" s="336">
        <f t="shared" si="91"/>
        <v>1.8433992652615704E-2</v>
      </c>
      <c r="O63" s="336">
        <f t="shared" si="91"/>
        <v>1.8062139755147175E-2</v>
      </c>
      <c r="P63" s="336">
        <f t="shared" si="91"/>
        <v>1.8245812726439131E-2</v>
      </c>
      <c r="Q63" s="336">
        <f t="shared" si="91"/>
        <v>1.6570281948209423E-2</v>
      </c>
      <c r="R63" s="336">
        <f t="shared" si="91"/>
        <v>1.6983447067314434E-2</v>
      </c>
      <c r="S63" s="336">
        <f t="shared" si="91"/>
        <v>1.7356554466404654E-2</v>
      </c>
      <c r="T63" s="336">
        <f t="shared" si="91"/>
        <v>1.9551041783347215E-2</v>
      </c>
      <c r="U63" s="336">
        <f t="shared" si="91"/>
        <v>1.9897463408175973E-2</v>
      </c>
      <c r="V63" s="336">
        <f t="shared" si="91"/>
        <v>1.956260143065422E-2</v>
      </c>
      <c r="W63" s="336">
        <f t="shared" si="91"/>
        <v>2.1185021287326716E-2</v>
      </c>
      <c r="X63" s="336">
        <f t="shared" si="91"/>
        <v>1.9115680299811474E-2</v>
      </c>
      <c r="Y63" s="336">
        <f t="shared" si="91"/>
        <v>1.9164940323170329E-2</v>
      </c>
      <c r="Z63" s="336">
        <f t="shared" si="91"/>
        <v>1.9209363183196732E-2</v>
      </c>
      <c r="AA63" s="336">
        <f t="shared" si="91"/>
        <v>1.9266708951872033E-2</v>
      </c>
      <c r="AB63" s="336">
        <f t="shared" si="91"/>
        <v>1.9324114234270284E-2</v>
      </c>
      <c r="AC63" s="336">
        <f t="shared" si="91"/>
        <v>1.9375252435951992E-2</v>
      </c>
      <c r="AD63" s="336">
        <f t="shared" si="91"/>
        <v>1.9432185444826205E-2</v>
      </c>
      <c r="AE63" s="336">
        <f t="shared" ref="AE63:AL63" si="92">AE16/AE$49</f>
        <v>1.9466885132041784E-2</v>
      </c>
      <c r="AF63" s="336">
        <f t="shared" si="92"/>
        <v>1.9487220568080582E-2</v>
      </c>
      <c r="AG63" s="336">
        <f t="shared" si="92"/>
        <v>1.9507928968571009E-2</v>
      </c>
      <c r="AH63" s="336">
        <f t="shared" si="92"/>
        <v>1.9556081971736469E-2</v>
      </c>
      <c r="AI63" s="336">
        <f t="shared" si="92"/>
        <v>1.9618511194636465E-2</v>
      </c>
      <c r="AJ63" s="336">
        <f t="shared" si="92"/>
        <v>1.9676205739070817E-2</v>
      </c>
      <c r="AK63" s="336">
        <f t="shared" si="92"/>
        <v>1.9735467345963903E-2</v>
      </c>
      <c r="AL63" s="336">
        <f t="shared" si="92"/>
        <v>1.9787264255333465E-2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1.5274439208560508E-2</v>
      </c>
      <c r="N64" s="336">
        <f t="shared" si="93"/>
        <v>1.859769184823656E-2</v>
      </c>
      <c r="O64" s="336">
        <f t="shared" si="93"/>
        <v>1.9388685106284172E-2</v>
      </c>
      <c r="P64" s="336">
        <f t="shared" si="93"/>
        <v>1.9214333551604821E-2</v>
      </c>
      <c r="Q64" s="336">
        <f t="shared" si="93"/>
        <v>1.8644796219416761E-2</v>
      </c>
      <c r="R64" s="336">
        <f t="shared" si="93"/>
        <v>1.9351325931379559E-2</v>
      </c>
      <c r="S64" s="336">
        <f t="shared" si="93"/>
        <v>1.8656168877254176E-2</v>
      </c>
      <c r="T64" s="336">
        <f t="shared" si="93"/>
        <v>1.8740665923852432E-2</v>
      </c>
      <c r="U64" s="336">
        <f t="shared" si="93"/>
        <v>2.0220068149318357E-2</v>
      </c>
      <c r="V64" s="336">
        <f t="shared" si="93"/>
        <v>1.9689463290297169E-2</v>
      </c>
      <c r="W64" s="336">
        <f t="shared" si="93"/>
        <v>2.0113766207077884E-2</v>
      </c>
      <c r="X64" s="336">
        <f t="shared" si="93"/>
        <v>2.9298863118687256E-2</v>
      </c>
      <c r="Y64" s="336">
        <f t="shared" si="93"/>
        <v>2.9786982558906296E-2</v>
      </c>
      <c r="Z64" s="336">
        <f t="shared" si="93"/>
        <v>3.0217851870836525E-2</v>
      </c>
      <c r="AA64" s="336">
        <f t="shared" si="93"/>
        <v>3.0707229078775624E-2</v>
      </c>
      <c r="AB64" s="336">
        <f t="shared" si="93"/>
        <v>3.1217157249454421E-2</v>
      </c>
      <c r="AC64" s="336">
        <f t="shared" si="93"/>
        <v>3.1724534705579309E-2</v>
      </c>
      <c r="AD64" s="336">
        <f t="shared" si="93"/>
        <v>3.2229593181591645E-2</v>
      </c>
      <c r="AE64" s="336">
        <f t="shared" ref="AE64:AL64" si="94">AE17/AE$49</f>
        <v>3.2752230177709382E-2</v>
      </c>
      <c r="AF64" s="336">
        <f t="shared" si="94"/>
        <v>3.3288699990943499E-2</v>
      </c>
      <c r="AG64" s="336">
        <f t="shared" si="94"/>
        <v>3.3823701766388423E-2</v>
      </c>
      <c r="AH64" s="336">
        <f t="shared" si="94"/>
        <v>3.4357465044377422E-2</v>
      </c>
      <c r="AI64" s="336">
        <f t="shared" si="94"/>
        <v>3.4874415756129901E-2</v>
      </c>
      <c r="AJ64" s="336">
        <f t="shared" si="94"/>
        <v>3.5391150963482318E-2</v>
      </c>
      <c r="AK64" s="336">
        <f t="shared" si="94"/>
        <v>3.5911341200645812E-2</v>
      </c>
      <c r="AL64" s="336">
        <f t="shared" si="94"/>
        <v>3.6438699402210992E-2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1.0110152707658436E-2</v>
      </c>
      <c r="N65" s="336">
        <f t="shared" si="95"/>
        <v>1.224337940348082E-2</v>
      </c>
      <c r="O65" s="336">
        <f t="shared" si="95"/>
        <v>1.1359064861489963E-2</v>
      </c>
      <c r="P65" s="336">
        <f t="shared" si="95"/>
        <v>9.7830913472654497E-3</v>
      </c>
      <c r="Q65" s="336">
        <f t="shared" si="95"/>
        <v>9.3433272070242452E-3</v>
      </c>
      <c r="R65" s="336">
        <f t="shared" si="95"/>
        <v>9.4884788553281692E-3</v>
      </c>
      <c r="S65" s="336">
        <f t="shared" si="95"/>
        <v>1.0546722357930799E-2</v>
      </c>
      <c r="T65" s="336">
        <f t="shared" si="95"/>
        <v>1.0335780329878414E-2</v>
      </c>
      <c r="U65" s="336">
        <f t="shared" si="95"/>
        <v>1.0305633614114362E-2</v>
      </c>
      <c r="V65" s="336">
        <f t="shared" si="95"/>
        <v>1.0170452012698252E-2</v>
      </c>
      <c r="W65" s="336">
        <f t="shared" si="95"/>
        <v>1.0897248284476612E-2</v>
      </c>
      <c r="X65" s="336">
        <f t="shared" si="95"/>
        <v>8.5592714017495349E-3</v>
      </c>
      <c r="Y65" s="336">
        <f t="shared" si="95"/>
        <v>8.5668932444289848E-3</v>
      </c>
      <c r="Z65" s="336">
        <f t="shared" si="95"/>
        <v>8.5483190881462078E-3</v>
      </c>
      <c r="AA65" s="336">
        <f t="shared" si="95"/>
        <v>8.5323063146254992E-3</v>
      </c>
      <c r="AB65" s="336">
        <f t="shared" si="95"/>
        <v>8.5037438869744637E-3</v>
      </c>
      <c r="AC65" s="336">
        <f t="shared" si="95"/>
        <v>8.4865380087831687E-3</v>
      </c>
      <c r="AD65" s="336">
        <f t="shared" si="95"/>
        <v>8.4694234187822418E-3</v>
      </c>
      <c r="AE65" s="336">
        <f t="shared" ref="AE65:AL65" si="96">AE18/AE$49</f>
        <v>8.4584685396772337E-3</v>
      </c>
      <c r="AF65" s="336">
        <f t="shared" si="96"/>
        <v>8.4434527637714408E-3</v>
      </c>
      <c r="AG65" s="336">
        <f t="shared" si="96"/>
        <v>8.4402355373226438E-3</v>
      </c>
      <c r="AH65" s="336">
        <f t="shared" si="96"/>
        <v>8.4293453164527975E-3</v>
      </c>
      <c r="AI65" s="336">
        <f t="shared" si="96"/>
        <v>8.4276201796213163E-3</v>
      </c>
      <c r="AJ65" s="336">
        <f t="shared" si="96"/>
        <v>8.3880246652410489E-3</v>
      </c>
      <c r="AK65" s="336">
        <f t="shared" si="96"/>
        <v>8.3756335508941016E-3</v>
      </c>
      <c r="AL65" s="336">
        <f t="shared" si="96"/>
        <v>8.3338847774405388E-3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1.6112258133616202E-2</v>
      </c>
      <c r="N66" s="336">
        <f t="shared" si="97"/>
        <v>2.0236093596561304E-2</v>
      </c>
      <c r="O66" s="336">
        <f t="shared" si="97"/>
        <v>1.9307551183160413E-2</v>
      </c>
      <c r="P66" s="336">
        <f t="shared" si="97"/>
        <v>1.8736037875464805E-2</v>
      </c>
      <c r="Q66" s="336">
        <f t="shared" si="97"/>
        <v>2.0226353458028083E-2</v>
      </c>
      <c r="R66" s="336">
        <f t="shared" si="97"/>
        <v>2.0749698341692633E-2</v>
      </c>
      <c r="S66" s="336">
        <f t="shared" si="97"/>
        <v>2.1255855346093627E-2</v>
      </c>
      <c r="T66" s="336">
        <f t="shared" si="97"/>
        <v>1.9833458832649468E-2</v>
      </c>
      <c r="U66" s="336">
        <f t="shared" si="97"/>
        <v>2.1283337129811869E-2</v>
      </c>
      <c r="V66" s="336">
        <f t="shared" si="97"/>
        <v>2.1770940983986287E-2</v>
      </c>
      <c r="W66" s="336">
        <f t="shared" si="97"/>
        <v>2.2000371934992498E-2</v>
      </c>
      <c r="X66" s="336">
        <f t="shared" si="97"/>
        <v>1.9445812481985909E-2</v>
      </c>
      <c r="Y66" s="336">
        <f t="shared" si="97"/>
        <v>1.9886314009368172E-2</v>
      </c>
      <c r="Z66" s="336">
        <f t="shared" si="97"/>
        <v>2.0130805159914313E-2</v>
      </c>
      <c r="AA66" s="336">
        <f t="shared" si="97"/>
        <v>2.0250914155870246E-2</v>
      </c>
      <c r="AB66" s="336">
        <f t="shared" si="97"/>
        <v>2.0370640622166127E-2</v>
      </c>
      <c r="AC66" s="336">
        <f t="shared" si="97"/>
        <v>2.0482306784602274E-2</v>
      </c>
      <c r="AD66" s="336">
        <f t="shared" si="97"/>
        <v>2.0593615423044973E-2</v>
      </c>
      <c r="AE66" s="336">
        <f t="shared" ref="AE66:AL66" si="98">AE19/AE$49</f>
        <v>2.0704110225304835E-2</v>
      </c>
      <c r="AF66" s="336">
        <f t="shared" si="98"/>
        <v>2.0819842715278751E-2</v>
      </c>
      <c r="AG66" s="336">
        <f t="shared" si="98"/>
        <v>2.092926515843075E-2</v>
      </c>
      <c r="AH66" s="336">
        <f t="shared" si="98"/>
        <v>2.1037143309920864E-2</v>
      </c>
      <c r="AI66" s="336">
        <f t="shared" si="98"/>
        <v>2.1213441737767146E-2</v>
      </c>
      <c r="AJ66" s="336">
        <f t="shared" si="98"/>
        <v>2.1401746454284741E-2</v>
      </c>
      <c r="AK66" s="336">
        <f t="shared" si="98"/>
        <v>2.1575660979552911E-2</v>
      </c>
      <c r="AL66" s="336">
        <f t="shared" si="98"/>
        <v>2.1702010291880448E-2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6.5859792337801246E-2</v>
      </c>
      <c r="N67" s="336">
        <f t="shared" si="99"/>
        <v>6.0170332786999729E-2</v>
      </c>
      <c r="O67" s="336">
        <f t="shared" si="99"/>
        <v>6.0344700677565026E-2</v>
      </c>
      <c r="P67" s="336">
        <f t="shared" si="99"/>
        <v>6.0426755300613172E-2</v>
      </c>
      <c r="Q67" s="336">
        <f t="shared" si="99"/>
        <v>6.2369879639254666E-2</v>
      </c>
      <c r="R67" s="336">
        <f t="shared" si="99"/>
        <v>6.1265015524226356E-2</v>
      </c>
      <c r="S67" s="336">
        <f t="shared" si="99"/>
        <v>6.066674916064195E-2</v>
      </c>
      <c r="T67" s="336">
        <f t="shared" si="99"/>
        <v>6.1908675404242795E-2</v>
      </c>
      <c r="U67" s="336">
        <f t="shared" si="99"/>
        <v>6.1543145346303736E-2</v>
      </c>
      <c r="V67" s="336">
        <f t="shared" si="99"/>
        <v>6.2286106005867342E-2</v>
      </c>
      <c r="W67" s="336">
        <f t="shared" si="99"/>
        <v>6.5235382216534715E-2</v>
      </c>
      <c r="X67" s="336">
        <f t="shared" si="99"/>
        <v>6.3942610575695238E-2</v>
      </c>
      <c r="Y67" s="336">
        <f t="shared" si="99"/>
        <v>6.391905708108972E-2</v>
      </c>
      <c r="Z67" s="336">
        <f t="shared" si="99"/>
        <v>6.3869917825320463E-2</v>
      </c>
      <c r="AA67" s="336">
        <f t="shared" si="99"/>
        <v>6.3845514198557801E-2</v>
      </c>
      <c r="AB67" s="336">
        <f t="shared" si="99"/>
        <v>6.3834615236278439E-2</v>
      </c>
      <c r="AC67" s="336">
        <f t="shared" si="99"/>
        <v>6.381348168841991E-2</v>
      </c>
      <c r="AD67" s="336">
        <f t="shared" si="99"/>
        <v>6.378532264915833E-2</v>
      </c>
      <c r="AE67" s="336">
        <f t="shared" ref="AE67:AL67" si="100">AE20/AE$49</f>
        <v>6.3751566323155637E-2</v>
      </c>
      <c r="AF67" s="336">
        <f t="shared" si="100"/>
        <v>6.3735185010734635E-2</v>
      </c>
      <c r="AG67" s="336">
        <f t="shared" si="100"/>
        <v>6.3719670438094719E-2</v>
      </c>
      <c r="AH67" s="336">
        <f t="shared" si="100"/>
        <v>6.3703213358049141E-2</v>
      </c>
      <c r="AI67" s="336">
        <f t="shared" si="100"/>
        <v>6.3666783564942694E-2</v>
      </c>
      <c r="AJ67" s="336">
        <f t="shared" si="100"/>
        <v>6.3619948684252706E-2</v>
      </c>
      <c r="AK67" s="336">
        <f t="shared" si="100"/>
        <v>6.3586905501192281E-2</v>
      </c>
      <c r="AL67" s="336">
        <f t="shared" si="100"/>
        <v>6.3538094749953852E-2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0.12859493523642751</v>
      </c>
      <c r="N69" s="337">
        <f t="shared" si="101"/>
        <v>0.12124204599830835</v>
      </c>
      <c r="O69" s="337">
        <f t="shared" si="101"/>
        <v>0.11925603229400845</v>
      </c>
      <c r="P69" s="337">
        <f t="shared" si="101"/>
        <v>0.11822320050008031</v>
      </c>
      <c r="Q69" s="337">
        <f t="shared" si="101"/>
        <v>0.11771901924614819</v>
      </c>
      <c r="R69" s="337">
        <f t="shared" si="101"/>
        <v>0.11319117072685064</v>
      </c>
      <c r="S69" s="337">
        <f t="shared" si="101"/>
        <v>0.10709671320374838</v>
      </c>
      <c r="T69" s="337">
        <f t="shared" si="101"/>
        <v>0.11059516346322033</v>
      </c>
      <c r="U69" s="337">
        <f t="shared" si="101"/>
        <v>0.10751850941347406</v>
      </c>
      <c r="V69" s="337">
        <f t="shared" si="101"/>
        <v>0.10507552110762133</v>
      </c>
      <c r="W69" s="337">
        <f t="shared" si="101"/>
        <v>0.10958262225361233</v>
      </c>
      <c r="X69" s="337">
        <f t="shared" si="101"/>
        <v>0.11114536044026879</v>
      </c>
      <c r="Y69" s="337">
        <f t="shared" si="101"/>
        <v>0.1097614840084058</v>
      </c>
      <c r="Z69" s="337">
        <f t="shared" si="101"/>
        <v>0.10821056953404894</v>
      </c>
      <c r="AA69" s="337">
        <f t="shared" si="101"/>
        <v>0.10664712544804618</v>
      </c>
      <c r="AB69" s="337">
        <f t="shared" si="101"/>
        <v>0.10508980661384444</v>
      </c>
      <c r="AC69" s="337">
        <f t="shared" si="101"/>
        <v>0.10364192506565328</v>
      </c>
      <c r="AD69" s="337">
        <f t="shared" si="101"/>
        <v>0.10236092676559176</v>
      </c>
      <c r="AE69" s="337">
        <f t="shared" ref="AE69:AL69" si="102">AE22/AE$49</f>
        <v>0.10107413935524873</v>
      </c>
      <c r="AF69" s="337">
        <f t="shared" si="102"/>
        <v>9.9738736557185265E-2</v>
      </c>
      <c r="AG69" s="337">
        <f t="shared" si="102"/>
        <v>9.835839079100174E-2</v>
      </c>
      <c r="AH69" s="337">
        <f t="shared" si="102"/>
        <v>9.7108722175760526E-2</v>
      </c>
      <c r="AI69" s="337">
        <f t="shared" si="102"/>
        <v>9.5926011463177072E-2</v>
      </c>
      <c r="AJ69" s="337">
        <f t="shared" si="102"/>
        <v>9.4694798530632687E-2</v>
      </c>
      <c r="AK69" s="337">
        <f t="shared" si="102"/>
        <v>9.3624359667397017E-2</v>
      </c>
      <c r="AL69" s="337">
        <f t="shared" si="102"/>
        <v>9.3220887406447794E-2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9.9024226889294797E-2</v>
      </c>
      <c r="N70" s="336">
        <f t="shared" si="103"/>
        <v>9.6089857518567676E-2</v>
      </c>
      <c r="O70" s="336">
        <f t="shared" si="103"/>
        <v>9.504488296855941E-2</v>
      </c>
      <c r="P70" s="336">
        <f t="shared" si="103"/>
        <v>9.2554881655908222E-2</v>
      </c>
      <c r="Q70" s="336">
        <f t="shared" si="103"/>
        <v>9.2970812955908422E-2</v>
      </c>
      <c r="R70" s="336">
        <f t="shared" si="103"/>
        <v>9.1194892674063763E-2</v>
      </c>
      <c r="S70" s="336">
        <f t="shared" si="103"/>
        <v>8.6997688220532013E-2</v>
      </c>
      <c r="T70" s="336">
        <f t="shared" si="103"/>
        <v>8.9578376767789708E-2</v>
      </c>
      <c r="U70" s="336">
        <f t="shared" si="103"/>
        <v>8.6488115420627787E-2</v>
      </c>
      <c r="V70" s="336">
        <f t="shared" si="103"/>
        <v>8.5617762382642404E-2</v>
      </c>
      <c r="W70" s="336">
        <f t="shared" si="103"/>
        <v>9.0319475045360739E-2</v>
      </c>
      <c r="X70" s="336">
        <f t="shared" si="103"/>
        <v>9.2091809488436815E-2</v>
      </c>
      <c r="Y70" s="336">
        <f t="shared" si="103"/>
        <v>9.1261931774287722E-2</v>
      </c>
      <c r="Z70" s="336">
        <f t="shared" si="103"/>
        <v>9.0293638575081561E-2</v>
      </c>
      <c r="AA70" s="336">
        <f t="shared" si="103"/>
        <v>8.9332073868628695E-2</v>
      </c>
      <c r="AB70" s="336">
        <f t="shared" si="103"/>
        <v>8.8362759398146473E-2</v>
      </c>
      <c r="AC70" s="336">
        <f t="shared" si="103"/>
        <v>8.7358771488777187E-2</v>
      </c>
      <c r="AD70" s="336">
        <f t="shared" si="103"/>
        <v>8.6366777939655429E-2</v>
      </c>
      <c r="AE70" s="336">
        <f t="shared" ref="AE70:AL70" si="104">AE23/AE$49</f>
        <v>8.5496842226501099E-2</v>
      </c>
      <c r="AF70" s="336">
        <f t="shared" si="104"/>
        <v>8.4602256768893894E-2</v>
      </c>
      <c r="AG70" s="336">
        <f t="shared" si="104"/>
        <v>8.3754737169801224E-2</v>
      </c>
      <c r="AH70" s="336">
        <f t="shared" si="104"/>
        <v>8.3009190257881255E-2</v>
      </c>
      <c r="AI70" s="336">
        <f t="shared" si="104"/>
        <v>8.2348252164765656E-2</v>
      </c>
      <c r="AJ70" s="336">
        <f t="shared" si="104"/>
        <v>8.1684342067954385E-2</v>
      </c>
      <c r="AK70" s="336">
        <f t="shared" si="104"/>
        <v>8.0985745166321371E-2</v>
      </c>
      <c r="AL70" s="336">
        <f t="shared" si="104"/>
        <v>8.0213648499603551E-2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2.9570708347132688E-2</v>
      </c>
      <c r="N71" s="336">
        <f t="shared" si="105"/>
        <v>2.5152188479740659E-2</v>
      </c>
      <c r="O71" s="336">
        <f t="shared" si="105"/>
        <v>2.421114932544904E-2</v>
      </c>
      <c r="P71" s="336">
        <f t="shared" si="105"/>
        <v>2.5668318844172085E-2</v>
      </c>
      <c r="Q71" s="336">
        <f t="shared" si="105"/>
        <v>2.4748206290239765E-2</v>
      </c>
      <c r="R71" s="336">
        <f t="shared" si="105"/>
        <v>2.1996278052786873E-2</v>
      </c>
      <c r="S71" s="336">
        <f t="shared" si="105"/>
        <v>2.0099024983216369E-2</v>
      </c>
      <c r="T71" s="336">
        <f t="shared" si="105"/>
        <v>2.1016786695430636E-2</v>
      </c>
      <c r="U71" s="336">
        <f t="shared" si="105"/>
        <v>2.1030393992846272E-2</v>
      </c>
      <c r="V71" s="336">
        <f t="shared" si="105"/>
        <v>1.9457758724978923E-2</v>
      </c>
      <c r="W71" s="336">
        <f t="shared" si="105"/>
        <v>1.9263147208251591E-2</v>
      </c>
      <c r="X71" s="336">
        <f t="shared" si="105"/>
        <v>1.9053550951831963E-2</v>
      </c>
      <c r="Y71" s="336">
        <f t="shared" si="105"/>
        <v>1.8499552234118075E-2</v>
      </c>
      <c r="Z71" s="336">
        <f t="shared" si="105"/>
        <v>1.7916930958967365E-2</v>
      </c>
      <c r="AA71" s="336">
        <f t="shared" si="105"/>
        <v>1.7315051579417491E-2</v>
      </c>
      <c r="AB71" s="336">
        <f t="shared" si="105"/>
        <v>1.6727047215697975E-2</v>
      </c>
      <c r="AC71" s="336">
        <f t="shared" si="105"/>
        <v>1.6283153576876111E-2</v>
      </c>
      <c r="AD71" s="336">
        <f t="shared" si="105"/>
        <v>1.599414882593634E-2</v>
      </c>
      <c r="AE71" s="336">
        <f t="shared" ref="AE71:AL71" si="106">AE24/AE$49</f>
        <v>1.5577297128747626E-2</v>
      </c>
      <c r="AF71" s="336">
        <f t="shared" si="106"/>
        <v>1.5136479788291373E-2</v>
      </c>
      <c r="AG71" s="336">
        <f t="shared" si="106"/>
        <v>1.4603653621200516E-2</v>
      </c>
      <c r="AH71" s="336">
        <f t="shared" si="106"/>
        <v>1.4099531917879278E-2</v>
      </c>
      <c r="AI71" s="336">
        <f t="shared" si="106"/>
        <v>1.3577759298411407E-2</v>
      </c>
      <c r="AJ71" s="336">
        <f t="shared" si="106"/>
        <v>1.3010456462678311E-2</v>
      </c>
      <c r="AK71" s="336">
        <f t="shared" si="106"/>
        <v>1.2638614501075656E-2</v>
      </c>
      <c r="AL71" s="336">
        <f t="shared" si="106"/>
        <v>1.3007238906844243E-2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9.4616836263526821E-2</v>
      </c>
      <c r="N73" s="337">
        <f t="shared" si="107"/>
        <v>0.10030251994096612</v>
      </c>
      <c r="O73" s="337">
        <f t="shared" si="107"/>
        <v>9.6499883434927811E-2</v>
      </c>
      <c r="P73" s="337">
        <f t="shared" si="107"/>
        <v>9.8192164719091563E-2</v>
      </c>
      <c r="Q73" s="337">
        <f t="shared" si="107"/>
        <v>0.10029396851531221</v>
      </c>
      <c r="R73" s="337">
        <f t="shared" si="107"/>
        <v>0.10079724956136117</v>
      </c>
      <c r="S73" s="337">
        <f t="shared" si="107"/>
        <v>9.8531457794593685E-2</v>
      </c>
      <c r="T73" s="337">
        <f t="shared" si="107"/>
        <v>9.6999994569193213E-2</v>
      </c>
      <c r="U73" s="337">
        <f t="shared" si="107"/>
        <v>9.4652011315316864E-2</v>
      </c>
      <c r="V73" s="337">
        <f t="shared" si="107"/>
        <v>9.6773396225369943E-2</v>
      </c>
      <c r="W73" s="337">
        <f t="shared" si="107"/>
        <v>8.6925500403005701E-2</v>
      </c>
      <c r="X73" s="337">
        <f t="shared" si="107"/>
        <v>8.7512314041162026E-2</v>
      </c>
      <c r="Y73" s="337">
        <f t="shared" si="107"/>
        <v>8.6992805003494308E-2</v>
      </c>
      <c r="Z73" s="337">
        <f t="shared" si="107"/>
        <v>8.6822199380486451E-2</v>
      </c>
      <c r="AA73" s="337">
        <f t="shared" si="107"/>
        <v>8.6525572425655853E-2</v>
      </c>
      <c r="AB73" s="337">
        <f t="shared" si="107"/>
        <v>8.6045581684737762E-2</v>
      </c>
      <c r="AC73" s="337">
        <f t="shared" si="107"/>
        <v>8.5587466046187777E-2</v>
      </c>
      <c r="AD73" s="337">
        <f t="shared" si="107"/>
        <v>8.5118921236638528E-2</v>
      </c>
      <c r="AE73" s="337">
        <f t="shared" ref="AE73:AL73" si="108">AE26/AE$49</f>
        <v>8.4633393819665698E-2</v>
      </c>
      <c r="AF73" s="337">
        <f t="shared" si="108"/>
        <v>8.4150049728894977E-2</v>
      </c>
      <c r="AG73" s="337">
        <f t="shared" si="108"/>
        <v>8.366542453863017E-2</v>
      </c>
      <c r="AH73" s="337">
        <f t="shared" si="108"/>
        <v>8.3174629143256004E-2</v>
      </c>
      <c r="AI73" s="337">
        <f t="shared" si="108"/>
        <v>8.2680348696936926E-2</v>
      </c>
      <c r="AJ73" s="337">
        <f t="shared" si="108"/>
        <v>8.2176278416012175E-2</v>
      </c>
      <c r="AK73" s="337">
        <f t="shared" si="108"/>
        <v>8.1658306583976922E-2</v>
      </c>
      <c r="AL73" s="337">
        <f t="shared" si="108"/>
        <v>8.1007317859406403E-2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1.0071498705516787E-2</v>
      </c>
      <c r="N74" s="336">
        <f t="shared" si="109"/>
        <v>1.0323688124498494E-2</v>
      </c>
      <c r="O74" s="336">
        <f t="shared" si="109"/>
        <v>9.920124056717522E-3</v>
      </c>
      <c r="P74" s="336">
        <f t="shared" si="109"/>
        <v>9.7669821182627733E-3</v>
      </c>
      <c r="Q74" s="336">
        <f t="shared" si="109"/>
        <v>1.0669672846471604E-2</v>
      </c>
      <c r="R74" s="336">
        <f t="shared" si="109"/>
        <v>9.6197472371801727E-3</v>
      </c>
      <c r="S74" s="336">
        <f t="shared" si="109"/>
        <v>1.091604322432848E-2</v>
      </c>
      <c r="T74" s="336">
        <f t="shared" si="109"/>
        <v>1.0302293584501354E-2</v>
      </c>
      <c r="U74" s="336">
        <f t="shared" si="109"/>
        <v>9.930013202128371E-3</v>
      </c>
      <c r="V74" s="336">
        <f t="shared" si="109"/>
        <v>9.425689377242143E-3</v>
      </c>
      <c r="W74" s="336">
        <f t="shared" si="109"/>
        <v>1.0132514586352019E-2</v>
      </c>
      <c r="X74" s="336">
        <f t="shared" si="109"/>
        <v>9.4083316762482473E-3</v>
      </c>
      <c r="Y74" s="336">
        <f t="shared" si="109"/>
        <v>9.4762574731129742E-3</v>
      </c>
      <c r="Z74" s="336">
        <f t="shared" si="109"/>
        <v>9.5638377384147412E-3</v>
      </c>
      <c r="AA74" s="336">
        <f t="shared" si="109"/>
        <v>9.6305593047939474E-3</v>
      </c>
      <c r="AB74" s="336">
        <f t="shared" si="109"/>
        <v>9.6801899534626548E-3</v>
      </c>
      <c r="AC74" s="336">
        <f t="shared" si="109"/>
        <v>9.7266152996013221E-3</v>
      </c>
      <c r="AD74" s="336">
        <f t="shared" si="109"/>
        <v>9.7726472300733655E-3</v>
      </c>
      <c r="AE74" s="336">
        <f t="shared" ref="AE74:AL74" si="110">AE27/AE$49</f>
        <v>9.8184085439241078E-3</v>
      </c>
      <c r="AF74" s="336">
        <f t="shared" si="110"/>
        <v>9.8593468914148549E-3</v>
      </c>
      <c r="AG74" s="336">
        <f t="shared" si="110"/>
        <v>9.9140351086775304E-3</v>
      </c>
      <c r="AH74" s="336">
        <f t="shared" si="110"/>
        <v>9.9688563790065257E-3</v>
      </c>
      <c r="AI74" s="336">
        <f t="shared" si="110"/>
        <v>1.003223738017146E-2</v>
      </c>
      <c r="AJ74" s="336">
        <f t="shared" si="110"/>
        <v>1.0094517855688932E-2</v>
      </c>
      <c r="AK74" s="336">
        <f t="shared" si="110"/>
        <v>1.0152317320884299E-2</v>
      </c>
      <c r="AL74" s="336">
        <f t="shared" si="110"/>
        <v>1.0206447426411077E-2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3.4598327201873107E-2</v>
      </c>
      <c r="N75" s="336">
        <f t="shared" si="111"/>
        <v>3.8543992062530077E-2</v>
      </c>
      <c r="O75" s="336">
        <f t="shared" si="111"/>
        <v>3.4155827305878857E-2</v>
      </c>
      <c r="P75" s="336">
        <f t="shared" si="111"/>
        <v>3.6150904998090969E-2</v>
      </c>
      <c r="Q75" s="336">
        <f t="shared" si="111"/>
        <v>3.602634899551739E-2</v>
      </c>
      <c r="R75" s="336">
        <f t="shared" si="111"/>
        <v>3.8293060844121492E-2</v>
      </c>
      <c r="S75" s="336">
        <f t="shared" si="111"/>
        <v>3.6418543509932219E-2</v>
      </c>
      <c r="T75" s="336">
        <f t="shared" si="111"/>
        <v>3.426796274939499E-2</v>
      </c>
      <c r="U75" s="336">
        <f t="shared" si="111"/>
        <v>3.4851825896791457E-2</v>
      </c>
      <c r="V75" s="336">
        <f t="shared" si="111"/>
        <v>3.5743117926373691E-2</v>
      </c>
      <c r="W75" s="336">
        <f t="shared" si="111"/>
        <v>3.1983543060908198E-2</v>
      </c>
      <c r="X75" s="336">
        <f t="shared" si="111"/>
        <v>3.1904027413893303E-2</v>
      </c>
      <c r="Y75" s="336">
        <f t="shared" si="111"/>
        <v>3.1551274134448845E-2</v>
      </c>
      <c r="Z75" s="336">
        <f t="shared" si="111"/>
        <v>3.1246999813911918E-2</v>
      </c>
      <c r="AA75" s="336">
        <f t="shared" si="111"/>
        <v>3.0940971418385421E-2</v>
      </c>
      <c r="AB75" s="336">
        <f t="shared" si="111"/>
        <v>3.0620383218486917E-2</v>
      </c>
      <c r="AC75" s="336">
        <f t="shared" si="111"/>
        <v>3.0330605643821056E-2</v>
      </c>
      <c r="AD75" s="336">
        <f t="shared" si="111"/>
        <v>3.0057138525557588E-2</v>
      </c>
      <c r="AE75" s="336">
        <f t="shared" ref="AE75:AL75" si="112">AE28/AE$49</f>
        <v>2.9773947538105881E-2</v>
      </c>
      <c r="AF75" s="336">
        <f t="shared" si="112"/>
        <v>2.9502326645145339E-2</v>
      </c>
      <c r="AG75" s="336">
        <f t="shared" si="112"/>
        <v>2.9229320344404949E-2</v>
      </c>
      <c r="AH75" s="336">
        <f t="shared" si="112"/>
        <v>2.8958269086423412E-2</v>
      </c>
      <c r="AI75" s="336">
        <f t="shared" si="112"/>
        <v>2.8685610050373688E-2</v>
      </c>
      <c r="AJ75" s="336">
        <f t="shared" si="112"/>
        <v>2.8416780207681607E-2</v>
      </c>
      <c r="AK75" s="336">
        <f t="shared" si="112"/>
        <v>2.8140891988218186E-2</v>
      </c>
      <c r="AL75" s="336">
        <f t="shared" si="112"/>
        <v>2.7877319728963065E-2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3.1805164061035028E-2</v>
      </c>
      <c r="N76" s="336">
        <f t="shared" si="113"/>
        <v>3.3377086761352939E-2</v>
      </c>
      <c r="O76" s="336">
        <f t="shared" si="113"/>
        <v>3.3171363020451067E-2</v>
      </c>
      <c r="P76" s="336">
        <f t="shared" si="113"/>
        <v>3.3668110140110764E-2</v>
      </c>
      <c r="Q76" s="336">
        <f t="shared" si="113"/>
        <v>3.4767664587769309E-2</v>
      </c>
      <c r="R76" s="336">
        <f t="shared" si="113"/>
        <v>3.4721128092513931E-2</v>
      </c>
      <c r="S76" s="336">
        <f t="shared" si="113"/>
        <v>3.3018029938506381E-2</v>
      </c>
      <c r="T76" s="336">
        <f t="shared" si="113"/>
        <v>3.3858214256907111E-2</v>
      </c>
      <c r="U76" s="336">
        <f t="shared" si="113"/>
        <v>3.1992156148427577E-2</v>
      </c>
      <c r="V76" s="336">
        <f t="shared" si="113"/>
        <v>3.5149270513611948E-2</v>
      </c>
      <c r="W76" s="336">
        <f t="shared" si="113"/>
        <v>2.8735703087458739E-2</v>
      </c>
      <c r="X76" s="336">
        <f t="shared" si="113"/>
        <v>2.9275810716274227E-2</v>
      </c>
      <c r="Y76" s="336">
        <f t="shared" si="113"/>
        <v>2.9131418727714509E-2</v>
      </c>
      <c r="Z76" s="336">
        <f t="shared" si="113"/>
        <v>2.9223626749597362E-2</v>
      </c>
      <c r="AA76" s="336">
        <f t="shared" si="113"/>
        <v>2.9232880719226133E-2</v>
      </c>
      <c r="AB76" s="336">
        <f t="shared" si="113"/>
        <v>2.9080102162707958E-2</v>
      </c>
      <c r="AC76" s="336">
        <f t="shared" si="113"/>
        <v>2.8931379179795616E-2</v>
      </c>
      <c r="AD76" s="336">
        <f t="shared" si="113"/>
        <v>2.8763623046798005E-2</v>
      </c>
      <c r="AE76" s="336">
        <f t="shared" ref="AE76:AL76" si="114">AE29/AE$49</f>
        <v>2.8585294594703901E-2</v>
      </c>
      <c r="AF76" s="336">
        <f t="shared" si="114"/>
        <v>2.8410396066600143E-2</v>
      </c>
      <c r="AG76" s="336">
        <f t="shared" si="114"/>
        <v>2.8236788887089793E-2</v>
      </c>
      <c r="AH76" s="336">
        <f t="shared" si="114"/>
        <v>2.8055397564443394E-2</v>
      </c>
      <c r="AI76" s="336">
        <f t="shared" si="114"/>
        <v>2.7865224114125734E-2</v>
      </c>
      <c r="AJ76" s="336">
        <f t="shared" si="114"/>
        <v>2.7669674226560203E-2</v>
      </c>
      <c r="AK76" s="336">
        <f t="shared" si="114"/>
        <v>2.7472191905654073E-2</v>
      </c>
      <c r="AL76" s="336">
        <f t="shared" si="114"/>
        <v>2.7280587880756327E-2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1.8141846295101908E-2</v>
      </c>
      <c r="N77" s="336">
        <f t="shared" si="115"/>
        <v>1.8057752992584598E-2</v>
      </c>
      <c r="O77" s="336">
        <f t="shared" si="115"/>
        <v>1.9252569051880369E-2</v>
      </c>
      <c r="P77" s="336">
        <f t="shared" si="115"/>
        <v>1.8606167462627058E-2</v>
      </c>
      <c r="Q77" s="336">
        <f t="shared" si="115"/>
        <v>1.8830282085553898E-2</v>
      </c>
      <c r="R77" s="336">
        <f t="shared" si="115"/>
        <v>1.816331338754559E-2</v>
      </c>
      <c r="S77" s="336">
        <f t="shared" si="115"/>
        <v>1.8178841121826605E-2</v>
      </c>
      <c r="T77" s="336">
        <f t="shared" si="115"/>
        <v>1.8571523978389751E-2</v>
      </c>
      <c r="U77" s="336">
        <f t="shared" si="115"/>
        <v>1.7878016067969463E-2</v>
      </c>
      <c r="V77" s="336">
        <f t="shared" si="115"/>
        <v>1.6455318408142159E-2</v>
      </c>
      <c r="W77" s="336">
        <f t="shared" si="115"/>
        <v>1.6073739668286745E-2</v>
      </c>
      <c r="X77" s="336">
        <f t="shared" si="115"/>
        <v>1.6924144234746242E-2</v>
      </c>
      <c r="Y77" s="336">
        <f t="shared" si="115"/>
        <v>1.6833854668217987E-2</v>
      </c>
      <c r="Z77" s="336">
        <f t="shared" si="115"/>
        <v>1.6787735078562432E-2</v>
      </c>
      <c r="AA77" s="336">
        <f t="shared" si="115"/>
        <v>1.6721160983250348E-2</v>
      </c>
      <c r="AB77" s="336">
        <f t="shared" si="115"/>
        <v>1.6664906350080236E-2</v>
      </c>
      <c r="AC77" s="336">
        <f t="shared" si="115"/>
        <v>1.6598865922969795E-2</v>
      </c>
      <c r="AD77" s="336">
        <f t="shared" si="115"/>
        <v>1.6525512434209563E-2</v>
      </c>
      <c r="AE77" s="336">
        <f t="shared" ref="AE77:AL77" si="116">AE30/AE$49</f>
        <v>1.6455743142931818E-2</v>
      </c>
      <c r="AF77" s="336">
        <f t="shared" si="116"/>
        <v>1.6377980125734649E-2</v>
      </c>
      <c r="AG77" s="336">
        <f t="shared" si="116"/>
        <v>1.6285280198457888E-2</v>
      </c>
      <c r="AH77" s="336">
        <f t="shared" si="116"/>
        <v>1.6192106113382669E-2</v>
      </c>
      <c r="AI77" s="336">
        <f t="shared" si="116"/>
        <v>1.6097277152266047E-2</v>
      </c>
      <c r="AJ77" s="336">
        <f t="shared" si="116"/>
        <v>1.5995306126081427E-2</v>
      </c>
      <c r="AK77" s="336">
        <f t="shared" si="116"/>
        <v>1.5892905369220365E-2</v>
      </c>
      <c r="AL77" s="336">
        <f t="shared" si="116"/>
        <v>1.564296282327594E-2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0.1011433025473638</v>
      </c>
      <c r="N79" s="337">
        <f t="shared" si="117"/>
        <v>9.5589765912524383E-2</v>
      </c>
      <c r="O79" s="337">
        <f t="shared" si="117"/>
        <v>0.10003760214972988</v>
      </c>
      <c r="P79" s="337">
        <f t="shared" si="117"/>
        <v>0.10155635154216008</v>
      </c>
      <c r="Q79" s="337">
        <f t="shared" si="117"/>
        <v>0.10137851057217792</v>
      </c>
      <c r="R79" s="337">
        <f t="shared" si="117"/>
        <v>0.10188736300485858</v>
      </c>
      <c r="S79" s="337">
        <f t="shared" si="117"/>
        <v>0.10055832565141697</v>
      </c>
      <c r="T79" s="337">
        <f t="shared" si="117"/>
        <v>9.9141951650558155E-2</v>
      </c>
      <c r="U79" s="337">
        <f t="shared" si="117"/>
        <v>9.7676861805668785E-2</v>
      </c>
      <c r="V79" s="337">
        <f t="shared" si="117"/>
        <v>9.7105875838654931E-2</v>
      </c>
      <c r="W79" s="337">
        <f t="shared" si="117"/>
        <v>9.2756223944171004E-2</v>
      </c>
      <c r="X79" s="337">
        <f t="shared" si="117"/>
        <v>9.1537065573054174E-2</v>
      </c>
      <c r="Y79" s="337">
        <f t="shared" si="117"/>
        <v>9.2055325001417568E-2</v>
      </c>
      <c r="Z79" s="337">
        <f t="shared" si="117"/>
        <v>9.2327631936020005E-2</v>
      </c>
      <c r="AA79" s="337">
        <f t="shared" si="117"/>
        <v>9.2676334975516861E-2</v>
      </c>
      <c r="AB79" s="337">
        <f t="shared" si="117"/>
        <v>9.3094117786844913E-2</v>
      </c>
      <c r="AC79" s="337">
        <f t="shared" si="117"/>
        <v>9.3465614980365139E-2</v>
      </c>
      <c r="AD79" s="337">
        <f t="shared" si="117"/>
        <v>9.3807540271979128E-2</v>
      </c>
      <c r="AE79" s="337">
        <f t="shared" ref="AE79:AL79" si="118">AE32/AE$49</f>
        <v>9.4260328092824031E-2</v>
      </c>
      <c r="AF79" s="337">
        <f t="shared" si="118"/>
        <v>9.4705409201440632E-2</v>
      </c>
      <c r="AG79" s="337">
        <f t="shared" si="118"/>
        <v>9.5129986453673321E-2</v>
      </c>
      <c r="AH79" s="337">
        <f t="shared" si="118"/>
        <v>9.5541746949234757E-2</v>
      </c>
      <c r="AI79" s="337">
        <f t="shared" si="118"/>
        <v>9.5861726014373122E-2</v>
      </c>
      <c r="AJ79" s="337">
        <f t="shared" si="118"/>
        <v>9.6188232671622423E-2</v>
      </c>
      <c r="AK79" s="337">
        <f t="shared" si="118"/>
        <v>9.64983856912459E-2</v>
      </c>
      <c r="AL79" s="337">
        <f t="shared" si="118"/>
        <v>9.6774993110575053E-2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7.8620487993184746E-2</v>
      </c>
      <c r="N80" s="336">
        <f t="shared" si="119"/>
        <v>7.2667673855970644E-2</v>
      </c>
      <c r="O80" s="336">
        <f t="shared" si="119"/>
        <v>7.8253596856477287E-2</v>
      </c>
      <c r="P80" s="336">
        <f t="shared" si="119"/>
        <v>7.8776378943642908E-2</v>
      </c>
      <c r="Q80" s="336">
        <f t="shared" si="119"/>
        <v>7.7900087890249575E-2</v>
      </c>
      <c r="R80" s="336">
        <f t="shared" si="119"/>
        <v>8.0467899593377634E-2</v>
      </c>
      <c r="S80" s="336">
        <f t="shared" si="119"/>
        <v>7.9343877668750007E-2</v>
      </c>
      <c r="T80" s="336">
        <f t="shared" si="119"/>
        <v>7.8085931493750871E-2</v>
      </c>
      <c r="U80" s="336">
        <f t="shared" si="119"/>
        <v>7.6032821797190578E-2</v>
      </c>
      <c r="V80" s="336">
        <f t="shared" si="119"/>
        <v>7.5220307511492807E-2</v>
      </c>
      <c r="W80" s="336">
        <f t="shared" si="119"/>
        <v>7.2692564877418445E-2</v>
      </c>
      <c r="X80" s="336">
        <f t="shared" si="119"/>
        <v>7.2740302847449048E-2</v>
      </c>
      <c r="Y80" s="336">
        <f t="shared" si="119"/>
        <v>7.3081790446308414E-2</v>
      </c>
      <c r="Z80" s="336">
        <f t="shared" si="119"/>
        <v>7.3250154461466294E-2</v>
      </c>
      <c r="AA80" s="336">
        <f t="shared" si="119"/>
        <v>7.3526742064182138E-2</v>
      </c>
      <c r="AB80" s="336">
        <f t="shared" si="119"/>
        <v>7.3888098158399834E-2</v>
      </c>
      <c r="AC80" s="336">
        <f t="shared" si="119"/>
        <v>7.4194633264783441E-2</v>
      </c>
      <c r="AD80" s="336">
        <f t="shared" si="119"/>
        <v>7.447605575441571E-2</v>
      </c>
      <c r="AE80" s="336">
        <f t="shared" ref="AE80:AL80" si="120">AE33/AE$49</f>
        <v>7.4874764711443761E-2</v>
      </c>
      <c r="AF80" s="336">
        <f t="shared" si="120"/>
        <v>7.5271422053373283E-2</v>
      </c>
      <c r="AG80" s="336">
        <f t="shared" si="120"/>
        <v>7.5646546717359528E-2</v>
      </c>
      <c r="AH80" s="336">
        <f t="shared" si="120"/>
        <v>7.6010084012723744E-2</v>
      </c>
      <c r="AI80" s="336">
        <f t="shared" si="120"/>
        <v>7.627734047039976E-2</v>
      </c>
      <c r="AJ80" s="336">
        <f t="shared" si="120"/>
        <v>7.6557918381623929E-2</v>
      </c>
      <c r="AK80" s="336">
        <f t="shared" si="120"/>
        <v>7.6849435610884378E-2</v>
      </c>
      <c r="AL80" s="336">
        <f t="shared" si="120"/>
        <v>7.7161495557648035E-2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2.100264576644632E-2</v>
      </c>
      <c r="N81" s="336">
        <f t="shared" si="121"/>
        <v>2.1807400676766776E-2</v>
      </c>
      <c r="O81" s="336">
        <f t="shared" si="121"/>
        <v>2.0714819846858409E-2</v>
      </c>
      <c r="P81" s="336">
        <f t="shared" si="121"/>
        <v>2.1869386520241892E-2</v>
      </c>
      <c r="Q81" s="336">
        <f t="shared" si="121"/>
        <v>2.2490534216429985E-2</v>
      </c>
      <c r="R81" s="336">
        <f t="shared" si="121"/>
        <v>2.0459829062729792E-2</v>
      </c>
      <c r="S81" s="336">
        <f t="shared" si="121"/>
        <v>2.0403166806019384E-2</v>
      </c>
      <c r="T81" s="336">
        <f t="shared" si="121"/>
        <v>2.0173049813158542E-2</v>
      </c>
      <c r="U81" s="336">
        <f t="shared" si="121"/>
        <v>2.0750145832359398E-2</v>
      </c>
      <c r="V81" s="336">
        <f t="shared" si="121"/>
        <v>2.1075957242591301E-2</v>
      </c>
      <c r="W81" s="336">
        <f t="shared" si="121"/>
        <v>1.906178180678432E-2</v>
      </c>
      <c r="X81" s="336">
        <f t="shared" si="121"/>
        <v>1.8080601267832983E-2</v>
      </c>
      <c r="Y81" s="336">
        <f t="shared" si="121"/>
        <v>1.8256609381615035E-2</v>
      </c>
      <c r="Z81" s="336">
        <f t="shared" si="121"/>
        <v>1.8361289142796576E-2</v>
      </c>
      <c r="AA81" s="336">
        <f t="shared" si="121"/>
        <v>1.8434805744410032E-2</v>
      </c>
      <c r="AB81" s="336">
        <f t="shared" si="121"/>
        <v>1.8494104561266052E-2</v>
      </c>
      <c r="AC81" s="336">
        <f t="shared" si="121"/>
        <v>1.8560815117935361E-2</v>
      </c>
      <c r="AD81" s="336">
        <f t="shared" si="121"/>
        <v>1.8623040438321792E-2</v>
      </c>
      <c r="AE81" s="336">
        <f t="shared" ref="AE81:AL81" si="122">AE34/AE$49</f>
        <v>1.8678247748925677E-2</v>
      </c>
      <c r="AF81" s="336">
        <f t="shared" si="122"/>
        <v>1.8729165174690664E-2</v>
      </c>
      <c r="AG81" s="336">
        <f t="shared" si="122"/>
        <v>1.8780190587352554E-2</v>
      </c>
      <c r="AH81" s="336">
        <f t="shared" si="122"/>
        <v>1.8830672753494961E-2</v>
      </c>
      <c r="AI81" s="336">
        <f t="shared" si="122"/>
        <v>1.8884727396345655E-2</v>
      </c>
      <c r="AJ81" s="336">
        <f t="shared" si="122"/>
        <v>1.893467326999496E-2</v>
      </c>
      <c r="AK81" s="336">
        <f t="shared" si="122"/>
        <v>1.8955150509592379E-2</v>
      </c>
      <c r="AL81" s="336">
        <f t="shared" si="122"/>
        <v>1.8923787659451352E-2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1.520168787732731E-3</v>
      </c>
      <c r="N82" s="336">
        <f t="shared" si="123"/>
        <v>1.1146913797869635E-3</v>
      </c>
      <c r="O82" s="336">
        <f t="shared" si="123"/>
        <v>1.0691854463941901E-3</v>
      </c>
      <c r="P82" s="336">
        <f t="shared" si="123"/>
        <v>9.1058607827527603E-4</v>
      </c>
      <c r="Q82" s="336">
        <f t="shared" si="123"/>
        <v>9.8788846549836828E-4</v>
      </c>
      <c r="R82" s="336">
        <f t="shared" si="123"/>
        <v>9.596343487511599E-4</v>
      </c>
      <c r="S82" s="336">
        <f t="shared" si="123"/>
        <v>8.1128117664758313E-4</v>
      </c>
      <c r="T82" s="336">
        <f t="shared" si="123"/>
        <v>8.8297034364874212E-4</v>
      </c>
      <c r="U82" s="336">
        <f t="shared" si="123"/>
        <v>8.9389417611880867E-4</v>
      </c>
      <c r="V82" s="336">
        <f t="shared" si="123"/>
        <v>8.0961108457082236E-4</v>
      </c>
      <c r="W82" s="336">
        <f t="shared" si="123"/>
        <v>1.001877259968239E-3</v>
      </c>
      <c r="X82" s="336">
        <f t="shared" si="123"/>
        <v>7.1616145777213497E-4</v>
      </c>
      <c r="Y82" s="336">
        <f t="shared" si="123"/>
        <v>7.1692517349412281E-4</v>
      </c>
      <c r="Z82" s="336">
        <f t="shared" si="123"/>
        <v>7.1618833175714582E-4</v>
      </c>
      <c r="AA82" s="336">
        <f t="shared" si="123"/>
        <v>7.1478716692469687E-4</v>
      </c>
      <c r="AB82" s="336">
        <f t="shared" si="123"/>
        <v>7.1191506717901173E-4</v>
      </c>
      <c r="AC82" s="336">
        <f t="shared" si="123"/>
        <v>7.1016659764633415E-4</v>
      </c>
      <c r="AD82" s="336">
        <f t="shared" si="123"/>
        <v>7.084440792416262E-4</v>
      </c>
      <c r="AE82" s="336">
        <f t="shared" ref="AE82:AL82" si="124">AE35/AE$49</f>
        <v>7.0731563245459512E-4</v>
      </c>
      <c r="AF82" s="336">
        <f t="shared" si="124"/>
        <v>7.0482197337668362E-4</v>
      </c>
      <c r="AG82" s="336">
        <f t="shared" si="124"/>
        <v>7.0324914896123807E-4</v>
      </c>
      <c r="AH82" s="336">
        <f t="shared" si="124"/>
        <v>7.0099018301605324E-4</v>
      </c>
      <c r="AI82" s="336">
        <f t="shared" si="124"/>
        <v>6.9965814762771249E-4</v>
      </c>
      <c r="AJ82" s="336">
        <f t="shared" si="124"/>
        <v>6.9564102000352801E-4</v>
      </c>
      <c r="AK82" s="336">
        <f t="shared" si="124"/>
        <v>6.937995707691425E-4</v>
      </c>
      <c r="AL82" s="336">
        <f t="shared" si="124"/>
        <v>6.8970989347565722E-4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8.5069436370090359E-2</v>
      </c>
      <c r="N84" s="337">
        <f t="shared" si="125"/>
        <v>8.7714367458237685E-2</v>
      </c>
      <c r="O84" s="337">
        <f t="shared" si="125"/>
        <v>9.1440425016855523E-2</v>
      </c>
      <c r="P84" s="337">
        <f t="shared" si="125"/>
        <v>8.9475812017356812E-2</v>
      </c>
      <c r="Q84" s="337">
        <f t="shared" si="125"/>
        <v>8.5802273298115322E-2</v>
      </c>
      <c r="R84" s="337">
        <f t="shared" si="125"/>
        <v>8.6082872009676084E-2</v>
      </c>
      <c r="S84" s="337">
        <f t="shared" si="125"/>
        <v>9.0030097263204906E-2</v>
      </c>
      <c r="T84" s="337">
        <f t="shared" si="125"/>
        <v>8.5825141507481745E-2</v>
      </c>
      <c r="U84" s="337">
        <f t="shared" si="125"/>
        <v>8.2152926792691539E-2</v>
      </c>
      <c r="V84" s="337">
        <f t="shared" si="125"/>
        <v>7.7752805312504558E-2</v>
      </c>
      <c r="W84" s="337">
        <f t="shared" si="125"/>
        <v>7.9052468260778358E-2</v>
      </c>
      <c r="X84" s="337">
        <f t="shared" si="125"/>
        <v>7.853750635973844E-2</v>
      </c>
      <c r="Y84" s="337">
        <f t="shared" si="125"/>
        <v>7.8202073988970444E-2</v>
      </c>
      <c r="Z84" s="337">
        <f t="shared" si="125"/>
        <v>7.7834737273287491E-2</v>
      </c>
      <c r="AA84" s="337">
        <f t="shared" si="125"/>
        <v>7.7526771964047031E-2</v>
      </c>
      <c r="AB84" s="337">
        <f t="shared" si="125"/>
        <v>7.7255508029361611E-2</v>
      </c>
      <c r="AC84" s="337">
        <f t="shared" si="125"/>
        <v>7.6919119438719236E-2</v>
      </c>
      <c r="AD84" s="337">
        <f t="shared" si="125"/>
        <v>7.6529610202397597E-2</v>
      </c>
      <c r="AE84" s="337">
        <f t="shared" ref="AE84:AL84" si="126">AE37/AE$49</f>
        <v>7.6119931251969336E-2</v>
      </c>
      <c r="AF84" s="337">
        <f t="shared" si="126"/>
        <v>7.5702506587990159E-2</v>
      </c>
      <c r="AG84" s="337">
        <f t="shared" si="126"/>
        <v>7.5255285656441046E-2</v>
      </c>
      <c r="AH84" s="337">
        <f t="shared" si="126"/>
        <v>7.4776954943552118E-2</v>
      </c>
      <c r="AI84" s="337">
        <f t="shared" si="126"/>
        <v>7.4302655954828004E-2</v>
      </c>
      <c r="AJ84" s="337">
        <f t="shared" si="126"/>
        <v>7.3784406190963492E-2</v>
      </c>
      <c r="AK84" s="337">
        <f t="shared" si="126"/>
        <v>7.3279320015551985E-2</v>
      </c>
      <c r="AL84" s="337">
        <f t="shared" si="126"/>
        <v>7.2754251550079863E-2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6.837753325864375E-2</v>
      </c>
      <c r="N85" s="336">
        <f t="shared" si="127"/>
        <v>7.1716170099838855E-2</v>
      </c>
      <c r="O85" s="336">
        <f t="shared" si="127"/>
        <v>7.5719592723065554E-2</v>
      </c>
      <c r="P85" s="336">
        <f t="shared" si="127"/>
        <v>7.3989738252718762E-2</v>
      </c>
      <c r="Q85" s="336">
        <f t="shared" si="127"/>
        <v>7.1012339243496023E-2</v>
      </c>
      <c r="R85" s="336">
        <f t="shared" si="127"/>
        <v>7.0242040782579382E-2</v>
      </c>
      <c r="S85" s="336">
        <f t="shared" si="127"/>
        <v>7.5031232249157198E-2</v>
      </c>
      <c r="T85" s="336">
        <f t="shared" si="127"/>
        <v>6.9376068823013212E-2</v>
      </c>
      <c r="U85" s="336">
        <f t="shared" si="127"/>
        <v>6.5626578228428628E-2</v>
      </c>
      <c r="V85" s="336">
        <f t="shared" si="127"/>
        <v>6.1644374003470219E-2</v>
      </c>
      <c r="W85" s="336">
        <f t="shared" si="127"/>
        <v>6.2255403071368773E-2</v>
      </c>
      <c r="X85" s="336">
        <f t="shared" si="127"/>
        <v>6.1010859430001896E-2</v>
      </c>
      <c r="Y85" s="336">
        <f t="shared" si="127"/>
        <v>6.0598903123609424E-2</v>
      </c>
      <c r="Z85" s="336">
        <f t="shared" si="127"/>
        <v>6.0136170185419842E-2</v>
      </c>
      <c r="AA85" s="336">
        <f t="shared" si="127"/>
        <v>5.9738424868500721E-2</v>
      </c>
      <c r="AB85" s="336">
        <f t="shared" si="127"/>
        <v>5.9376550245254657E-2</v>
      </c>
      <c r="AC85" s="336">
        <f t="shared" si="127"/>
        <v>5.8964319842536791E-2</v>
      </c>
      <c r="AD85" s="336">
        <f t="shared" si="127"/>
        <v>5.8499514274015119E-2</v>
      </c>
      <c r="AE85" s="336">
        <f t="shared" ref="AE85:AL85" si="128">AE38/AE$49</f>
        <v>5.8024098706711075E-2</v>
      </c>
      <c r="AF85" s="336">
        <f t="shared" si="128"/>
        <v>5.7536197290147209E-2</v>
      </c>
      <c r="AG85" s="336">
        <f t="shared" si="128"/>
        <v>5.7013183134677917E-2</v>
      </c>
      <c r="AH85" s="336">
        <f t="shared" si="128"/>
        <v>5.6462889274110313E-2</v>
      </c>
      <c r="AI85" s="336">
        <f t="shared" si="128"/>
        <v>5.5924835971091998E-2</v>
      </c>
      <c r="AJ85" s="336">
        <f t="shared" si="128"/>
        <v>5.5344309815746687E-2</v>
      </c>
      <c r="AK85" s="336">
        <f t="shared" si="128"/>
        <v>5.4777595035391737E-2</v>
      </c>
      <c r="AL85" s="336">
        <f t="shared" si="128"/>
        <v>5.419621374489824E-2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1.6691903111446603E-2</v>
      </c>
      <c r="N86" s="336">
        <f t="shared" si="129"/>
        <v>1.599819735839882E-2</v>
      </c>
      <c r="O86" s="336">
        <f t="shared" si="129"/>
        <v>1.5720832293789972E-2</v>
      </c>
      <c r="P86" s="336">
        <f t="shared" si="129"/>
        <v>1.548607376463805E-2</v>
      </c>
      <c r="Q86" s="336">
        <f t="shared" si="129"/>
        <v>1.4789934054619298E-2</v>
      </c>
      <c r="R86" s="336">
        <f t="shared" si="129"/>
        <v>1.5840831227096706E-2</v>
      </c>
      <c r="S86" s="336">
        <f t="shared" si="129"/>
        <v>1.4998865014047711E-2</v>
      </c>
      <c r="T86" s="336">
        <f t="shared" si="129"/>
        <v>1.6449072684468533E-2</v>
      </c>
      <c r="U86" s="336">
        <f t="shared" si="129"/>
        <v>1.6526348564262914E-2</v>
      </c>
      <c r="V86" s="336">
        <f t="shared" si="129"/>
        <v>1.6108431309034346E-2</v>
      </c>
      <c r="W86" s="336">
        <f t="shared" si="129"/>
        <v>1.6797065189409578E-2</v>
      </c>
      <c r="X86" s="336">
        <f t="shared" si="129"/>
        <v>1.7526646929736541E-2</v>
      </c>
      <c r="Y86" s="336">
        <f t="shared" si="129"/>
        <v>1.7603170865361024E-2</v>
      </c>
      <c r="Z86" s="336">
        <f t="shared" si="129"/>
        <v>1.7698567087867649E-2</v>
      </c>
      <c r="AA86" s="336">
        <f t="shared" si="129"/>
        <v>1.77883470955463E-2</v>
      </c>
      <c r="AB86" s="336">
        <f t="shared" si="129"/>
        <v>1.7878957784106957E-2</v>
      </c>
      <c r="AC86" s="336">
        <f t="shared" si="129"/>
        <v>1.7954799596182444E-2</v>
      </c>
      <c r="AD86" s="336">
        <f t="shared" si="129"/>
        <v>1.8030095928382481E-2</v>
      </c>
      <c r="AE86" s="336">
        <f t="shared" ref="AE86:AL86" si="130">AE39/AE$49</f>
        <v>1.8095832545258268E-2</v>
      </c>
      <c r="AF86" s="336">
        <f t="shared" si="130"/>
        <v>1.8166309297842943E-2</v>
      </c>
      <c r="AG86" s="336">
        <f t="shared" si="130"/>
        <v>1.8242102521763122E-2</v>
      </c>
      <c r="AH86" s="336">
        <f t="shared" si="130"/>
        <v>1.8314065669441812E-2</v>
      </c>
      <c r="AI86" s="336">
        <f t="shared" si="130"/>
        <v>1.8377819983736002E-2</v>
      </c>
      <c r="AJ86" s="336">
        <f t="shared" si="130"/>
        <v>1.8440096375216802E-2</v>
      </c>
      <c r="AK86" s="336">
        <f t="shared" si="130"/>
        <v>1.8501724980160252E-2</v>
      </c>
      <c r="AL86" s="336">
        <f t="shared" si="130"/>
        <v>1.8558037805181622E-2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5.371848597273849E-2</v>
      </c>
      <c r="N88" s="337">
        <f t="shared" si="131"/>
        <v>5.1453575918266006E-2</v>
      </c>
      <c r="O88" s="337">
        <f t="shared" si="131"/>
        <v>5.1077541076459197E-2</v>
      </c>
      <c r="P88" s="337">
        <f t="shared" si="131"/>
        <v>5.1711601423668055E-2</v>
      </c>
      <c r="Q88" s="337">
        <f t="shared" si="131"/>
        <v>5.3582321692340153E-2</v>
      </c>
      <c r="R88" s="337">
        <f t="shared" si="131"/>
        <v>5.1703507198524082E-2</v>
      </c>
      <c r="S88" s="337">
        <f t="shared" si="131"/>
        <v>5.3104428925931341E-2</v>
      </c>
      <c r="T88" s="337">
        <f t="shared" si="131"/>
        <v>5.1598365478763966E-2</v>
      </c>
      <c r="U88" s="337">
        <f t="shared" si="131"/>
        <v>5.3953554889809081E-2</v>
      </c>
      <c r="V88" s="337">
        <f t="shared" si="131"/>
        <v>5.0573191255840658E-2</v>
      </c>
      <c r="W88" s="337">
        <f t="shared" si="131"/>
        <v>4.5283481339082596E-2</v>
      </c>
      <c r="X88" s="337">
        <f t="shared" si="131"/>
        <v>4.6757378868220109E-2</v>
      </c>
      <c r="Y88" s="337">
        <f t="shared" si="131"/>
        <v>4.6204785001467116E-2</v>
      </c>
      <c r="Z88" s="337">
        <f t="shared" si="131"/>
        <v>4.5879713416014746E-2</v>
      </c>
      <c r="AA88" s="337">
        <f t="shared" si="131"/>
        <v>4.561402428417529E-2</v>
      </c>
      <c r="AB88" s="337">
        <f t="shared" si="131"/>
        <v>4.5325699732287526E-2</v>
      </c>
      <c r="AC88" s="337">
        <f t="shared" si="131"/>
        <v>4.5014464156293676E-2</v>
      </c>
      <c r="AD88" s="337">
        <f t="shared" si="131"/>
        <v>4.468979572422481E-2</v>
      </c>
      <c r="AE88" s="337">
        <f t="shared" ref="AE88:AL88" si="132">AE41/AE$49</f>
        <v>4.4352361321434428E-2</v>
      </c>
      <c r="AF88" s="337">
        <f t="shared" si="132"/>
        <v>4.4021829801896256E-2</v>
      </c>
      <c r="AG88" s="337">
        <f t="shared" si="132"/>
        <v>4.3702906994986593E-2</v>
      </c>
      <c r="AH88" s="337">
        <f t="shared" si="132"/>
        <v>4.3385891562371465E-2</v>
      </c>
      <c r="AI88" s="337">
        <f t="shared" si="132"/>
        <v>4.306091843066668E-2</v>
      </c>
      <c r="AJ88" s="337">
        <f t="shared" si="132"/>
        <v>4.2779078139137769E-2</v>
      </c>
      <c r="AK88" s="337">
        <f t="shared" si="132"/>
        <v>4.2490557565791523E-2</v>
      </c>
      <c r="AL88" s="337">
        <f t="shared" si="132"/>
        <v>4.2235410662709139E-2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2.2270289863770908E-2</v>
      </c>
      <c r="N89" s="336">
        <f t="shared" si="133"/>
        <v>2.0749141179195241E-2</v>
      </c>
      <c r="O89" s="336">
        <f t="shared" si="133"/>
        <v>2.1527291519659139E-2</v>
      </c>
      <c r="P89" s="336">
        <f t="shared" si="133"/>
        <v>2.207133337377629E-2</v>
      </c>
      <c r="Q89" s="336">
        <f t="shared" si="133"/>
        <v>2.1855650379303381E-2</v>
      </c>
      <c r="R89" s="336">
        <f t="shared" si="133"/>
        <v>2.1433335625617955E-2</v>
      </c>
      <c r="S89" s="336">
        <f t="shared" si="133"/>
        <v>2.0831684927761905E-2</v>
      </c>
      <c r="T89" s="336">
        <f t="shared" si="133"/>
        <v>2.1164412363563454E-2</v>
      </c>
      <c r="U89" s="336">
        <f t="shared" si="133"/>
        <v>2.1282307528254184E-2</v>
      </c>
      <c r="V89" s="336">
        <f t="shared" si="133"/>
        <v>1.9793203174795604E-2</v>
      </c>
      <c r="W89" s="336">
        <f t="shared" si="133"/>
        <v>1.7527533950532026E-2</v>
      </c>
      <c r="X89" s="336">
        <f t="shared" si="133"/>
        <v>1.8662220050709413E-2</v>
      </c>
      <c r="Y89" s="336">
        <f t="shared" si="133"/>
        <v>1.8433006916053728E-2</v>
      </c>
      <c r="Z89" s="336">
        <f t="shared" si="133"/>
        <v>1.8288333935755043E-2</v>
      </c>
      <c r="AA89" s="336">
        <f t="shared" si="133"/>
        <v>1.8152267611041592E-2</v>
      </c>
      <c r="AB89" s="336">
        <f t="shared" si="133"/>
        <v>1.8001117713556315E-2</v>
      </c>
      <c r="AC89" s="336">
        <f t="shared" si="133"/>
        <v>1.7821888768778864E-2</v>
      </c>
      <c r="AD89" s="336">
        <f t="shared" si="133"/>
        <v>1.7640427584343182E-2</v>
      </c>
      <c r="AE89" s="336">
        <f t="shared" ref="AE89:AL89" si="134">AE42/AE$49</f>
        <v>1.7436275232500794E-2</v>
      </c>
      <c r="AF89" s="336">
        <f t="shared" si="134"/>
        <v>1.7233450970706422E-2</v>
      </c>
      <c r="AG89" s="336">
        <f t="shared" si="134"/>
        <v>1.7039385969502826E-2</v>
      </c>
      <c r="AH89" s="336">
        <f t="shared" si="134"/>
        <v>1.6847205000263842E-2</v>
      </c>
      <c r="AI89" s="336">
        <f t="shared" si="134"/>
        <v>1.6655795492370003E-2</v>
      </c>
      <c r="AJ89" s="336">
        <f t="shared" si="134"/>
        <v>1.6505265727790007E-2</v>
      </c>
      <c r="AK89" s="336">
        <f t="shared" si="134"/>
        <v>1.6353612820679552E-2</v>
      </c>
      <c r="AL89" s="336">
        <f t="shared" si="134"/>
        <v>1.6231815710236203E-2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3.1448196108967583E-2</v>
      </c>
      <c r="N90" s="336">
        <f t="shared" si="135"/>
        <v>3.0704434739070762E-2</v>
      </c>
      <c r="O90" s="336">
        <f t="shared" si="135"/>
        <v>2.9550249556800062E-2</v>
      </c>
      <c r="P90" s="336">
        <f t="shared" si="135"/>
        <v>2.9640268049891769E-2</v>
      </c>
      <c r="Q90" s="336">
        <f t="shared" si="135"/>
        <v>3.1726671313036775E-2</v>
      </c>
      <c r="R90" s="336">
        <f t="shared" si="135"/>
        <v>3.0270171572906131E-2</v>
      </c>
      <c r="S90" s="336">
        <f t="shared" si="135"/>
        <v>3.2272743998169443E-2</v>
      </c>
      <c r="T90" s="336">
        <f t="shared" si="135"/>
        <v>3.0433953115200512E-2</v>
      </c>
      <c r="U90" s="336">
        <f t="shared" si="135"/>
        <v>3.2671247361554898E-2</v>
      </c>
      <c r="V90" s="336">
        <f t="shared" si="135"/>
        <v>3.077998808104505E-2</v>
      </c>
      <c r="W90" s="336">
        <f t="shared" si="135"/>
        <v>2.775594738855057E-2</v>
      </c>
      <c r="X90" s="336">
        <f t="shared" si="135"/>
        <v>2.8095158817510693E-2</v>
      </c>
      <c r="Y90" s="336">
        <f t="shared" si="135"/>
        <v>2.7771778085413392E-2</v>
      </c>
      <c r="Z90" s="336">
        <f t="shared" si="135"/>
        <v>2.7591379480259706E-2</v>
      </c>
      <c r="AA90" s="336">
        <f t="shared" si="135"/>
        <v>2.7461756673133698E-2</v>
      </c>
      <c r="AB90" s="336">
        <f t="shared" si="135"/>
        <v>2.7324582018731211E-2</v>
      </c>
      <c r="AC90" s="336">
        <f t="shared" si="135"/>
        <v>2.7192575387514809E-2</v>
      </c>
      <c r="AD90" s="336">
        <f t="shared" si="135"/>
        <v>2.7049368139881628E-2</v>
      </c>
      <c r="AE90" s="336">
        <f t="shared" ref="AE90:AL90" si="136">AE43/AE$49</f>
        <v>2.6916086088933634E-2</v>
      </c>
      <c r="AF90" s="336">
        <f t="shared" si="136"/>
        <v>2.6788378831189834E-2</v>
      </c>
      <c r="AG90" s="336">
        <f t="shared" si="136"/>
        <v>2.666352102548376E-2</v>
      </c>
      <c r="AH90" s="336">
        <f t="shared" si="136"/>
        <v>2.6538686562107623E-2</v>
      </c>
      <c r="AI90" s="336">
        <f t="shared" si="136"/>
        <v>2.6405122938296669E-2</v>
      </c>
      <c r="AJ90" s="336">
        <f t="shared" si="136"/>
        <v>2.6273812411347762E-2</v>
      </c>
      <c r="AK90" s="336">
        <f t="shared" si="136"/>
        <v>2.6136944745111974E-2</v>
      </c>
      <c r="AL90" s="336">
        <f t="shared" si="136"/>
        <v>2.6003594952472939E-2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0.1139867751089961</v>
      </c>
      <c r="N92" s="337">
        <f t="shared" si="137"/>
        <v>0.10762449218489471</v>
      </c>
      <c r="O92" s="337">
        <f t="shared" si="137"/>
        <v>0.10850303673395738</v>
      </c>
      <c r="P92" s="337">
        <f t="shared" si="137"/>
        <v>0.10554635022455788</v>
      </c>
      <c r="Q92" s="337">
        <f t="shared" si="137"/>
        <v>0.10732488241075144</v>
      </c>
      <c r="R92" s="337">
        <f t="shared" si="137"/>
        <v>0.10691516845745108</v>
      </c>
      <c r="S92" s="337">
        <f t="shared" si="137"/>
        <v>0.10394590530380297</v>
      </c>
      <c r="T92" s="337">
        <f t="shared" si="137"/>
        <v>0.10231377560475842</v>
      </c>
      <c r="U92" s="337">
        <f t="shared" si="137"/>
        <v>0.10045252690593666</v>
      </c>
      <c r="V92" s="337">
        <f t="shared" si="137"/>
        <v>9.8322612660275019E-2</v>
      </c>
      <c r="W92" s="337">
        <f t="shared" si="137"/>
        <v>9.21607012398835E-2</v>
      </c>
      <c r="X92" s="337">
        <f t="shared" si="137"/>
        <v>9.5246647857486655E-2</v>
      </c>
      <c r="Y92" s="337">
        <f t="shared" si="137"/>
        <v>9.457781745094529E-2</v>
      </c>
      <c r="Z92" s="337">
        <f t="shared" si="137"/>
        <v>9.4318075304108157E-2</v>
      </c>
      <c r="AA92" s="337">
        <f t="shared" si="137"/>
        <v>9.3802768816285118E-2</v>
      </c>
      <c r="AB92" s="337">
        <f t="shared" si="137"/>
        <v>9.3254332283653471E-2</v>
      </c>
      <c r="AC92" s="337">
        <f t="shared" si="137"/>
        <v>9.2734825736425094E-2</v>
      </c>
      <c r="AD92" s="337">
        <f t="shared" si="137"/>
        <v>9.2174357372599866E-2</v>
      </c>
      <c r="AE92" s="337">
        <f t="shared" ref="AE92:AL92" si="138">AE45/AE$49</f>
        <v>9.1520802580006666E-2</v>
      </c>
      <c r="AF92" s="337">
        <f t="shared" si="138"/>
        <v>9.0878166702405824E-2</v>
      </c>
      <c r="AG92" s="337">
        <f t="shared" si="138"/>
        <v>9.0349675664399276E-2</v>
      </c>
      <c r="AH92" s="337">
        <f t="shared" si="138"/>
        <v>8.9774166387677309E-2</v>
      </c>
      <c r="AI92" s="337">
        <f t="shared" si="138"/>
        <v>8.9139363773707764E-2</v>
      </c>
      <c r="AJ92" s="337">
        <f t="shared" si="138"/>
        <v>8.8503474571578103E-2</v>
      </c>
      <c r="AK92" s="337">
        <f t="shared" si="138"/>
        <v>8.7880444569666788E-2</v>
      </c>
      <c r="AL92" s="337">
        <f t="shared" si="138"/>
        <v>8.7229601974837895E-2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1.5135078314689238E-2</v>
      </c>
      <c r="N93" s="336">
        <f t="shared" si="139"/>
        <v>1.4798866435712826E-2</v>
      </c>
      <c r="O93" s="336">
        <f t="shared" si="139"/>
        <v>1.4809424743657337E-2</v>
      </c>
      <c r="P93" s="336">
        <f t="shared" si="139"/>
        <v>1.4340316317546896E-2</v>
      </c>
      <c r="Q93" s="336">
        <f t="shared" si="139"/>
        <v>1.5875903864614339E-2</v>
      </c>
      <c r="R93" s="336">
        <f t="shared" si="139"/>
        <v>1.5639191564380945E-2</v>
      </c>
      <c r="S93" s="336">
        <f t="shared" si="139"/>
        <v>1.5489174624878282E-2</v>
      </c>
      <c r="T93" s="336">
        <f t="shared" si="139"/>
        <v>1.4572420420236723E-2</v>
      </c>
      <c r="U93" s="336">
        <f t="shared" si="139"/>
        <v>1.4242279312995708E-2</v>
      </c>
      <c r="V93" s="336">
        <f t="shared" si="139"/>
        <v>1.3182214724639509E-2</v>
      </c>
      <c r="W93" s="336">
        <f t="shared" si="139"/>
        <v>1.1871029860689192E-2</v>
      </c>
      <c r="X93" s="336">
        <f t="shared" si="139"/>
        <v>2.1853972883204505E-2</v>
      </c>
      <c r="Y93" s="336">
        <f t="shared" si="139"/>
        <v>2.2128784632162241E-2</v>
      </c>
      <c r="Z93" s="336">
        <f t="shared" si="139"/>
        <v>2.2388972372279155E-2</v>
      </c>
      <c r="AA93" s="336">
        <f t="shared" si="139"/>
        <v>2.2603370263997353E-2</v>
      </c>
      <c r="AB93" s="336">
        <f t="shared" si="139"/>
        <v>2.279410974837039E-2</v>
      </c>
      <c r="AC93" s="336">
        <f t="shared" si="139"/>
        <v>2.3062826205466243E-2</v>
      </c>
      <c r="AD93" s="336">
        <f t="shared" si="139"/>
        <v>2.335858552250341E-2</v>
      </c>
      <c r="AE93" s="336">
        <f t="shared" ref="AE93:AL93" si="140">AE46/AE$49</f>
        <v>2.3591281538768792E-2</v>
      </c>
      <c r="AF93" s="336">
        <f t="shared" si="140"/>
        <v>2.3834815859505667E-2</v>
      </c>
      <c r="AG93" s="336">
        <f t="shared" si="140"/>
        <v>2.4091842977173945E-2</v>
      </c>
      <c r="AH93" s="336">
        <f t="shared" si="140"/>
        <v>2.4326961424131051E-2</v>
      </c>
      <c r="AI93" s="336">
        <f t="shared" si="140"/>
        <v>2.4523968698402336E-2</v>
      </c>
      <c r="AJ93" s="336">
        <f t="shared" si="140"/>
        <v>2.4721023821582228E-2</v>
      </c>
      <c r="AK93" s="336">
        <f t="shared" si="140"/>
        <v>2.4911467203498454E-2</v>
      </c>
      <c r="AL93" s="336">
        <f t="shared" si="140"/>
        <v>2.5084664104385361E-2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9.8851696794306859E-2</v>
      </c>
      <c r="N94" s="336">
        <f t="shared" si="141"/>
        <v>9.2825625749181878E-2</v>
      </c>
      <c r="O94" s="336">
        <f t="shared" si="141"/>
        <v>9.3693611990300033E-2</v>
      </c>
      <c r="P94" s="336">
        <f t="shared" si="141"/>
        <v>9.1206033907010986E-2</v>
      </c>
      <c r="Q94" s="336">
        <f t="shared" si="141"/>
        <v>9.1448978546137094E-2</v>
      </c>
      <c r="R94" s="336">
        <f t="shared" si="141"/>
        <v>9.127597689307014E-2</v>
      </c>
      <c r="S94" s="336">
        <f t="shared" si="141"/>
        <v>8.8456730678924692E-2</v>
      </c>
      <c r="T94" s="336">
        <f t="shared" si="141"/>
        <v>8.7741355184521697E-2</v>
      </c>
      <c r="U94" s="336">
        <f t="shared" si="141"/>
        <v>8.621024759294095E-2</v>
      </c>
      <c r="V94" s="336">
        <f t="shared" si="141"/>
        <v>8.514039793563552E-2</v>
      </c>
      <c r="W94" s="336">
        <f t="shared" si="141"/>
        <v>8.0289671379194308E-2</v>
      </c>
      <c r="X94" s="336">
        <f t="shared" si="141"/>
        <v>7.3392674974282146E-2</v>
      </c>
      <c r="Y94" s="336">
        <f t="shared" si="141"/>
        <v>7.2449032818783052E-2</v>
      </c>
      <c r="Z94" s="336">
        <f t="shared" si="141"/>
        <v>7.1929102931828998E-2</v>
      </c>
      <c r="AA94" s="336">
        <f t="shared" si="141"/>
        <v>7.1199398552287754E-2</v>
      </c>
      <c r="AB94" s="336">
        <f t="shared" si="141"/>
        <v>7.0460222535283085E-2</v>
      </c>
      <c r="AC94" s="336">
        <f t="shared" si="141"/>
        <v>6.9671999530958845E-2</v>
      </c>
      <c r="AD94" s="336">
        <f t="shared" si="141"/>
        <v>6.8815771850096463E-2</v>
      </c>
      <c r="AE94" s="336">
        <f t="shared" ref="AE94:AL94" si="142">AE47/AE$49</f>
        <v>6.7929521041237867E-2</v>
      </c>
      <c r="AF94" s="336">
        <f t="shared" si="142"/>
        <v>6.7043350842900168E-2</v>
      </c>
      <c r="AG94" s="336">
        <f t="shared" si="142"/>
        <v>6.6257832687225335E-2</v>
      </c>
      <c r="AH94" s="336">
        <f t="shared" si="142"/>
        <v>6.5447204963546252E-2</v>
      </c>
      <c r="AI94" s="336">
        <f t="shared" si="142"/>
        <v>6.4615395075305435E-2</v>
      </c>
      <c r="AJ94" s="336">
        <f t="shared" si="142"/>
        <v>6.3782450749995875E-2</v>
      </c>
      <c r="AK94" s="336">
        <f t="shared" si="142"/>
        <v>6.2968977366168341E-2</v>
      </c>
      <c r="AL94" s="336">
        <f t="shared" si="142"/>
        <v>6.2144937870452534E-2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10.824148337204903</v>
      </c>
      <c r="Y4" s="11">
        <f>'Occ T1'!D8-'Occ T1'!C8</f>
        <v>1.530810574077762</v>
      </c>
      <c r="Z4" s="11">
        <f>'Occ T1'!E8-'Occ T1'!D8</f>
        <v>-2.7238478519470704</v>
      </c>
      <c r="AA4" s="11">
        <f>'Occ T1'!F8-'Occ T1'!E8</f>
        <v>6.7193072366363111</v>
      </c>
      <c r="AB4" s="11">
        <f>'Occ T1'!D8-'Occ T1'!B8</f>
        <v>12.354958911282665</v>
      </c>
      <c r="AC4" s="11">
        <f>'Occ T1'!F8-'Occ T1'!D8</f>
        <v>3.9954593846892408</v>
      </c>
    </row>
    <row r="5" spans="1:29" x14ac:dyDescent="0.2">
      <c r="W5" s="10" t="str">
        <f>name!E5</f>
        <v>Professional occupations</v>
      </c>
      <c r="X5" s="11">
        <f>'Occ T1'!C9-'Occ T1'!B9</f>
        <v>20.950678060716058</v>
      </c>
      <c r="Y5" s="11">
        <f>'Occ T1'!D9-'Occ T1'!C9</f>
        <v>4.447900183956051</v>
      </c>
      <c r="Z5" s="11">
        <f>'Occ T1'!E9-'Occ T1'!D9</f>
        <v>12.525172223388523</v>
      </c>
      <c r="AA5" s="11">
        <f>'Occ T1'!F9-'Occ T1'!E9</f>
        <v>19.690797625379673</v>
      </c>
      <c r="AB5" s="11">
        <f>'Occ T1'!D9-'Occ T1'!B9</f>
        <v>25.398578244672109</v>
      </c>
      <c r="AC5" s="11">
        <f>'Occ T1'!F9-'Occ T1'!D9</f>
        <v>32.215969848768196</v>
      </c>
    </row>
    <row r="6" spans="1:29" x14ac:dyDescent="0.2">
      <c r="W6" s="10" t="str">
        <f>name!E6</f>
        <v>Associate professional occupations</v>
      </c>
      <c r="X6" s="11">
        <f>'Occ T1'!C10-'Occ T1'!B10</f>
        <v>9.2050668465766421</v>
      </c>
      <c r="Y6" s="11">
        <f>'Occ T1'!D10-'Occ T1'!C10</f>
        <v>2.6453924458463405</v>
      </c>
      <c r="Z6" s="11">
        <f>'Occ T1'!E10-'Occ T1'!D10</f>
        <v>5.7527808694765241</v>
      </c>
      <c r="AA6" s="11">
        <f>'Occ T1'!F10-'Occ T1'!E10</f>
        <v>9.5602501030797242</v>
      </c>
      <c r="AB6" s="11">
        <f>'Occ T1'!D10-'Occ T1'!B10</f>
        <v>11.850459292422983</v>
      </c>
      <c r="AC6" s="11">
        <f>'Occ T1'!F10-'Occ T1'!D10</f>
        <v>15.313030972556248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0.29243860564660196</v>
      </c>
      <c r="Y7" s="11">
        <f>'Occ T1'!D11-'Occ T1'!C11</f>
        <v>1.9766521766842331</v>
      </c>
      <c r="Z7" s="11">
        <f>'Occ T1'!E11-'Occ T1'!D11</f>
        <v>-0.10316647893122877</v>
      </c>
      <c r="AA7" s="11">
        <f>'Occ T1'!F11-'Occ T1'!E11</f>
        <v>-3.8900745582030396</v>
      </c>
      <c r="AB7" s="11">
        <f>'Occ T1'!D11-'Occ T1'!B11</f>
        <v>2.2690907823308351</v>
      </c>
      <c r="AC7" s="11">
        <f>'Occ T1'!F11-'Occ T1'!D11</f>
        <v>-3.9932410371342684</v>
      </c>
    </row>
    <row r="8" spans="1:29" x14ac:dyDescent="0.2">
      <c r="W8" s="10" t="str">
        <f>name!E8</f>
        <v>Skilled trades occupations</v>
      </c>
      <c r="X8" s="11">
        <f>'Occ T1'!C12-'Occ T1'!B12</f>
        <v>2.1802310517977332</v>
      </c>
      <c r="Y8" s="11">
        <f>'Occ T1'!D12-'Occ T1'!C12</f>
        <v>-6.4771549995074764</v>
      </c>
      <c r="Z8" s="11">
        <f>'Occ T1'!E12-'Occ T1'!D12</f>
        <v>1.5744257027859447</v>
      </c>
      <c r="AA8" s="11">
        <f>'Occ T1'!F12-'Occ T1'!E12</f>
        <v>-0.12485379440631306</v>
      </c>
      <c r="AB8" s="11">
        <f>'Occ T1'!D12-'Occ T1'!B12</f>
        <v>-4.2969239477097432</v>
      </c>
      <c r="AC8" s="11">
        <f>'Occ T1'!F12-'Occ T1'!D12</f>
        <v>1.4495719083796317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1.7758059389595573</v>
      </c>
      <c r="Y9" s="11">
        <f>'Occ T1'!D13-'Occ T1'!C13</f>
        <v>-3.2203520725979971</v>
      </c>
      <c r="Z9" s="11">
        <f>'Occ T1'!E13-'Occ T1'!D13</f>
        <v>2.4679611220070328</v>
      </c>
      <c r="AA9" s="11">
        <f>'Occ T1'!F13-'Occ T1'!E13</f>
        <v>5.836540048222453</v>
      </c>
      <c r="AB9" s="11">
        <f>'Occ T1'!D13-'Occ T1'!B13</f>
        <v>-1.4445461336384398</v>
      </c>
      <c r="AC9" s="11">
        <f>'Occ T1'!F13-'Occ T1'!D13</f>
        <v>8.3045011702294858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-1.0710174975435223</v>
      </c>
      <c r="Y10" s="11">
        <f>'Occ T1'!D14-'Occ T1'!C14</f>
        <v>0.25617641611344766</v>
      </c>
      <c r="Z10" s="11">
        <f>'Occ T1'!E14-'Occ T1'!D14</f>
        <v>0.81674569731838176</v>
      </c>
      <c r="AA10" s="11">
        <f>'Occ T1'!F14-'Occ T1'!E14</f>
        <v>-9.7504492972461776E-2</v>
      </c>
      <c r="AB10" s="11">
        <f>'Occ T1'!D14-'Occ T1'!B14</f>
        <v>-0.81484108143007461</v>
      </c>
      <c r="AC10" s="11">
        <f>'Occ T1'!F14-'Occ T1'!D14</f>
        <v>0.71924120434591998</v>
      </c>
    </row>
    <row r="11" spans="1:29" x14ac:dyDescent="0.2">
      <c r="W11" s="10" t="str">
        <f>name!E11</f>
        <v>Process, plant and machine operatives</v>
      </c>
      <c r="X11" s="11">
        <f>'Occ T1'!C15-'Occ T1'!B15</f>
        <v>1.6779523743205544</v>
      </c>
      <c r="Y11" s="11">
        <f>'Occ T1'!D15-'Occ T1'!C15</f>
        <v>-3.4698367212844801</v>
      </c>
      <c r="Z11" s="11">
        <f>'Occ T1'!E15-'Occ T1'!D15</f>
        <v>1.1291130390750972</v>
      </c>
      <c r="AA11" s="11">
        <f>'Occ T1'!F15-'Occ T1'!E15</f>
        <v>-0.35108854969884007</v>
      </c>
      <c r="AB11" s="11">
        <f>'Occ T1'!D15-'Occ T1'!B15</f>
        <v>-1.7918843469639256</v>
      </c>
      <c r="AC11" s="11">
        <f>'Occ T1'!F15-'Occ T1'!D15</f>
        <v>0.77802448937625712</v>
      </c>
    </row>
    <row r="12" spans="1:29" x14ac:dyDescent="0.2">
      <c r="W12" s="10" t="str">
        <f>name!E12</f>
        <v>Elementary occupations</v>
      </c>
      <c r="X12" s="11">
        <f>'Occ T1'!C16-'Occ T1'!B16</f>
        <v>-0.27930371767819651</v>
      </c>
      <c r="Y12" s="11">
        <f>'Occ T1'!D16-'Occ T1'!C16</f>
        <v>-4.3025880032882071</v>
      </c>
      <c r="Z12" s="11">
        <f>'Occ T1'!E16-'Occ T1'!D16</f>
        <v>2.9198156768264738</v>
      </c>
      <c r="AA12" s="11">
        <f>'Occ T1'!F16-'Occ T1'!E16</f>
        <v>-0.50437361803714253</v>
      </c>
      <c r="AB12" s="11">
        <f>'Occ T1'!D16-'Occ T1'!B16</f>
        <v>-4.5818917209664036</v>
      </c>
      <c r="AC12" s="11">
        <f>'Occ T1'!F16-'Occ T1'!D16</f>
        <v>2.4154420587893313</v>
      </c>
    </row>
    <row r="14" spans="1:29" x14ac:dyDescent="0.2">
      <c r="W14" s="10" t="str">
        <f>name!E3</f>
        <v>All occupations</v>
      </c>
      <c r="X14" s="11">
        <f>'Occ T1'!C18-'Occ T1'!B18</f>
        <v>45.556000000000381</v>
      </c>
      <c r="Y14" s="11">
        <f>'Occ T1'!D18-'Occ T1'!C18</f>
        <v>-6.6130000000003974</v>
      </c>
      <c r="Z14" s="11">
        <f>'Occ T1'!E18-'Occ T1'!D18</f>
        <v>24.358999999999583</v>
      </c>
      <c r="AA14" s="11">
        <f>'Occ T1'!F18-'Occ T1'!E18</f>
        <v>36.83900000000051</v>
      </c>
      <c r="AB14" s="11">
        <f>'Occ T1'!D18-'Occ T1'!B18</f>
        <v>38.942999999999984</v>
      </c>
      <c r="AC14" s="11">
        <f>'Occ T1'!F18-'Occ T1'!D18</f>
        <v>61.198000000000093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3.9954593846892408</v>
      </c>
      <c r="O3" s="11">
        <f>'Occ T1'!AB64</f>
        <v>2.7769869796841604</v>
      </c>
      <c r="P3" s="11">
        <f>'Occ T1'!Q64</f>
        <v>1.2184724050051088</v>
      </c>
    </row>
    <row r="4" spans="1:16" x14ac:dyDescent="0.2">
      <c r="M4" s="10" t="str">
        <f>name!E5</f>
        <v>Professional occupations</v>
      </c>
      <c r="N4" s="11">
        <f>'Occ T1'!F65</f>
        <v>32.215969848768196</v>
      </c>
      <c r="O4" s="11">
        <f>'Occ T1'!AB65</f>
        <v>14.917515144954734</v>
      </c>
      <c r="P4" s="11">
        <f>'Occ T1'!Q65</f>
        <v>17.298454703813462</v>
      </c>
    </row>
    <row r="5" spans="1:16" x14ac:dyDescent="0.2">
      <c r="M5" s="10" t="str">
        <f>name!E6</f>
        <v>Associate professional occupations</v>
      </c>
      <c r="N5" s="11">
        <f>'Occ T1'!F66</f>
        <v>15.313030972556248</v>
      </c>
      <c r="O5" s="11">
        <f>'Occ T1'!AB66</f>
        <v>14.652636197896562</v>
      </c>
      <c r="P5" s="11">
        <f>'Occ T1'!Q66</f>
        <v>0.66039477465982799</v>
      </c>
    </row>
    <row r="6" spans="1:16" x14ac:dyDescent="0.2">
      <c r="M6" s="10" t="str">
        <f>name!E7</f>
        <v>Administrative and secretarial occupations</v>
      </c>
      <c r="N6" s="11">
        <f>'Occ T1'!F67</f>
        <v>-3.9932410371342684</v>
      </c>
      <c r="O6" s="11">
        <f>'Occ T1'!AB67</f>
        <v>-5.6789036810249698</v>
      </c>
      <c r="P6" s="11">
        <f>'Occ T1'!Q67</f>
        <v>1.6856626438906908</v>
      </c>
    </row>
    <row r="7" spans="1:16" x14ac:dyDescent="0.2">
      <c r="M7" s="10" t="str">
        <f>name!E8</f>
        <v>Skilled trades occupations</v>
      </c>
      <c r="N7" s="11">
        <f>'Occ T1'!F68</f>
        <v>1.4495719083796317</v>
      </c>
      <c r="O7" s="11">
        <f>'Occ T1'!AB68</f>
        <v>1.2769075178619191</v>
      </c>
      <c r="P7" s="11">
        <f>'Occ T1'!Q68</f>
        <v>0.17266439051773119</v>
      </c>
    </row>
    <row r="8" spans="1:16" x14ac:dyDescent="0.2">
      <c r="M8" s="10" t="str">
        <f>name!E9</f>
        <v>Caring, leisure and other service occupations</v>
      </c>
      <c r="N8" s="11">
        <f>'Occ T1'!F69</f>
        <v>8.3045011702294858</v>
      </c>
      <c r="O8" s="11">
        <f>'Occ T1'!AB69</f>
        <v>5.77852864011561</v>
      </c>
      <c r="P8" s="11">
        <f>'Occ T1'!Q69</f>
        <v>2.5259725301138243</v>
      </c>
    </row>
    <row r="9" spans="1:16" x14ac:dyDescent="0.2">
      <c r="M9" s="10" t="str">
        <f>name!E10</f>
        <v>Sales and customer service occupations</v>
      </c>
      <c r="N9" s="11">
        <f>'Occ T1'!F70</f>
        <v>0.71924120434591998</v>
      </c>
      <c r="O9" s="11">
        <f>'Occ T1'!AB70</f>
        <v>-0.93552017258652143</v>
      </c>
      <c r="P9" s="11">
        <f>'Occ T1'!Q70</f>
        <v>1.6547613769323952</v>
      </c>
    </row>
    <row r="10" spans="1:16" x14ac:dyDescent="0.2">
      <c r="M10" s="10" t="str">
        <f>name!E11</f>
        <v>Process, plant and machine operatives</v>
      </c>
      <c r="N10" s="11">
        <f>'Occ T1'!F71</f>
        <v>0.77802448937625712</v>
      </c>
      <c r="O10" s="11">
        <f>'Occ T1'!AB71</f>
        <v>1.2671063030226861</v>
      </c>
      <c r="P10" s="11">
        <f>'Occ T1'!Q71</f>
        <v>-0.48908181364646452</v>
      </c>
    </row>
    <row r="11" spans="1:16" x14ac:dyDescent="0.2">
      <c r="M11" s="10" t="str">
        <f>name!E12</f>
        <v>Elementary occupations</v>
      </c>
      <c r="N11" s="11">
        <f>'Occ T1'!F72</f>
        <v>2.4154420587893313</v>
      </c>
      <c r="O11" s="11">
        <f>'Occ T1'!AB72</f>
        <v>1.7390541741097287</v>
      </c>
      <c r="P11" s="11">
        <f>'Occ T1'!Q72</f>
        <v>0.67638788467971267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61.198000000000093</v>
      </c>
      <c r="O13" s="11">
        <f>'Occ T1'!AB74</f>
        <v>35.794311104033909</v>
      </c>
      <c r="P13" s="11">
        <f>'Occ T1'!Q74</f>
        <v>25.403688895966297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2.1190062470960083</v>
      </c>
      <c r="O3" s="11">
        <f>'Occ T5'!H44</f>
        <v>2.0655959742247028</v>
      </c>
      <c r="P3" s="11">
        <f>'Occ T5'!G44</f>
        <v>-0.18914283663141873</v>
      </c>
    </row>
    <row r="4" spans="1:16" x14ac:dyDescent="0.2">
      <c r="M4" s="10" t="str">
        <f>name!E5</f>
        <v>Professional occupations</v>
      </c>
      <c r="N4" s="11">
        <f>'Occ T5'!I45</f>
        <v>1.0171962219118669</v>
      </c>
      <c r="O4" s="11">
        <f>'Occ T5'!H45</f>
        <v>8.2596522171455362</v>
      </c>
      <c r="P4" s="11">
        <f>'Occ T5'!G45</f>
        <v>22.939121409710779</v>
      </c>
    </row>
    <row r="5" spans="1:16" x14ac:dyDescent="0.2">
      <c r="M5" s="10" t="str">
        <f>name!E6</f>
        <v>Associate professional occupations</v>
      </c>
      <c r="N5" s="11">
        <f>'Occ T5'!I46</f>
        <v>2.1155820492928807</v>
      </c>
      <c r="O5" s="11">
        <f>'Occ T5'!H46</f>
        <v>6.0938759825153035</v>
      </c>
      <c r="P5" s="11">
        <f>'Occ T5'!G46</f>
        <v>7.1035729407481867</v>
      </c>
    </row>
    <row r="6" spans="1:16" x14ac:dyDescent="0.2">
      <c r="M6" s="10" t="str">
        <f>name!E7</f>
        <v>Administrative and secretarial occupations</v>
      </c>
      <c r="N6" s="11">
        <f>'Occ T5'!I47</f>
        <v>0.23516871881889667</v>
      </c>
      <c r="O6" s="11">
        <f>'Occ T5'!H47</f>
        <v>-2.8173543017097025</v>
      </c>
      <c r="P6" s="11">
        <f>'Occ T5'!G47</f>
        <v>-1.4110554542434528</v>
      </c>
    </row>
    <row r="7" spans="1:16" x14ac:dyDescent="0.2">
      <c r="M7" s="10" t="str">
        <f>name!E8</f>
        <v>Skilled trades occupations</v>
      </c>
      <c r="N7" s="11">
        <f>'Occ T5'!I48</f>
        <v>3.526127364334517</v>
      </c>
      <c r="O7" s="11">
        <f>'Occ T5'!H48</f>
        <v>1.2740884453558881</v>
      </c>
      <c r="P7" s="11">
        <f>'Occ T5'!G48</f>
        <v>-3.3506439013107183</v>
      </c>
    </row>
    <row r="8" spans="1:16" x14ac:dyDescent="0.2">
      <c r="M8" s="10" t="str">
        <f>name!E9</f>
        <v>Caring, leisure and other service occupations</v>
      </c>
      <c r="N8" s="11">
        <f>'Occ T5'!I49</f>
        <v>2.2423443652922277</v>
      </c>
      <c r="O8" s="11">
        <f>'Occ T5'!H49</f>
        <v>1.3189119068219668</v>
      </c>
      <c r="P8" s="11">
        <f>'Occ T5'!G49</f>
        <v>4.7432448981153392</v>
      </c>
    </row>
    <row r="9" spans="1:16" x14ac:dyDescent="0.2">
      <c r="M9" s="10" t="str">
        <f>name!E10</f>
        <v>Sales and customer service occupations</v>
      </c>
      <c r="N9" s="11">
        <f>'Occ T5'!I50</f>
        <v>-0.52434916245060537</v>
      </c>
      <c r="O9" s="11">
        <f>'Occ T5'!H50</f>
        <v>1.5689248039574757</v>
      </c>
      <c r="P9" s="11">
        <f>'Occ T5'!G50</f>
        <v>-0.32533443716101829</v>
      </c>
    </row>
    <row r="10" spans="1:16" x14ac:dyDescent="0.2">
      <c r="M10" s="10" t="str">
        <f>name!E11</f>
        <v>Process, plant and machine operatives</v>
      </c>
      <c r="N10" s="11">
        <f>'Occ T5'!I51</f>
        <v>0.85192784540814692</v>
      </c>
      <c r="O10" s="11">
        <f>'Occ T5'!H51</f>
        <v>1.6613408341843723</v>
      </c>
      <c r="P10" s="11">
        <f>'Occ T5'!G51</f>
        <v>-1.7352441902163207</v>
      </c>
    </row>
    <row r="11" spans="1:16" x14ac:dyDescent="0.2">
      <c r="M11" s="10" t="str">
        <f>name!E12</f>
        <v>Elementary occupations</v>
      </c>
      <c r="N11" s="11">
        <f>'Occ T5'!I52</f>
        <v>2.4268028944147577</v>
      </c>
      <c r="O11" s="11">
        <f>'Occ T5'!H52</f>
        <v>-2.5661508781927331</v>
      </c>
      <c r="P11" s="11">
        <f>'Occ T5'!G52</f>
        <v>2.5547900425673724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14.009806544118675</v>
      </c>
      <c r="O13" s="11">
        <f>'Occ T5'!H54</f>
        <v>16.85888498430279</v>
      </c>
      <c r="P13" s="11">
        <f>'Occ T5'!G54</f>
        <v>30.329308471578713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0.46385724672894657</v>
      </c>
      <c r="O18" s="11">
        <f>'Occ T5'!AN44</f>
        <v>1.6267303137500626</v>
      </c>
      <c r="P18" s="11">
        <f>'Occ T5'!AM44</f>
        <v>0.68639941920513969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1.7183292098767193</v>
      </c>
      <c r="O19" s="11">
        <f>'Occ T5'!AN45</f>
        <v>5.2365190038437248</v>
      </c>
      <c r="P19" s="11">
        <f>'Occ T5'!AM45</f>
        <v>7.9626669312342671</v>
      </c>
    </row>
    <row r="20" spans="13:16" x14ac:dyDescent="0.2">
      <c r="M20" s="10" t="str">
        <f t="shared" si="0"/>
        <v>Associate professional occupations</v>
      </c>
      <c r="N20" s="11">
        <f>'Occ T5'!AO46</f>
        <v>1.1523688369630971</v>
      </c>
      <c r="O20" s="11">
        <f>'Occ T5'!AN46</f>
        <v>5.495414526235578</v>
      </c>
      <c r="P20" s="11">
        <f>'Occ T5'!AM46</f>
        <v>8.0048528346978287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-1.5841324785998978E-3</v>
      </c>
      <c r="O21" s="11">
        <f>'Occ T5'!AN47</f>
        <v>-2.3095600930403712</v>
      </c>
      <c r="P21" s="11">
        <f>'Occ T5'!AM47</f>
        <v>-3.3677594555059578</v>
      </c>
    </row>
    <row r="22" spans="13:16" x14ac:dyDescent="0.2">
      <c r="M22" s="10" t="str">
        <f t="shared" si="0"/>
        <v>Skilled trades occupations</v>
      </c>
      <c r="N22" s="11">
        <f>'Occ T5'!AO48</f>
        <v>0.36962862132210628</v>
      </c>
      <c r="O22" s="11">
        <f>'Occ T5'!AN48</f>
        <v>0.29549091853690257</v>
      </c>
      <c r="P22" s="11">
        <f>'Occ T5'!AM48</f>
        <v>0.6117879780029063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1.5937337911401794</v>
      </c>
      <c r="O23" s="11">
        <f>'Occ T5'!AN49</f>
        <v>0.12771314501219422</v>
      </c>
      <c r="P23" s="11">
        <f>'Occ T5'!AM49</f>
        <v>4.0570817039633233</v>
      </c>
    </row>
    <row r="24" spans="13:16" x14ac:dyDescent="0.2">
      <c r="M24" s="10" t="str">
        <f t="shared" si="0"/>
        <v>Sales and customer service occupations</v>
      </c>
      <c r="N24" s="11">
        <f>'Occ T5'!AO50</f>
        <v>-0.36904310879311009</v>
      </c>
      <c r="O24" s="11">
        <f>'Occ T5'!AN50</f>
        <v>0.26158089696576781</v>
      </c>
      <c r="P24" s="11">
        <f>'Occ T5'!AM50</f>
        <v>-0.8280579607591676</v>
      </c>
    </row>
    <row r="25" spans="13:16" x14ac:dyDescent="0.2">
      <c r="M25" s="10" t="str">
        <f t="shared" si="0"/>
        <v>Process, plant and machine operatives</v>
      </c>
      <c r="N25" s="11">
        <f>'Occ T5'!AO51</f>
        <v>0.13205738420864765</v>
      </c>
      <c r="O25" s="11">
        <f>'Occ T5'!AN51</f>
        <v>0.84183512652990289</v>
      </c>
      <c r="P25" s="11">
        <f>'Occ T5'!AM51</f>
        <v>0.29321379228413647</v>
      </c>
    </row>
    <row r="26" spans="13:16" x14ac:dyDescent="0.2">
      <c r="M26" s="10" t="str">
        <f t="shared" si="0"/>
        <v>Elementary occupations</v>
      </c>
      <c r="N26" s="11">
        <f>'Occ T5'!AO52</f>
        <v>1.6760524991061834</v>
      </c>
      <c r="O26" s="11">
        <f>'Occ T5'!AN52</f>
        <v>-1.7736067982091441</v>
      </c>
      <c r="P26" s="11">
        <f>'Occ T5'!AM52</f>
        <v>1.8366084732126993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6.7354003480741724</v>
      </c>
      <c r="O28" s="11">
        <f>'Occ T5'!AN54</f>
        <v>9.8021170396246333</v>
      </c>
      <c r="P28" s="11">
        <f>'Occ T5'!AM54</f>
        <v>19.25679371633521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1.6551490003670644</v>
      </c>
      <c r="O33" s="11">
        <f>'Occ T5'!X44</f>
        <v>0.43886566047465392</v>
      </c>
      <c r="P33" s="11">
        <f>'Occ T5'!W44</f>
        <v>-0.87554225583657086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-0.70113298796484358</v>
      </c>
      <c r="O34" s="11">
        <f>'Occ T5'!X45</f>
        <v>3.0231332133018087</v>
      </c>
      <c r="P34" s="11">
        <f>'Occ T5'!W45</f>
        <v>14.976454478476555</v>
      </c>
    </row>
    <row r="35" spans="1:16" x14ac:dyDescent="0.2">
      <c r="M35" s="10" t="str">
        <f t="shared" si="1"/>
        <v>Associate professional occupations</v>
      </c>
      <c r="N35" s="11">
        <f>'Occ T5'!Y46</f>
        <v>0.96321321232977652</v>
      </c>
      <c r="O35" s="11">
        <f>'Occ T5'!X46</f>
        <v>0.59846145627972103</v>
      </c>
      <c r="P35" s="11">
        <f>'Occ T5'!W46</f>
        <v>-0.9012798939496669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0.23675285129749679</v>
      </c>
      <c r="O36" s="11">
        <f>'Occ T5'!X47</f>
        <v>-0.50779420866931435</v>
      </c>
      <c r="P36" s="11">
        <f>'Occ T5'!W47</f>
        <v>1.956704001262505</v>
      </c>
    </row>
    <row r="37" spans="1:16" x14ac:dyDescent="0.2">
      <c r="M37" s="10" t="str">
        <f t="shared" si="1"/>
        <v>Skilled trades occupations</v>
      </c>
      <c r="N37" s="11">
        <f>'Occ T5'!Y48</f>
        <v>3.1564987430123992</v>
      </c>
      <c r="O37" s="11">
        <f>'Occ T5'!X48</f>
        <v>0.9785975268189846</v>
      </c>
      <c r="P37" s="11">
        <f>'Occ T5'!W48</f>
        <v>-3.9624318793136517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0.64861057415204981</v>
      </c>
      <c r="O38" s="11">
        <f>'Occ T5'!X49</f>
        <v>1.1911987618097699</v>
      </c>
      <c r="P38" s="11">
        <f>'Occ T5'!W49</f>
        <v>0.68616319415201588</v>
      </c>
    </row>
    <row r="39" spans="1:16" x14ac:dyDescent="0.2">
      <c r="M39" s="10" t="str">
        <f t="shared" si="1"/>
        <v>Sales and customer service occupations</v>
      </c>
      <c r="N39" s="11">
        <f>'Occ T5'!Y50</f>
        <v>-0.15530605365749683</v>
      </c>
      <c r="O39" s="11">
        <f>'Occ T5'!X50</f>
        <v>1.3073439069917345</v>
      </c>
      <c r="P39" s="11">
        <f>'Occ T5'!W50</f>
        <v>0.50272352359814043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</v>
      </c>
      <c r="M40" s="10" t="str">
        <f t="shared" si="1"/>
        <v>Process, plant and machine operatives</v>
      </c>
      <c r="N40" s="11">
        <f>'Occ T5'!Y51</f>
        <v>0.71987046119949794</v>
      </c>
      <c r="O40" s="11">
        <f>'Occ T5'!X51</f>
        <v>0.81950570765447095</v>
      </c>
      <c r="P40" s="11">
        <f>'Occ T5'!W51</f>
        <v>-2.0284579825004556</v>
      </c>
    </row>
    <row r="41" spans="1:16" x14ac:dyDescent="0.2">
      <c r="M41" s="10" t="str">
        <f t="shared" si="1"/>
        <v>Elementary occupations</v>
      </c>
      <c r="N41" s="11">
        <f>'Occ T5'!Y52</f>
        <v>0.75075039530857435</v>
      </c>
      <c r="O41" s="11">
        <f>'Occ T5'!X52</f>
        <v>-0.79254407998354459</v>
      </c>
      <c r="P41" s="11">
        <f>'Occ T5'!W52</f>
        <v>0.71818156935469446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7.2744061960445308</v>
      </c>
      <c r="O43" s="11">
        <f>'Occ T5'!X54</f>
        <v>7.0567679446782918</v>
      </c>
      <c r="P43" s="11">
        <f>'Occ T5'!W54</f>
        <v>11.07251475524356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England, West of England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7.7524576069680053</v>
      </c>
      <c r="C5" s="11">
        <f>HLOOKUP(C$3,'Qual F1'!$M$4:$BW$14,11,FALSE)</f>
        <v>10.487668656103926</v>
      </c>
      <c r="D5" s="11">
        <f>HLOOKUP(D$3,'Qual F1'!$M$4:$BW$14,11,FALSE)</f>
        <v>10.289939069919036</v>
      </c>
      <c r="E5" s="11">
        <f>HLOOKUP(E$3,'Qual F1'!$M$4:$BW$14,11,FALSE)</f>
        <v>13.493042828303766</v>
      </c>
      <c r="F5" s="11">
        <f>HLOOKUP(F$3,'Qual F1'!$M$4:$BW$14,11,FALSE)</f>
        <v>19.913094850011205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52.265483693790245</v>
      </c>
      <c r="C6" s="11">
        <f>HLOOKUP(C$3,'Qual F1'!$M$4:$BW$14,10,FALSE)</f>
        <v>71.155428073297614</v>
      </c>
      <c r="D6" s="11">
        <f>HLOOKUP(D$3,'Qual F1'!$M$4:$BW$14,10,FALSE)</f>
        <v>72.678546497061575</v>
      </c>
      <c r="E6" s="11">
        <f>HLOOKUP(E$3,'Qual F1'!$M$4:$BW$14,10,FALSE)</f>
        <v>94.255367062293303</v>
      </c>
      <c r="F6" s="11">
        <f>HLOOKUP(F$3,'Qual F1'!$M$4:$BW$14,10,FALSE)</f>
        <v>138.89231177493929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108.616268897959</v>
      </c>
      <c r="C7" s="11">
        <f>HLOOKUP(C$3,'Qual F1'!$M$4:$BW$14,9,FALSE)</f>
        <v>116.59960943004594</v>
      </c>
      <c r="D7" s="11">
        <f>HLOOKUP(D$3,'Qual F1'!$M$4:$BW$14,9,FALSE)</f>
        <v>122.27226301572533</v>
      </c>
      <c r="E7" s="11">
        <f>HLOOKUP(E$3,'Qual F1'!$M$4:$BW$14,9,FALSE)</f>
        <v>135.60860984827139</v>
      </c>
      <c r="F7" s="11">
        <f>HLOOKUP(F$3,'Qual F1'!$M$4:$BW$14,9,FALSE)</f>
        <v>151.67385481729414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32.711130683526058</v>
      </c>
      <c r="C8" s="11">
        <f>HLOOKUP(C$3,'Qual F1'!$M$4:$BW$14,8,FALSE)</f>
        <v>30.525863022295489</v>
      </c>
      <c r="D8" s="11">
        <f>HLOOKUP(D$3,'Qual F1'!$M$4:$BW$14,8,FALSE)</f>
        <v>32.185179104896797</v>
      </c>
      <c r="E8" s="11">
        <f>HLOOKUP(E$3,'Qual F1'!$M$4:$BW$14,8,FALSE)</f>
        <v>33.649952290077984</v>
      </c>
      <c r="F8" s="11">
        <f>HLOOKUP(F$3,'Qual F1'!$M$4:$BW$14,8,FALSE)</f>
        <v>37.003028204451709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29.707654652261972</v>
      </c>
      <c r="C9" s="11">
        <f>HLOOKUP(C$3,'Qual F1'!$M$4:$BW$14,7,FALSE)</f>
        <v>30.604476489123709</v>
      </c>
      <c r="D9" s="11">
        <f>HLOOKUP(D$3,'Qual F1'!$M$4:$BW$14,7,FALSE)</f>
        <v>32.019072533827696</v>
      </c>
      <c r="E9" s="11">
        <f>HLOOKUP(E$3,'Qual F1'!$M$4:$BW$14,7,FALSE)</f>
        <v>34.858649936822651</v>
      </c>
      <c r="F9" s="11">
        <f>HLOOKUP(F$3,'Qual F1'!$M$4:$BW$14,7,FALSE)</f>
        <v>39.050531791007757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121.51638515241864</v>
      </c>
      <c r="C10" s="11">
        <f>HLOOKUP(C$3,'Qual F1'!$M$4:$BW$14,6,FALSE)</f>
        <v>131.98920992322195</v>
      </c>
      <c r="D10" s="11">
        <f>HLOOKUP(D$3,'Qual F1'!$M$4:$BW$14,6,FALSE)</f>
        <v>125.52780805484375</v>
      </c>
      <c r="E10" s="11">
        <f>HLOOKUP(E$3,'Qual F1'!$M$4:$BW$14,6,FALSE)</f>
        <v>129.05397698726853</v>
      </c>
      <c r="F10" s="11">
        <f>HLOOKUP(F$3,'Qual F1'!$M$4:$BW$14,6,FALSE)</f>
        <v>133.5972990174196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117.64262307244785</v>
      </c>
      <c r="C11" s="11">
        <f>HLOOKUP(C$3,'Qual F1'!$M$4:$BW$14,5,FALSE)</f>
        <v>113.72895476438755</v>
      </c>
      <c r="D11" s="11">
        <f>HLOOKUP(D$3,'Qual F1'!$M$4:$BW$14,5,FALSE)</f>
        <v>107.57171878287313</v>
      </c>
      <c r="E11" s="11">
        <f>HLOOKUP(E$3,'Qual F1'!$M$4:$BW$14,5,FALSE)</f>
        <v>97.914880728469583</v>
      </c>
      <c r="F11" s="11">
        <f>HLOOKUP(F$3,'Qual F1'!$M$4:$BW$14,5,FALSE)</f>
        <v>76.689596484330693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66.577141885047666</v>
      </c>
      <c r="C12" s="11">
        <f>HLOOKUP(C$3,'Qual F1'!$M$4:$BW$14,4,FALSE)</f>
        <v>78.459724972660837</v>
      </c>
      <c r="D12" s="11">
        <f>HLOOKUP(D$3,'Qual F1'!$M$4:$BW$14,4,FALSE)</f>
        <v>71.268158783401688</v>
      </c>
      <c r="E12" s="11">
        <f>HLOOKUP(E$3,'Qual F1'!$M$4:$BW$14,4,FALSE)</f>
        <v>64.116606856222631</v>
      </c>
      <c r="F12" s="11">
        <f>HLOOKUP(F$3,'Qual F1'!$M$4:$BW$14,4,FALSE)</f>
        <v>46.500908978677415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17.002854355579583</v>
      </c>
      <c r="C13" s="11">
        <f>HLOOKUP(C$3,'Qual F1'!$M$4:$BW$14,3,FALSE)</f>
        <v>15.797064668862346</v>
      </c>
      <c r="D13" s="11">
        <f>HLOOKUP(D$3,'Qual F1'!$M$4:$BW$14,3,FALSE)</f>
        <v>18.922314157451073</v>
      </c>
      <c r="E13" s="11">
        <f>HLOOKUP(E$3,'Qual F1'!$M$4:$BW$14,3,FALSE)</f>
        <v>14.142913462269483</v>
      </c>
      <c r="F13" s="11">
        <f>HLOOKUP(F$3,'Qual F1'!$M$4:$BW$14,3,FALSE)</f>
        <v>10.612374081868353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553.79199999999901</v>
      </c>
      <c r="C15" s="11">
        <f t="shared" ref="C15:F15" si="0">SUM(C5:C13)</f>
        <v>599.34799999999939</v>
      </c>
      <c r="D15" s="11">
        <f t="shared" si="0"/>
        <v>592.73500000000001</v>
      </c>
      <c r="E15" s="11">
        <f t="shared" si="0"/>
        <v>617.09399999999937</v>
      </c>
      <c r="F15" s="11">
        <f t="shared" si="0"/>
        <v>653.93300000000011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1.3998861679056431</v>
      </c>
      <c r="C19" s="18">
        <f t="shared" si="1"/>
        <v>1.749846275636848</v>
      </c>
      <c r="D19" s="18">
        <f t="shared" si="1"/>
        <v>1.7360100331377488</v>
      </c>
      <c r="E19" s="18">
        <f t="shared" si="1"/>
        <v>2.1865457820532659</v>
      </c>
      <c r="F19" s="18">
        <f t="shared" si="1"/>
        <v>3.0451276889239725</v>
      </c>
      <c r="G19" s="11"/>
    </row>
    <row r="20" spans="1:7" x14ac:dyDescent="0.2">
      <c r="A20" t="str">
        <f>$A6</f>
        <v>RQF7 Other higher degree</v>
      </c>
      <c r="B20" s="18">
        <f t="shared" si="1"/>
        <v>9.4377462465673645</v>
      </c>
      <c r="C20" s="18">
        <f t="shared" si="1"/>
        <v>11.872139070005687</v>
      </c>
      <c r="D20" s="18">
        <f t="shared" si="1"/>
        <v>12.261558115694463</v>
      </c>
      <c r="E20" s="18">
        <f t="shared" si="1"/>
        <v>15.274069600789087</v>
      </c>
      <c r="F20" s="18">
        <f t="shared" si="1"/>
        <v>21.239532455915096</v>
      </c>
      <c r="G20" s="11"/>
    </row>
    <row r="21" spans="1:7" x14ac:dyDescent="0.2">
      <c r="A21" t="str">
        <f>$A7</f>
        <v>RQF6 First degree</v>
      </c>
      <c r="B21" s="18">
        <f t="shared" si="1"/>
        <v>19.613188507230007</v>
      </c>
      <c r="C21" s="18">
        <f t="shared" si="1"/>
        <v>19.454408695790438</v>
      </c>
      <c r="D21" s="18">
        <f t="shared" si="1"/>
        <v>20.628487100597287</v>
      </c>
      <c r="E21" s="18">
        <f t="shared" si="1"/>
        <v>21.975357052292118</v>
      </c>
      <c r="F21" s="18">
        <f t="shared" si="1"/>
        <v>23.194097073751305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5.9067539226868782</v>
      </c>
      <c r="C22" s="18">
        <f t="shared" si="3"/>
        <v>5.0931784242702935</v>
      </c>
      <c r="D22" s="18">
        <f t="shared" si="3"/>
        <v>5.429944090512083</v>
      </c>
      <c r="E22" s="18">
        <f t="shared" si="3"/>
        <v>5.4529702590007387</v>
      </c>
      <c r="F22" s="18">
        <f t="shared" si="3"/>
        <v>5.6585350799625811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5.3644066097491523</v>
      </c>
      <c r="C23" s="18">
        <f t="shared" si="4"/>
        <v>5.1062949220025331</v>
      </c>
      <c r="D23" s="18">
        <f t="shared" si="4"/>
        <v>5.4019203411014534</v>
      </c>
      <c r="E23" s="18">
        <f t="shared" si="4"/>
        <v>5.6488395506718083</v>
      </c>
      <c r="F23" s="18">
        <f t="shared" si="4"/>
        <v>5.9716410994716203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21.942603929348717</v>
      </c>
      <c r="C24" s="18">
        <f t="shared" si="5"/>
        <v>22.022132371046883</v>
      </c>
      <c r="D24" s="18">
        <f t="shared" si="5"/>
        <v>21.177728336414038</v>
      </c>
      <c r="E24" s="18">
        <f t="shared" si="5"/>
        <v>20.913179675587294</v>
      </c>
      <c r="F24" s="18">
        <f t="shared" si="5"/>
        <v>20.429814524946682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21.243106269582814</v>
      </c>
      <c r="C25" s="18">
        <f t="shared" si="6"/>
        <v>18.975445778477223</v>
      </c>
      <c r="D25" s="18">
        <f t="shared" si="6"/>
        <v>18.1483662653417</v>
      </c>
      <c r="E25" s="18">
        <f t="shared" si="6"/>
        <v>15.867093299962354</v>
      </c>
      <c r="F25" s="18">
        <f t="shared" si="6"/>
        <v>11.727439429472236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12.022048329525848</v>
      </c>
      <c r="C26" s="18">
        <f>C12/C$15*100</f>
        <v>13.090846214997114</v>
      </c>
      <c r="D26" s="18">
        <f t="shared" si="7"/>
        <v>12.023612370351284</v>
      </c>
      <c r="E26" s="18">
        <f t="shared" si="7"/>
        <v>10.390087548448486</v>
      </c>
      <c r="F26" s="18">
        <f t="shared" si="7"/>
        <v>7.1109592234491013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3.0702600174035761</v>
      </c>
      <c r="C27" s="18">
        <f>C13/C$15*100</f>
        <v>2.6357082477729734</v>
      </c>
      <c r="D27" s="18">
        <f t="shared" si="8"/>
        <v>3.1923733468499536</v>
      </c>
      <c r="E27" s="18">
        <f t="shared" si="8"/>
        <v>2.2918572311948422</v>
      </c>
      <c r="F27" s="18">
        <f t="shared" si="8"/>
        <v>1.6228534241074164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7.8474521340740067</v>
      </c>
      <c r="C33" s="18">
        <f t="shared" si="9"/>
        <v>-1.8853531005654789</v>
      </c>
      <c r="D33" s="18">
        <f t="shared" si="9"/>
        <v>5.5697320204190826</v>
      </c>
      <c r="E33" s="18">
        <f t="shared" si="9"/>
        <v>3.968765274287045</v>
      </c>
      <c r="F33" s="18">
        <f>IF(F$3-D$3 &lt;&gt; 0,(EXP(LN(F5/D5)/(F$3-D$3))-1)*100,0)</f>
        <v>4.4997048798515626</v>
      </c>
    </row>
    <row r="34" spans="1:6" x14ac:dyDescent="0.2">
      <c r="A34" t="str">
        <f>$A20</f>
        <v>RQF7 Other higher degree</v>
      </c>
      <c r="B34" s="18">
        <f t="shared" si="9"/>
        <v>8.0185306651398225</v>
      </c>
      <c r="C34" s="18">
        <f t="shared" si="9"/>
        <v>2.14055127627788</v>
      </c>
      <c r="D34" s="18">
        <f t="shared" si="9"/>
        <v>5.3367636818502984</v>
      </c>
      <c r="E34" s="18">
        <f t="shared" si="9"/>
        <v>3.9530441643135239</v>
      </c>
      <c r="F34" s="18">
        <f t="shared" ref="F34:F43" si="10">IF(F$3-D$3 &lt;&gt; 0,(EXP(LN(F6/D6)/(F$3-D$3))-1)*100,0)</f>
        <v>4.4122524825515264</v>
      </c>
    </row>
    <row r="35" spans="1:6" x14ac:dyDescent="0.2">
      <c r="A35" t="str">
        <f>$A21</f>
        <v>RQF6 First degree</v>
      </c>
      <c r="B35" s="18">
        <f t="shared" si="9"/>
        <v>1.7889311184740242</v>
      </c>
      <c r="C35" s="18">
        <f t="shared" si="9"/>
        <v>4.8650708294891043</v>
      </c>
      <c r="D35" s="18">
        <f t="shared" si="9"/>
        <v>2.0920354835607169</v>
      </c>
      <c r="E35" s="18">
        <f t="shared" si="9"/>
        <v>1.1258874941561636</v>
      </c>
      <c r="F35" s="18">
        <f t="shared" si="10"/>
        <v>1.4469166227018881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-1.7136745517586927</v>
      </c>
      <c r="C36" s="18">
        <f t="shared" ref="C36:E36" si="12">IF(D$3-C$3 &lt;&gt; 0,(EXP(LN(D8/C8)/(D$3-C$3))-1)*100,0)</f>
        <v>5.4357712389306645</v>
      </c>
      <c r="D36" s="18">
        <f t="shared" si="12"/>
        <v>0.89408462957052404</v>
      </c>
      <c r="E36" s="18">
        <f t="shared" si="12"/>
        <v>0.95440683311791563</v>
      </c>
      <c r="F36" s="18">
        <f t="shared" si="10"/>
        <v>0.93429542575225177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0.74630970585070067</v>
      </c>
      <c r="C37" s="18">
        <f t="shared" si="13"/>
        <v>4.6221867092113511</v>
      </c>
      <c r="D37" s="18">
        <f t="shared" si="13"/>
        <v>1.7139131847364819</v>
      </c>
      <c r="E37" s="18">
        <f t="shared" si="13"/>
        <v>1.1420236957887298</v>
      </c>
      <c r="F37" s="18">
        <f t="shared" si="10"/>
        <v>1.3322953557520334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2.0882823644478687</v>
      </c>
      <c r="C38" s="18">
        <f t="shared" si="14"/>
        <v>-4.8954015802782695</v>
      </c>
      <c r="D38" s="18">
        <f t="shared" si="14"/>
        <v>0.55560641802365751</v>
      </c>
      <c r="E38" s="18">
        <f t="shared" si="14"/>
        <v>0.34659225531776805</v>
      </c>
      <c r="F38" s="18">
        <f t="shared" si="10"/>
        <v>0.41621532542130968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-0.84226746462363611</v>
      </c>
      <c r="C39" s="18">
        <f t="shared" si="15"/>
        <v>-5.4139563616586228</v>
      </c>
      <c r="D39" s="18">
        <f t="shared" si="15"/>
        <v>-1.8636009398688258</v>
      </c>
      <c r="E39" s="18">
        <f t="shared" si="15"/>
        <v>-2.4137172180992317</v>
      </c>
      <c r="F39" s="18">
        <f t="shared" si="10"/>
        <v>-2.230688620465715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4.1910485217767635</v>
      </c>
      <c r="C40" s="18">
        <f t="shared" si="16"/>
        <v>-9.1659334668392489</v>
      </c>
      <c r="D40" s="18">
        <f t="shared" si="16"/>
        <v>-2.0927170821485541</v>
      </c>
      <c r="E40" s="18">
        <f t="shared" si="16"/>
        <v>-3.1612686748943131</v>
      </c>
      <c r="F40" s="18">
        <f t="shared" si="10"/>
        <v>-2.8063869229326688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-1.8221221740132187</v>
      </c>
      <c r="C41" s="18">
        <f t="shared" si="17"/>
        <v>19.783735485674868</v>
      </c>
      <c r="D41" s="18">
        <f t="shared" si="17"/>
        <v>-5.6562951009982871</v>
      </c>
      <c r="E41" s="18">
        <f t="shared" si="17"/>
        <v>-2.8310820343456999</v>
      </c>
      <c r="F41" s="18">
        <f t="shared" si="10"/>
        <v>-3.7820971668670378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1.9959895288644169</v>
      </c>
      <c r="C43" s="18">
        <f t="shared" ref="C43" si="18">IF(D$3-C$3 &lt;&gt; 0,(EXP(LN(D15/C15)/(D$3-C$3))-1)*100,0)</f>
        <v>-1.1033656573475437</v>
      </c>
      <c r="D43" s="18">
        <f>IF(E$3-D$3 &lt;&gt; 0,(EXP(LN(E15/D15)/(E$3-D$3))-1)*100,0)</f>
        <v>0.80873157918699423</v>
      </c>
      <c r="E43" s="18">
        <f>IF(F$3-E$3 &lt;&gt; 0,(EXP(LN(F15/E15)/(F$3-E$3))-1)*100,0)</f>
        <v>0.58151967255211101</v>
      </c>
      <c r="F43" s="18">
        <f t="shared" si="10"/>
        <v>0.6572000164776659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2.7352110491359207</v>
      </c>
      <c r="C47" s="27">
        <f>D5-C5</f>
        <v>-0.19772958618488978</v>
      </c>
      <c r="D47" s="27">
        <f>E5-D5</f>
        <v>3.2031037583847297</v>
      </c>
      <c r="E47" s="27">
        <f>F5-E5</f>
        <v>6.4200520217074395</v>
      </c>
      <c r="F47" s="27">
        <f>F5-D5</f>
        <v>9.6231557800921692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18.889944379507369</v>
      </c>
      <c r="C48" s="27">
        <f t="shared" si="20"/>
        <v>1.523118423763961</v>
      </c>
      <c r="D48" s="27">
        <f t="shared" si="20"/>
        <v>21.576820565231728</v>
      </c>
      <c r="E48" s="27">
        <f t="shared" si="20"/>
        <v>44.636944712645985</v>
      </c>
      <c r="F48" s="27">
        <f t="shared" ref="F48:F57" si="21">F6-D6</f>
        <v>66.213765277877712</v>
      </c>
    </row>
    <row r="49" spans="1:6" x14ac:dyDescent="0.2">
      <c r="A49" t="str">
        <f t="shared" si="19"/>
        <v>RQF6 First degree</v>
      </c>
      <c r="B49" s="27">
        <f t="shared" ref="B49:E49" si="22">C7-B7</f>
        <v>7.9833405320869417</v>
      </c>
      <c r="C49" s="27">
        <f t="shared" si="22"/>
        <v>5.6726535856793845</v>
      </c>
      <c r="D49" s="27">
        <f t="shared" si="22"/>
        <v>13.336346832546056</v>
      </c>
      <c r="E49" s="27">
        <f t="shared" si="22"/>
        <v>16.065244969022757</v>
      </c>
      <c r="F49" s="27">
        <f t="shared" si="21"/>
        <v>29.401591801568813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-2.1852676612305686</v>
      </c>
      <c r="C50" s="27">
        <f t="shared" si="23"/>
        <v>1.6593160826013076</v>
      </c>
      <c r="D50" s="27">
        <f t="shared" si="23"/>
        <v>1.4647731851811869</v>
      </c>
      <c r="E50" s="27">
        <f t="shared" si="23"/>
        <v>3.3530759143737257</v>
      </c>
      <c r="F50" s="27">
        <f t="shared" si="21"/>
        <v>4.8178490995549126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0.89682183686173644</v>
      </c>
      <c r="C51" s="27">
        <f t="shared" si="24"/>
        <v>1.4145960447039876</v>
      </c>
      <c r="D51" s="27">
        <f t="shared" si="24"/>
        <v>2.839577402994955</v>
      </c>
      <c r="E51" s="27">
        <f t="shared" si="24"/>
        <v>4.1918818541851053</v>
      </c>
      <c r="F51" s="27">
        <f t="shared" si="21"/>
        <v>7.0314592571800603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10.472824770803314</v>
      </c>
      <c r="C52" s="27">
        <f t="shared" si="25"/>
        <v>-6.4614018683782035</v>
      </c>
      <c r="D52" s="27">
        <f t="shared" si="25"/>
        <v>3.5261689324247811</v>
      </c>
      <c r="E52" s="27">
        <f t="shared" si="25"/>
        <v>4.5433220301510744</v>
      </c>
      <c r="F52" s="27">
        <f t="shared" si="21"/>
        <v>8.0694909625758555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-3.913668308060295</v>
      </c>
      <c r="C53" s="27">
        <f>D11-C11</f>
        <v>-6.1572359815144182</v>
      </c>
      <c r="D53" s="27">
        <f t="shared" si="26"/>
        <v>-9.6568380544035506</v>
      </c>
      <c r="E53" s="27">
        <f t="shared" si="26"/>
        <v>-21.225284244138891</v>
      </c>
      <c r="F53" s="27">
        <f t="shared" si="21"/>
        <v>-30.882122298542441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11.88258308761317</v>
      </c>
      <c r="C54" s="27">
        <f t="shared" si="27"/>
        <v>-7.1915661892591487</v>
      </c>
      <c r="D54" s="27">
        <f t="shared" si="27"/>
        <v>-7.1515519271790566</v>
      </c>
      <c r="E54" s="27">
        <f t="shared" si="27"/>
        <v>-17.615697877545216</v>
      </c>
      <c r="F54" s="27">
        <f t="shared" si="21"/>
        <v>-24.767249804724273</v>
      </c>
    </row>
    <row r="55" spans="1:6" x14ac:dyDescent="0.2">
      <c r="A55" t="str">
        <f t="shared" si="19"/>
        <v>No Qualification</v>
      </c>
      <c r="B55" s="27">
        <f t="shared" ref="B55:E55" si="28">C13-B13</f>
        <v>-1.2057896867172371</v>
      </c>
      <c r="C55" s="27">
        <f t="shared" si="28"/>
        <v>3.125249488588727</v>
      </c>
      <c r="D55" s="27">
        <f t="shared" si="28"/>
        <v>-4.7794006951815895</v>
      </c>
      <c r="E55" s="27">
        <f t="shared" si="28"/>
        <v>-3.5305393804011302</v>
      </c>
      <c r="F55" s="27">
        <f t="shared" si="21"/>
        <v>-8.3099400755827197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45.556000000000381</v>
      </c>
      <c r="C57" s="29">
        <f t="shared" ref="C57" si="29">D15-C15</f>
        <v>-6.6129999999993743</v>
      </c>
      <c r="D57" s="29">
        <f>E15-D15</f>
        <v>24.358999999999355</v>
      </c>
      <c r="E57" s="29">
        <f>F15-E15</f>
        <v>36.839000000000738</v>
      </c>
      <c r="F57" s="29">
        <f t="shared" si="21"/>
        <v>61.198000000000093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22.193669323616209</v>
      </c>
      <c r="N6" s="11">
        <v>27.723289235123055</v>
      </c>
      <c r="O6" s="11">
        <v>20.694322211863085</v>
      </c>
      <c r="P6" s="11">
        <v>21.504451079565804</v>
      </c>
      <c r="Q6" s="11">
        <v>21.073476484514281</v>
      </c>
      <c r="R6" s="11">
        <v>17.002854355579583</v>
      </c>
      <c r="S6" s="11">
        <v>17.031162522149017</v>
      </c>
      <c r="T6" s="11">
        <v>15.965298707436117</v>
      </c>
      <c r="U6" s="11">
        <v>17.251834870875495</v>
      </c>
      <c r="V6" s="11">
        <v>15.797064668862346</v>
      </c>
      <c r="W6" s="11">
        <v>18.922314157451073</v>
      </c>
      <c r="X6" s="11">
        <v>17.823175804844116</v>
      </c>
      <c r="Y6" s="11">
        <v>15.514106862044375</v>
      </c>
      <c r="Z6" s="11">
        <v>14.994238288213174</v>
      </c>
      <c r="AA6" s="11">
        <v>14.438730918404508</v>
      </c>
      <c r="AB6" s="11">
        <v>14.142913462269483</v>
      </c>
      <c r="AC6" s="11">
        <v>13.825772097044224</v>
      </c>
      <c r="AD6" s="11">
        <v>13.469424821451499</v>
      </c>
      <c r="AE6" s="11">
        <v>13.113951121716415</v>
      </c>
      <c r="AF6" s="11">
        <v>12.744875460440683</v>
      </c>
      <c r="AG6" s="11">
        <v>12.361904091139191</v>
      </c>
      <c r="AH6" s="11">
        <v>11.953697015404453</v>
      </c>
      <c r="AI6" s="11">
        <v>11.500129702194098</v>
      </c>
      <c r="AJ6" s="11">
        <v>11.02358943783114</v>
      </c>
      <c r="AK6" s="11">
        <v>10.557616217858868</v>
      </c>
      <c r="AL6" s="11">
        <v>10.612374081868353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78.848821149737176</v>
      </c>
      <c r="N7" s="11">
        <v>75.08123656768376</v>
      </c>
      <c r="O7" s="11">
        <v>71.939644427113436</v>
      </c>
      <c r="P7" s="11">
        <v>69.124576341771117</v>
      </c>
      <c r="Q7" s="11">
        <v>76.380938379834362</v>
      </c>
      <c r="R7" s="11">
        <v>66.577141885047666</v>
      </c>
      <c r="S7" s="11">
        <v>75.838624180830536</v>
      </c>
      <c r="T7" s="11">
        <v>67.811442367472878</v>
      </c>
      <c r="U7" s="11">
        <v>71.323487164698477</v>
      </c>
      <c r="V7" s="11">
        <v>78.459724972660837</v>
      </c>
      <c r="W7" s="11">
        <v>71.268158783401688</v>
      </c>
      <c r="X7" s="11">
        <v>64.567956218296288</v>
      </c>
      <c r="Y7" s="11">
        <v>67.621962581539819</v>
      </c>
      <c r="Z7" s="11">
        <v>66.636864242462764</v>
      </c>
      <c r="AA7" s="11">
        <v>65.523220950413503</v>
      </c>
      <c r="AB7" s="11">
        <v>64.116606856222631</v>
      </c>
      <c r="AC7" s="11">
        <v>62.59696067430599</v>
      </c>
      <c r="AD7" s="11">
        <v>60.998690688057643</v>
      </c>
      <c r="AE7" s="11">
        <v>59.355185210313579</v>
      </c>
      <c r="AF7" s="11">
        <v>57.66035444574328</v>
      </c>
      <c r="AG7" s="11">
        <v>56.008596863074764</v>
      </c>
      <c r="AH7" s="11">
        <v>54.302463190725497</v>
      </c>
      <c r="AI7" s="11">
        <v>52.522315408359724</v>
      </c>
      <c r="AJ7" s="11">
        <v>50.662688437750475</v>
      </c>
      <c r="AK7" s="11">
        <v>48.669699252119436</v>
      </c>
      <c r="AL7" s="11">
        <v>46.500908978677415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109.92720855992143</v>
      </c>
      <c r="N8" s="11">
        <v>115.83371859459733</v>
      </c>
      <c r="O8" s="11">
        <v>115.19585331739178</v>
      </c>
      <c r="P8" s="11">
        <v>113.48721832087567</v>
      </c>
      <c r="Q8" s="11">
        <v>113.66533341646927</v>
      </c>
      <c r="R8" s="11">
        <v>117.64262307244785</v>
      </c>
      <c r="S8" s="11">
        <v>109.80369091643031</v>
      </c>
      <c r="T8" s="11">
        <v>113.23432834571207</v>
      </c>
      <c r="U8" s="11">
        <v>112.81655606316664</v>
      </c>
      <c r="V8" s="11">
        <v>113.72895476438755</v>
      </c>
      <c r="W8" s="11">
        <v>107.57171878287313</v>
      </c>
      <c r="X8" s="11">
        <v>102.74499416924679</v>
      </c>
      <c r="Y8" s="11">
        <v>103.39808713776063</v>
      </c>
      <c r="Z8" s="11">
        <v>101.73527678251986</v>
      </c>
      <c r="AA8" s="11">
        <v>99.994957626680375</v>
      </c>
      <c r="AB8" s="11">
        <v>97.914880728469583</v>
      </c>
      <c r="AC8" s="11">
        <v>95.78737743061761</v>
      </c>
      <c r="AD8" s="11">
        <v>93.623142871744648</v>
      </c>
      <c r="AE8" s="11">
        <v>91.481339302381059</v>
      </c>
      <c r="AF8" s="11">
        <v>89.334136743548342</v>
      </c>
      <c r="AG8" s="11">
        <v>87.212851035140517</v>
      </c>
      <c r="AH8" s="11">
        <v>85.111152185145286</v>
      </c>
      <c r="AI8" s="11">
        <v>83.014244039975324</v>
      </c>
      <c r="AJ8" s="11">
        <v>80.920859651453981</v>
      </c>
      <c r="AK8" s="11">
        <v>78.837455271666371</v>
      </c>
      <c r="AL8" s="11">
        <v>76.689596484330693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112.87845137706515</v>
      </c>
      <c r="N9" s="11">
        <v>108.15967939612857</v>
      </c>
      <c r="O9" s="11">
        <v>108.12865000434633</v>
      </c>
      <c r="P9" s="11">
        <v>117.98459765109621</v>
      </c>
      <c r="Q9" s="11">
        <v>116.31246547938545</v>
      </c>
      <c r="R9" s="11">
        <v>121.51638515241864</v>
      </c>
      <c r="S9" s="11">
        <v>121.22116724517123</v>
      </c>
      <c r="T9" s="11">
        <v>125.70306092076385</v>
      </c>
      <c r="U9" s="11">
        <v>126.51028259764736</v>
      </c>
      <c r="V9" s="11">
        <v>131.98920992322195</v>
      </c>
      <c r="W9" s="11">
        <v>125.52780805484375</v>
      </c>
      <c r="X9" s="11">
        <v>118.87828833097126</v>
      </c>
      <c r="Y9" s="11">
        <v>126.529291326861</v>
      </c>
      <c r="Z9" s="11">
        <v>127.57213957897024</v>
      </c>
      <c r="AA9" s="11">
        <v>128.53510792598667</v>
      </c>
      <c r="AB9" s="11">
        <v>129.05397698726853</v>
      </c>
      <c r="AC9" s="11">
        <v>129.51544938204887</v>
      </c>
      <c r="AD9" s="11">
        <v>129.93851186357361</v>
      </c>
      <c r="AE9" s="11">
        <v>130.3768128888893</v>
      </c>
      <c r="AF9" s="11">
        <v>130.8141352484443</v>
      </c>
      <c r="AG9" s="11">
        <v>131.28602923289128</v>
      </c>
      <c r="AH9" s="11">
        <v>131.74630693998222</v>
      </c>
      <c r="AI9" s="11">
        <v>132.22183430283792</v>
      </c>
      <c r="AJ9" s="11">
        <v>132.70571784506637</v>
      </c>
      <c r="AK9" s="11">
        <v>133.19576528756022</v>
      </c>
      <c r="AL9" s="11">
        <v>133.5972990174196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27.618161465752227</v>
      </c>
      <c r="N10" s="11">
        <v>27.871833808516211</v>
      </c>
      <c r="O10" s="11">
        <v>28.374481426160092</v>
      </c>
      <c r="P10" s="11">
        <v>28.217133036251518</v>
      </c>
      <c r="Q10" s="11">
        <v>30.413941574333556</v>
      </c>
      <c r="R10" s="11">
        <v>29.707654652261972</v>
      </c>
      <c r="S10" s="11">
        <v>31.662307903133215</v>
      </c>
      <c r="T10" s="11">
        <v>31.325623358034406</v>
      </c>
      <c r="U10" s="11">
        <v>30.491102216714452</v>
      </c>
      <c r="V10" s="11">
        <v>30.604476489123709</v>
      </c>
      <c r="W10" s="11">
        <v>32.019072533827696</v>
      </c>
      <c r="X10" s="11">
        <v>36.087573103896503</v>
      </c>
      <c r="Y10" s="11">
        <v>33.418650200451154</v>
      </c>
      <c r="Z10" s="11">
        <v>33.946221717372822</v>
      </c>
      <c r="AA10" s="11">
        <v>34.457002614966044</v>
      </c>
      <c r="AB10" s="11">
        <v>34.858649936822651</v>
      </c>
      <c r="AC10" s="11">
        <v>35.260092886090717</v>
      </c>
      <c r="AD10" s="11">
        <v>35.663510163469638</v>
      </c>
      <c r="AE10">
        <v>36.059288827217969</v>
      </c>
      <c r="AF10">
        <v>36.454816980579352</v>
      </c>
      <c r="AG10">
        <v>36.86858388116945</v>
      </c>
      <c r="AH10">
        <v>37.280005572593197</v>
      </c>
      <c r="AI10" s="11">
        <v>37.696189310356203</v>
      </c>
      <c r="AJ10" s="11">
        <v>38.157241154458902</v>
      </c>
      <c r="AK10" s="11">
        <v>38.626190089243181</v>
      </c>
      <c r="AL10" s="11">
        <v>39.050531791007757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32.983429521195283</v>
      </c>
      <c r="N11" s="11">
        <v>32.832821684075029</v>
      </c>
      <c r="O11" s="11">
        <v>32.695917317141173</v>
      </c>
      <c r="P11" s="11">
        <v>34.085447983997085</v>
      </c>
      <c r="Q11" s="11">
        <v>34.404960643433995</v>
      </c>
      <c r="R11" s="11">
        <v>32.711130683526058</v>
      </c>
      <c r="S11" s="11">
        <v>33.807268562820511</v>
      </c>
      <c r="T11" s="11">
        <v>33.561188683721092</v>
      </c>
      <c r="U11" s="11">
        <v>32.283952360311595</v>
      </c>
      <c r="V11" s="11">
        <v>30.525863022295489</v>
      </c>
      <c r="W11" s="11">
        <v>32.185179104896797</v>
      </c>
      <c r="X11" s="11">
        <v>35.272139965044786</v>
      </c>
      <c r="Y11" s="11">
        <v>32.743840161124083</v>
      </c>
      <c r="Z11" s="11">
        <v>33.062462583226178</v>
      </c>
      <c r="AA11" s="11">
        <v>33.407957502322802</v>
      </c>
      <c r="AB11" s="11">
        <v>33.649952290077984</v>
      </c>
      <c r="AC11" s="11">
        <v>33.891705332355663</v>
      </c>
      <c r="AD11" s="11">
        <v>34.15910301044314</v>
      </c>
      <c r="AE11">
        <v>34.452255770552874</v>
      </c>
      <c r="AF11">
        <v>34.780192881295207</v>
      </c>
      <c r="AG11">
        <v>35.123471042799558</v>
      </c>
      <c r="AH11">
        <v>35.482198489541382</v>
      </c>
      <c r="AI11" s="11">
        <v>35.87982200963134</v>
      </c>
      <c r="AJ11" s="11">
        <v>36.273480928190615</v>
      </c>
      <c r="AK11" s="11">
        <v>36.639950631003842</v>
      </c>
      <c r="AL11" s="11">
        <v>37.003028204451709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90.090628391923602</v>
      </c>
      <c r="N12" s="11">
        <v>95.073235963009878</v>
      </c>
      <c r="O12" s="11">
        <v>97.027313873134275</v>
      </c>
      <c r="P12" s="11">
        <v>101.81373960275548</v>
      </c>
      <c r="Q12" s="11">
        <v>108.69148968306109</v>
      </c>
      <c r="R12" s="11">
        <v>108.616268897959</v>
      </c>
      <c r="S12" s="11">
        <v>115.75744137716362</v>
      </c>
      <c r="T12" s="11">
        <v>116.8570301325334</v>
      </c>
      <c r="U12" s="11">
        <v>116.37523988499993</v>
      </c>
      <c r="V12" s="11">
        <v>116.59960943004594</v>
      </c>
      <c r="W12" s="11">
        <v>122.27226301572533</v>
      </c>
      <c r="X12" s="11">
        <v>136.77299965200601</v>
      </c>
      <c r="Y12" s="11">
        <v>129.1226026147273</v>
      </c>
      <c r="Z12" s="11">
        <v>131.47935236189844</v>
      </c>
      <c r="AA12" s="11">
        <v>133.75539521785652</v>
      </c>
      <c r="AB12" s="11">
        <v>135.60860984827139</v>
      </c>
      <c r="AC12" s="11">
        <v>137.35948717951109</v>
      </c>
      <c r="AD12" s="11">
        <v>139.03913061725254</v>
      </c>
      <c r="AE12">
        <v>140.6579369382911</v>
      </c>
      <c r="AF12">
        <v>142.24931885885505</v>
      </c>
      <c r="AG12">
        <v>143.85916886934484</v>
      </c>
      <c r="AH12">
        <v>145.43191641189406</v>
      </c>
      <c r="AI12">
        <v>147.00024799775994</v>
      </c>
      <c r="AJ12">
        <v>148.5610929645693</v>
      </c>
      <c r="AK12">
        <v>150.16779334041033</v>
      </c>
      <c r="AL12">
        <v>151.67385481729414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43.274352106422981</v>
      </c>
      <c r="N13" s="11">
        <v>38.086534594126967</v>
      </c>
      <c r="O13" s="11">
        <v>40.086447667050621</v>
      </c>
      <c r="P13" s="11">
        <v>37.482576545419647</v>
      </c>
      <c r="Q13" s="11">
        <v>49.257253154858027</v>
      </c>
      <c r="R13" s="11">
        <v>52.265483693790245</v>
      </c>
      <c r="S13" s="11">
        <v>55.667427276739915</v>
      </c>
      <c r="T13" s="11">
        <v>65.296302501612573</v>
      </c>
      <c r="U13" s="11">
        <v>63.471236914773698</v>
      </c>
      <c r="V13" s="11">
        <v>71.155428073297614</v>
      </c>
      <c r="W13" s="11">
        <v>72.678546497061575</v>
      </c>
      <c r="X13" s="11">
        <v>73.602678034505104</v>
      </c>
      <c r="Y13" s="11">
        <v>81.006739027180302</v>
      </c>
      <c r="Z13" s="11">
        <v>85.495748587222678</v>
      </c>
      <c r="AA13" s="11">
        <v>89.993189691972859</v>
      </c>
      <c r="AB13" s="11">
        <v>94.255367062293303</v>
      </c>
      <c r="AC13" s="11">
        <v>98.520339715075622</v>
      </c>
      <c r="AD13" s="11">
        <v>102.80636580620963</v>
      </c>
      <c r="AE13">
        <v>107.12556974834243</v>
      </c>
      <c r="AF13">
        <v>111.49526735701234</v>
      </c>
      <c r="AG13">
        <v>115.94427655125509</v>
      </c>
      <c r="AH13">
        <v>120.42848793024669</v>
      </c>
      <c r="AI13">
        <v>124.9784332501445</v>
      </c>
      <c r="AJ13">
        <v>129.59497167690421</v>
      </c>
      <c r="AK13">
        <v>134.26806248507236</v>
      </c>
      <c r="AL13">
        <v>138.89231177493929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6.0872781043656401</v>
      </c>
      <c r="N14" s="11">
        <v>5.545650156738466</v>
      </c>
      <c r="O14" s="11">
        <v>5.7383697557992086</v>
      </c>
      <c r="P14" s="11">
        <v>5.6482594382673224</v>
      </c>
      <c r="Q14" s="11">
        <v>7.1901411841107219</v>
      </c>
      <c r="R14" s="11">
        <v>7.7524576069680053</v>
      </c>
      <c r="S14" s="11">
        <v>8.0599100155618899</v>
      </c>
      <c r="T14" s="11">
        <v>9.6247249827138344</v>
      </c>
      <c r="U14" s="11">
        <v>9.3923079268129985</v>
      </c>
      <c r="V14" s="11">
        <v>10.487668656103926</v>
      </c>
      <c r="W14" s="11">
        <v>10.289939069919036</v>
      </c>
      <c r="X14" s="11">
        <v>10.498194721188767</v>
      </c>
      <c r="Y14" s="11">
        <v>11.617720088310694</v>
      </c>
      <c r="Z14" s="11">
        <v>12.248695858113148</v>
      </c>
      <c r="AA14" s="11">
        <v>12.888437551397226</v>
      </c>
      <c r="AB14" s="11">
        <v>13.493042828303766</v>
      </c>
      <c r="AC14" s="11">
        <v>14.094815302949598</v>
      </c>
      <c r="AD14" s="11">
        <v>14.699120157798092</v>
      </c>
      <c r="AE14">
        <v>15.320660192294854</v>
      </c>
      <c r="AF14">
        <v>15.949902024081442</v>
      </c>
      <c r="AG14">
        <v>16.593118433185545</v>
      </c>
      <c r="AH14">
        <v>17.243772264467875</v>
      </c>
      <c r="AI14">
        <v>17.901783978740252</v>
      </c>
      <c r="AJ14">
        <v>18.567357903775292</v>
      </c>
      <c r="AK14">
        <v>19.241467425064773</v>
      </c>
      <c r="AL14">
        <v>19.913094850011205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</v>
      </c>
      <c r="W1" s="203" t="str">
        <f>CONCATENATE("Shift-share Figure 1: Levels of Employment, ",C4," - ",F40,", ",Info!B5)</f>
        <v>Shift-share Figure 1: Levels of Employment, 2015 - 2035, West of England</v>
      </c>
      <c r="AK1" s="203" t="str">
        <f>CONCATENATE("Shift-share Figure 1.1: Net Changes, ",C4,"-",F40,", ",Info!B5)</f>
        <v>Shift-share Figure 1.1: Net Changes, 2015-2035, West of England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36.804663449928533</v>
      </c>
      <c r="C8" s="141">
        <f t="shared" ref="C8:C33" si="0">B8/B$35*100</f>
        <v>6.6459362811179172</v>
      </c>
      <c r="E8" s="151">
        <v>46.371857545148856</v>
      </c>
      <c r="F8" s="141">
        <f t="shared" ref="F8:F33" si="1">E8/E$35*100</f>
        <v>7.8233709069228023</v>
      </c>
      <c r="H8" s="151">
        <f>E8-B8</f>
        <v>9.5671940952203229</v>
      </c>
      <c r="I8" s="141">
        <f>IF(B8&lt;&gt;0,((E8/B8)-1)*100,0)</f>
        <v>25.994515907572847</v>
      </c>
      <c r="K8" s="207">
        <f t="shared" ref="K8:K33" si="2">(($E$35/$B$35)-1)*B8</f>
        <v>2.5881269659557424</v>
      </c>
      <c r="L8" s="141">
        <f>IF(B8&lt;&gt;0,K8/B8*100,0)</f>
        <v>7.0320625794521918</v>
      </c>
      <c r="N8" s="151">
        <f>H8-(K8+Q8)</f>
        <v>6.9782381876647124</v>
      </c>
      <c r="O8" s="141">
        <f>IF(B8&lt;&gt;0,N8/B8*100,0)</f>
        <v>18.960201054842855</v>
      </c>
      <c r="Q8" s="151">
        <v>8.2894159986812233E-4</v>
      </c>
      <c r="R8" s="141">
        <f>IF(B8&lt;&gt;0,Q8/B8*100,0)</f>
        <v>2.2522732778031472E-3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18.920376847678984</v>
      </c>
      <c r="C9" s="141">
        <f t="shared" si="0"/>
        <v>3.4165132121227799</v>
      </c>
      <c r="E9" s="151">
        <v>21.708141663741333</v>
      </c>
      <c r="F9" s="141">
        <f t="shared" si="1"/>
        <v>3.6623687927558422</v>
      </c>
      <c r="H9" s="151">
        <f t="shared" ref="H9:H32" si="3">E9-B9</f>
        <v>2.7877648160623494</v>
      </c>
      <c r="I9" s="141">
        <f t="shared" ref="I9:I32" si="4">IF(B9&lt;&gt;0,((E9/B9)-1)*100,0)</f>
        <v>14.734192867856821</v>
      </c>
      <c r="K9" s="207">
        <f t="shared" si="2"/>
        <v>1.3304927401969702</v>
      </c>
      <c r="L9" s="141">
        <f t="shared" ref="L9:L32" si="5">IF(B9&lt;&gt;0,K9/B9*100,0)</f>
        <v>7.0320625794521918</v>
      </c>
      <c r="N9" s="151">
        <f t="shared" ref="N9:N31" si="6">H9-(K9+Q9)</f>
        <v>0.87668850157615519</v>
      </c>
      <c r="O9" s="141">
        <f>IF(B9&lt;&gt;0,N9/B9*100,0)</f>
        <v>4.6335678651331991</v>
      </c>
      <c r="Q9" s="151">
        <v>0.58058357428922402</v>
      </c>
      <c r="R9" s="141">
        <f>IF(B9&lt;&gt;0,Q9/B9*100,0)</f>
        <v>3.0685624232714259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31.758315861277453</v>
      </c>
      <c r="C10" s="141">
        <f t="shared" si="0"/>
        <v>5.7347010901705797</v>
      </c>
      <c r="E10" s="151">
        <v>38.929505804929228</v>
      </c>
      <c r="F10" s="141">
        <f t="shared" si="1"/>
        <v>6.5677757859632449</v>
      </c>
      <c r="H10" s="151">
        <f t="shared" si="3"/>
        <v>7.1711899436517754</v>
      </c>
      <c r="I10" s="141">
        <f t="shared" si="4"/>
        <v>22.580510802197562</v>
      </c>
      <c r="K10" s="207">
        <f t="shared" si="2"/>
        <v>2.2332646455451219</v>
      </c>
      <c r="L10" s="141">
        <f t="shared" si="5"/>
        <v>7.0320625794521918</v>
      </c>
      <c r="N10" s="151">
        <f t="shared" si="6"/>
        <v>4.5126286408314424</v>
      </c>
      <c r="O10" s="141">
        <f t="shared" ref="O10:O32" si="7">IF(B10&lt;&gt;0,N10/B10*100,0)</f>
        <v>14.209281942225527</v>
      </c>
      <c r="Q10" s="151">
        <v>0.4252966572752111</v>
      </c>
      <c r="R10" s="141">
        <f t="shared" ref="R10:R32" si="8">IF(B10&lt;&gt;0,Q10/B10*100,0)</f>
        <v>1.3391662805198383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23.832826378964224</v>
      </c>
      <c r="C11" s="141">
        <f t="shared" si="0"/>
        <v>4.3035700008241768</v>
      </c>
      <c r="E11" s="151">
        <v>27.358804599332124</v>
      </c>
      <c r="F11" s="141">
        <f t="shared" si="1"/>
        <v>4.6156890683580576</v>
      </c>
      <c r="H11" s="151">
        <f>E11-B11</f>
        <v>3.5259782203679002</v>
      </c>
      <c r="I11" s="141">
        <f>IF(B11&lt;&gt;0,((E11/B11)-1)*100,0)</f>
        <v>14.794628905114093</v>
      </c>
      <c r="K11" s="207">
        <f t="shared" si="2"/>
        <v>1.6759392654209539</v>
      </c>
      <c r="L11" s="141">
        <f t="shared" si="5"/>
        <v>7.0320625794521918</v>
      </c>
      <c r="N11" s="151">
        <f t="shared" si="6"/>
        <v>3.0981887540292101</v>
      </c>
      <c r="O11" s="141">
        <f t="shared" si="7"/>
        <v>12.999669887092333</v>
      </c>
      <c r="Q11" s="151">
        <v>-1.2481497990822641</v>
      </c>
      <c r="R11" s="141">
        <f>IF(B11&lt;&gt;0,Q11/B11*100,0)</f>
        <v>-5.2371035614304198</v>
      </c>
      <c r="T11" s="136"/>
    </row>
    <row r="12" spans="1:97" x14ac:dyDescent="0.2">
      <c r="A12" s="10" t="str">
        <f>name!$D8</f>
        <v>23 Teaching and other educational professionals</v>
      </c>
      <c r="B12" s="151">
        <v>27.931678344491004</v>
      </c>
      <c r="C12" s="141">
        <f t="shared" si="0"/>
        <v>5.0437128641242577</v>
      </c>
      <c r="E12" s="151">
        <v>31.886704983196076</v>
      </c>
      <c r="F12" s="141">
        <f t="shared" si="1"/>
        <v>5.3795886835088336</v>
      </c>
      <c r="H12" s="151">
        <f t="shared" si="3"/>
        <v>3.9550266387050712</v>
      </c>
      <c r="I12" s="141">
        <f t="shared" si="4"/>
        <v>14.159645510471531</v>
      </c>
      <c r="K12" s="207">
        <f t="shared" si="2"/>
        <v>1.9641731006759033</v>
      </c>
      <c r="L12" s="141">
        <f t="shared" si="5"/>
        <v>7.0320625794521918</v>
      </c>
      <c r="N12" s="151">
        <f t="shared" si="6"/>
        <v>2.9423211933192448</v>
      </c>
      <c r="O12" s="141">
        <f t="shared" si="7"/>
        <v>10.533993543211349</v>
      </c>
      <c r="Q12" s="151">
        <v>-0.95146765529007704</v>
      </c>
      <c r="R12" s="141">
        <f t="shared" si="8"/>
        <v>-3.4064106121920026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33.305255139389736</v>
      </c>
      <c r="C13" s="141">
        <f t="shared" si="0"/>
        <v>6.0140368837740059</v>
      </c>
      <c r="E13" s="151">
        <v>44.051638581337102</v>
      </c>
      <c r="F13" s="141">
        <f t="shared" si="1"/>
        <v>7.4319280253970357</v>
      </c>
      <c r="H13" s="151">
        <f t="shared" si="3"/>
        <v>10.746383441947366</v>
      </c>
      <c r="I13" s="141">
        <f t="shared" si="4"/>
        <v>32.266329733765488</v>
      </c>
      <c r="K13" s="207">
        <f t="shared" si="2"/>
        <v>2.3420463836481034</v>
      </c>
      <c r="L13" s="141">
        <f t="shared" si="5"/>
        <v>7.0320625794521918</v>
      </c>
      <c r="N13" s="151">
        <f>H13-(K13+Q13)</f>
        <v>7.5136813241846188</v>
      </c>
      <c r="O13" s="141">
        <f>IF(B13&lt;&gt;0,N13/B13*100,0)</f>
        <v>22.560047334086551</v>
      </c>
      <c r="Q13" s="151">
        <v>0.89065573411464372</v>
      </c>
      <c r="R13" s="141">
        <f t="shared" si="8"/>
        <v>2.6742198202267353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9.4052971183021921</v>
      </c>
      <c r="C14" s="141">
        <f t="shared" si="0"/>
        <v>1.698344706731443</v>
      </c>
      <c r="E14" s="151">
        <v>12.557103592743596</v>
      </c>
      <c r="F14" s="141">
        <f t="shared" si="1"/>
        <v>2.1185021287326715</v>
      </c>
      <c r="H14" s="151">
        <f t="shared" si="3"/>
        <v>3.151806474441404</v>
      </c>
      <c r="I14" s="141">
        <f t="shared" si="4"/>
        <v>33.510971900166368</v>
      </c>
      <c r="K14" s="207">
        <f t="shared" si="2"/>
        <v>0.66138637914242382</v>
      </c>
      <c r="L14" s="141">
        <f>IF(B14&lt;&gt;0,K14/B14*100,0)</f>
        <v>7.0320625794521918</v>
      </c>
      <c r="N14" s="151">
        <f t="shared" si="6"/>
        <v>2.2153938380709324</v>
      </c>
      <c r="O14" s="141">
        <f t="shared" si="7"/>
        <v>23.554745907600278</v>
      </c>
      <c r="Q14" s="151">
        <v>0.27502625722804808</v>
      </c>
      <c r="R14" s="141">
        <f t="shared" si="8"/>
        <v>2.9241634131138938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10.716609490190544</v>
      </c>
      <c r="C15" s="141">
        <f t="shared" si="0"/>
        <v>1.9351325931379553</v>
      </c>
      <c r="E15" s="151">
        <v>11.922133212752305</v>
      </c>
      <c r="F15" s="141">
        <f t="shared" si="1"/>
        <v>2.0113766207077886</v>
      </c>
      <c r="H15" s="151">
        <f t="shared" si="3"/>
        <v>1.205523722561761</v>
      </c>
      <c r="I15" s="141">
        <f t="shared" si="4"/>
        <v>11.249114971159834</v>
      </c>
      <c r="K15" s="207">
        <f t="shared" si="2"/>
        <v>0.75359868574571154</v>
      </c>
      <c r="L15" s="141">
        <f t="shared" si="5"/>
        <v>7.0320625794521918</v>
      </c>
      <c r="N15" s="151">
        <f t="shared" si="6"/>
        <v>0.97010917624747173</v>
      </c>
      <c r="O15" s="141">
        <f t="shared" si="7"/>
        <v>9.0523889774602857</v>
      </c>
      <c r="Q15" s="151">
        <v>-0.51818413943142227</v>
      </c>
      <c r="R15" s="141">
        <f t="shared" si="8"/>
        <v>-4.8353365857526347</v>
      </c>
      <c r="T15" s="11"/>
    </row>
    <row r="16" spans="1:97" x14ac:dyDescent="0.2">
      <c r="A16" s="10" t="str">
        <f>name!$D12</f>
        <v>33 Protective service occupations</v>
      </c>
      <c r="B16" s="151">
        <v>5.2546436822498954</v>
      </c>
      <c r="C16" s="141">
        <f t="shared" si="0"/>
        <v>0.94884788553281674</v>
      </c>
      <c r="E16" s="151">
        <v>6.4591804618992423</v>
      </c>
      <c r="F16" s="141">
        <f t="shared" si="1"/>
        <v>1.0897248284476613</v>
      </c>
      <c r="H16" s="151">
        <f t="shared" si="3"/>
        <v>1.2045367796493469</v>
      </c>
      <c r="I16" s="141">
        <f t="shared" si="4"/>
        <v>22.92328181486889</v>
      </c>
      <c r="K16" s="207">
        <f t="shared" si="2"/>
        <v>0.36950983206304361</v>
      </c>
      <c r="L16" s="141">
        <f t="shared" si="5"/>
        <v>7.0320625794521918</v>
      </c>
      <c r="N16" s="151">
        <f t="shared" si="6"/>
        <v>0.34634612057270142</v>
      </c>
      <c r="O16" s="141">
        <f t="shared" si="7"/>
        <v>6.5912389405708565</v>
      </c>
      <c r="Q16" s="151">
        <v>0.48868082701360183</v>
      </c>
      <c r="R16" s="141">
        <f t="shared" si="8"/>
        <v>9.2999802948458345</v>
      </c>
      <c r="T16" s="11"/>
    </row>
    <row r="17" spans="1:20" x14ac:dyDescent="0.2">
      <c r="A17" s="10" t="str">
        <f>name!$D13</f>
        <v>34 Culture, media and sports occupations</v>
      </c>
      <c r="B17" s="151">
        <v>11.491016944042643</v>
      </c>
      <c r="C17" s="141">
        <f t="shared" si="0"/>
        <v>2.0749698341692628</v>
      </c>
      <c r="E17" s="151">
        <v>13.040390458887774</v>
      </c>
      <c r="F17" s="141">
        <f t="shared" si="1"/>
        <v>2.20003719349925</v>
      </c>
      <c r="H17" s="151">
        <f t="shared" si="3"/>
        <v>1.5493735148451311</v>
      </c>
      <c r="I17" s="141">
        <f t="shared" si="4"/>
        <v>13.483345489699072</v>
      </c>
      <c r="K17" s="207">
        <f t="shared" si="2"/>
        <v>0.80805550252053349</v>
      </c>
      <c r="L17" s="141">
        <f t="shared" si="5"/>
        <v>7.0320625794521918</v>
      </c>
      <c r="N17" s="151">
        <f t="shared" si="6"/>
        <v>0.67586718080643959</v>
      </c>
      <c r="O17" s="141">
        <f t="shared" si="7"/>
        <v>5.8817003238067063</v>
      </c>
      <c r="Q17" s="151">
        <v>6.5450831518158059E-2</v>
      </c>
      <c r="R17" s="141">
        <f t="shared" si="8"/>
        <v>0.56958258644018556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33.928075477192351</v>
      </c>
      <c r="C18" s="141">
        <f t="shared" si="0"/>
        <v>6.1265015524226349</v>
      </c>
      <c r="E18" s="151">
        <v>38.667294278117687</v>
      </c>
      <c r="F18" s="141">
        <f t="shared" si="1"/>
        <v>6.5235382216534719</v>
      </c>
      <c r="H18" s="151">
        <f t="shared" si="3"/>
        <v>4.739218800925336</v>
      </c>
      <c r="I18" s="141">
        <f t="shared" si="4"/>
        <v>13.968428018002976</v>
      </c>
      <c r="K18" s="207">
        <f t="shared" si="2"/>
        <v>2.3858434995599391</v>
      </c>
      <c r="L18" s="141">
        <f t="shared" si="5"/>
        <v>7.0320625794521918</v>
      </c>
      <c r="N18" s="151">
        <f t="shared" si="6"/>
        <v>2.3410920038202487</v>
      </c>
      <c r="O18" s="141">
        <f t="shared" si="7"/>
        <v>6.9001615060483275</v>
      </c>
      <c r="Q18" s="151">
        <v>1.228329754514797E-2</v>
      </c>
      <c r="R18" s="141">
        <f t="shared" si="8"/>
        <v>3.620393250246462E-2</v>
      </c>
      <c r="T18" s="11"/>
    </row>
    <row r="19" spans="1:20" x14ac:dyDescent="0.2">
      <c r="A19" s="10" t="str">
        <f>name!$D15</f>
        <v>41 Administrative occupations</v>
      </c>
      <c r="B19" s="151">
        <v>50.5030020037551</v>
      </c>
      <c r="C19" s="141">
        <f t="shared" si="0"/>
        <v>9.1194892674063741</v>
      </c>
      <c r="E19" s="151">
        <v>53.535514041011879</v>
      </c>
      <c r="F19" s="141">
        <f t="shared" si="1"/>
        <v>9.031947504536074</v>
      </c>
      <c r="H19" s="151">
        <f t="shared" si="3"/>
        <v>3.0325120372567795</v>
      </c>
      <c r="I19" s="141">
        <f t="shared" si="4"/>
        <v>6.0046173830048843</v>
      </c>
      <c r="K19" s="207">
        <f t="shared" si="2"/>
        <v>3.5514027054060531</v>
      </c>
      <c r="L19" s="141">
        <f t="shared" si="5"/>
        <v>7.0320625794521918</v>
      </c>
      <c r="N19" s="151">
        <f t="shared" si="6"/>
        <v>-0.91829038092882609</v>
      </c>
      <c r="O19" s="141">
        <f t="shared" si="7"/>
        <v>-1.818288704621059</v>
      </c>
      <c r="Q19" s="151">
        <v>0.39939971277955244</v>
      </c>
      <c r="R19" s="141">
        <f t="shared" si="8"/>
        <v>0.79084350817374283</v>
      </c>
      <c r="T19" s="11"/>
    </row>
    <row r="20" spans="1:20" x14ac:dyDescent="0.2">
      <c r="A20" s="10" t="str">
        <f>name!$D16</f>
        <v>42 Secretarial and related occupations</v>
      </c>
      <c r="B20" s="151">
        <v>12.181362815408944</v>
      </c>
      <c r="C20" s="141">
        <f t="shared" si="0"/>
        <v>2.1996278052786868</v>
      </c>
      <c r="E20" s="151">
        <v>11.417941560483003</v>
      </c>
      <c r="F20" s="141">
        <f t="shared" si="1"/>
        <v>1.9263147208251592</v>
      </c>
      <c r="H20" s="151">
        <f t="shared" si="3"/>
        <v>-0.76342125492594093</v>
      </c>
      <c r="I20" s="141">
        <f t="shared" si="4"/>
        <v>-6.2671251689527141</v>
      </c>
      <c r="K20" s="207">
        <f t="shared" si="2"/>
        <v>0.8566010562096763</v>
      </c>
      <c r="L20" s="141">
        <f t="shared" si="5"/>
        <v>7.0320625794521918</v>
      </c>
      <c r="N20" s="151">
        <f t="shared" si="6"/>
        <v>-1.7440866477348642</v>
      </c>
      <c r="O20" s="141">
        <f t="shared" si="7"/>
        <v>-14.317664403925834</v>
      </c>
      <c r="Q20" s="151">
        <v>0.12406433659924687</v>
      </c>
      <c r="R20" s="141">
        <f t="shared" si="8"/>
        <v>1.0184766555209273</v>
      </c>
      <c r="T20" s="11"/>
    </row>
    <row r="21" spans="1:20" x14ac:dyDescent="0.2">
      <c r="A21" s="10" t="str">
        <f>name!$D17</f>
        <v>51 Skilled agricultural and related trades</v>
      </c>
      <c r="B21" s="151">
        <v>5.3273390619724807</v>
      </c>
      <c r="C21" s="141">
        <f t="shared" si="0"/>
        <v>0.96197472371801707</v>
      </c>
      <c r="E21" s="151">
        <v>6.0058960333413625</v>
      </c>
      <c r="F21" s="141">
        <f t="shared" si="1"/>
        <v>1.0132514586352019</v>
      </c>
      <c r="H21" s="151">
        <f t="shared" si="3"/>
        <v>0.67855697136888171</v>
      </c>
      <c r="I21" s="141">
        <f t="shared" si="4"/>
        <v>12.737258948140639</v>
      </c>
      <c r="K21" s="207">
        <f t="shared" si="2"/>
        <v>0.37462181665750621</v>
      </c>
      <c r="L21" s="141">
        <f t="shared" si="5"/>
        <v>7.0320625794521918</v>
      </c>
      <c r="N21" s="151">
        <f t="shared" si="6"/>
        <v>-0.48061206914774024</v>
      </c>
      <c r="O21" s="141">
        <f t="shared" si="7"/>
        <v>-9.0216159241381302</v>
      </c>
      <c r="Q21" s="151">
        <v>0.78454722385911579</v>
      </c>
      <c r="R21" s="141">
        <f t="shared" si="8"/>
        <v>14.726812292826585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21.206390750987723</v>
      </c>
      <c r="C22" s="141">
        <f t="shared" si="0"/>
        <v>3.8293060844121483</v>
      </c>
      <c r="E22" s="151">
        <v>18.957765396207414</v>
      </c>
      <c r="F22" s="141">
        <f t="shared" si="1"/>
        <v>3.1983543060908199</v>
      </c>
      <c r="H22" s="151">
        <f t="shared" si="3"/>
        <v>-2.2486253547803088</v>
      </c>
      <c r="I22" s="141">
        <f t="shared" si="4"/>
        <v>-10.603526932915619</v>
      </c>
      <c r="K22" s="207">
        <f t="shared" si="2"/>
        <v>1.4912466684526182</v>
      </c>
      <c r="L22" s="141">
        <f t="shared" si="5"/>
        <v>7.0320625794521918</v>
      </c>
      <c r="N22" s="151">
        <f t="shared" si="6"/>
        <v>-3.92287424410861</v>
      </c>
      <c r="O22" s="141">
        <f t="shared" si="7"/>
        <v>-18.498547396264946</v>
      </c>
      <c r="Q22" s="151">
        <v>0.18300222087568266</v>
      </c>
      <c r="R22" s="141">
        <f t="shared" si="8"/>
        <v>0.8629578838971409</v>
      </c>
      <c r="T22" s="11"/>
    </row>
    <row r="23" spans="1:20" x14ac:dyDescent="0.2">
      <c r="A23" s="10" t="str">
        <f>name!$D19</f>
        <v>53 Skilled construction and building trades</v>
      </c>
      <c r="B23" s="151">
        <v>19.228282968609467</v>
      </c>
      <c r="C23" s="141">
        <f t="shared" si="0"/>
        <v>3.4721128092513922</v>
      </c>
      <c r="E23" s="151">
        <v>17.032656969544849</v>
      </c>
      <c r="F23" s="141">
        <f t="shared" si="1"/>
        <v>2.8735703087458742</v>
      </c>
      <c r="H23" s="151">
        <f t="shared" si="3"/>
        <v>-2.1956259990646174</v>
      </c>
      <c r="I23" s="141">
        <f t="shared" si="4"/>
        <v>-11.418731473054656</v>
      </c>
      <c r="K23" s="207">
        <f t="shared" si="2"/>
        <v>1.3521448913067653</v>
      </c>
      <c r="L23" s="141">
        <f t="shared" si="5"/>
        <v>7.0320625794521918</v>
      </c>
      <c r="N23" s="151">
        <f t="shared" si="6"/>
        <v>-5.5731245151592645</v>
      </c>
      <c r="O23" s="141">
        <f t="shared" si="7"/>
        <v>-28.983994692908855</v>
      </c>
      <c r="Q23" s="151">
        <v>2.0253536247878818</v>
      </c>
      <c r="R23" s="141">
        <f t="shared" si="8"/>
        <v>10.533200640402004</v>
      </c>
      <c r="T23" s="11"/>
    </row>
    <row r="24" spans="1:20" x14ac:dyDescent="0.2">
      <c r="A24" s="10" t="str">
        <f>name!$D20</f>
        <v>54 Textiles, printing and other skilled trades</v>
      </c>
      <c r="B24" s="151">
        <v>10.058697647515643</v>
      </c>
      <c r="C24" s="141">
        <f t="shared" si="0"/>
        <v>1.8163313387545585</v>
      </c>
      <c r="E24" s="151">
        <v>9.5274680822819402</v>
      </c>
      <c r="F24" s="141">
        <f t="shared" si="1"/>
        <v>1.6073739668286746</v>
      </c>
      <c r="H24" s="151">
        <f t="shared" si="3"/>
        <v>-0.53122956523370313</v>
      </c>
      <c r="I24" s="141">
        <f t="shared" si="4"/>
        <v>-5.2812956890588065</v>
      </c>
      <c r="K24" s="207">
        <f t="shared" si="2"/>
        <v>0.70733391325118544</v>
      </c>
      <c r="L24" s="141">
        <f t="shared" si="5"/>
        <v>7.0320625794521918</v>
      </c>
      <c r="N24" s="151">
        <f t="shared" si="6"/>
        <v>-1.683844643510489</v>
      </c>
      <c r="O24" s="141">
        <f t="shared" si="7"/>
        <v>-16.740185484413828</v>
      </c>
      <c r="Q24" s="151">
        <v>0.4452811650256005</v>
      </c>
      <c r="R24" s="141">
        <f t="shared" si="8"/>
        <v>4.4268272159028328</v>
      </c>
      <c r="T24" s="11"/>
    </row>
    <row r="25" spans="1:20" x14ac:dyDescent="0.2">
      <c r="A25" s="10" t="str">
        <f>name!$D21</f>
        <v>61 Caring personal service occupations</v>
      </c>
      <c r="B25" s="151">
        <v>44.562479051615767</v>
      </c>
      <c r="C25" s="141">
        <f t="shared" si="0"/>
        <v>8.0467899593377599</v>
      </c>
      <c r="E25" s="151">
        <v>43.087427442616608</v>
      </c>
      <c r="F25" s="141">
        <f t="shared" si="1"/>
        <v>7.2692564877418446</v>
      </c>
      <c r="H25" s="151">
        <f t="shared" si="3"/>
        <v>-1.4750516089991592</v>
      </c>
      <c r="I25" s="141">
        <f t="shared" si="4"/>
        <v>-3.3100752929177024</v>
      </c>
      <c r="K25" s="207">
        <f t="shared" si="2"/>
        <v>3.1336614138648944</v>
      </c>
      <c r="L25" s="141">
        <f t="shared" si="5"/>
        <v>7.0320625794521918</v>
      </c>
      <c r="N25" s="151">
        <f t="shared" si="6"/>
        <v>-2.2131897659112219</v>
      </c>
      <c r="O25" s="141">
        <f t="shared" si="7"/>
        <v>-4.9664870828836323</v>
      </c>
      <c r="Q25" s="151">
        <v>-2.3955232569528317</v>
      </c>
      <c r="R25" s="141">
        <f t="shared" si="8"/>
        <v>-5.3756507894862589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11.330489656307254</v>
      </c>
      <c r="C26" s="141">
        <f t="shared" si="0"/>
        <v>2.0459829062729789</v>
      </c>
      <c r="E26" s="151">
        <v>11.2985852392443</v>
      </c>
      <c r="F26" s="141">
        <f t="shared" si="1"/>
        <v>1.9061781806784319</v>
      </c>
      <c r="H26" s="151">
        <f t="shared" si="3"/>
        <v>-3.1904417062953883E-2</v>
      </c>
      <c r="I26" s="141">
        <f t="shared" si="4"/>
        <v>-0.28158021436606173</v>
      </c>
      <c r="K26" s="207">
        <f t="shared" si="2"/>
        <v>0.79676712318988363</v>
      </c>
      <c r="L26" s="141">
        <f t="shared" si="5"/>
        <v>7.0320625794521918</v>
      </c>
      <c r="N26" s="151">
        <f t="shared" si="6"/>
        <v>-0.5952484309760413</v>
      </c>
      <c r="O26" s="141">
        <f t="shared" si="7"/>
        <v>-5.2535102103437259</v>
      </c>
      <c r="Q26" s="151">
        <v>-0.23342310927679624</v>
      </c>
      <c r="R26" s="141">
        <f t="shared" si="8"/>
        <v>-2.0601325834745232</v>
      </c>
      <c r="T26" s="11"/>
    </row>
    <row r="27" spans="1:20" x14ac:dyDescent="0.2">
      <c r="A27" s="10" t="str">
        <f>name!$D23</f>
        <v>63 Community and civil enforcement occupations</v>
      </c>
      <c r="B27" s="151">
        <v>0.53143782526360217</v>
      </c>
      <c r="C27" s="141">
        <f t="shared" si="0"/>
        <v>9.5963434875115966E-2</v>
      </c>
      <c r="E27" s="151">
        <v>0.59384771768727396</v>
      </c>
      <c r="F27" s="141">
        <f t="shared" si="1"/>
        <v>0.10018772599682389</v>
      </c>
      <c r="H27" s="151">
        <f t="shared" si="3"/>
        <v>6.2409892423671787E-2</v>
      </c>
      <c r="I27" s="141">
        <f t="shared" si="4"/>
        <v>11.743592468736196</v>
      </c>
      <c r="K27" s="207">
        <f t="shared" si="2"/>
        <v>3.7371040443416298E-2</v>
      </c>
      <c r="L27" s="141">
        <f t="shared" si="5"/>
        <v>7.0320625794521918</v>
      </c>
      <c r="N27" s="151">
        <f t="shared" si="6"/>
        <v>8.3529654144293142E-4</v>
      </c>
      <c r="O27" s="141">
        <f t="shared" si="7"/>
        <v>0.15717671978440945</v>
      </c>
      <c r="Q27" s="151">
        <v>2.4203555438812554E-2</v>
      </c>
      <c r="R27" s="141">
        <f t="shared" si="8"/>
        <v>4.5543531694995893</v>
      </c>
      <c r="T27" s="172"/>
    </row>
    <row r="28" spans="1:20" x14ac:dyDescent="0.2">
      <c r="A28" s="10" t="str">
        <f>name!$D24</f>
        <v>71 Sales occupations</v>
      </c>
      <c r="B28" s="151">
        <v>38.899480249066187</v>
      </c>
      <c r="C28" s="141">
        <f t="shared" si="0"/>
        <v>7.0242040782579371</v>
      </c>
      <c r="E28" s="151">
        <v>36.900956339507758</v>
      </c>
      <c r="F28" s="141">
        <f t="shared" si="1"/>
        <v>6.2255403071368773</v>
      </c>
      <c r="H28" s="151">
        <f t="shared" si="3"/>
        <v>-1.9985239095584291</v>
      </c>
      <c r="I28" s="141">
        <f t="shared" si="4"/>
        <v>-5.1376622432028674</v>
      </c>
      <c r="K28" s="207">
        <f t="shared" si="2"/>
        <v>2.7354357941959795</v>
      </c>
      <c r="L28" s="141">
        <f t="shared" si="5"/>
        <v>7.0320625794521918</v>
      </c>
      <c r="N28" s="151">
        <f>H28-(K28+Q28)</f>
        <v>-3.4182200775949294</v>
      </c>
      <c r="O28" s="141">
        <f t="shared" si="7"/>
        <v>-8.7873155520554462</v>
      </c>
      <c r="Q28" s="151">
        <v>-1.3157396261594791</v>
      </c>
      <c r="R28" s="141">
        <f t="shared" si="8"/>
        <v>-3.3824092705996103</v>
      </c>
      <c r="T28" s="11"/>
    </row>
    <row r="29" spans="1:20" x14ac:dyDescent="0.2">
      <c r="A29" s="10" t="str">
        <f>name!$D25</f>
        <v>72 Customer service occupations</v>
      </c>
      <c r="B29" s="151">
        <v>8.7725256069163358</v>
      </c>
      <c r="C29" s="141">
        <f t="shared" si="0"/>
        <v>1.5840831227096701</v>
      </c>
      <c r="E29" s="151">
        <v>9.9562084350446831</v>
      </c>
      <c r="F29" s="141">
        <f t="shared" si="1"/>
        <v>1.6797065189409579</v>
      </c>
      <c r="H29" s="151">
        <f t="shared" si="3"/>
        <v>1.1836828281283474</v>
      </c>
      <c r="I29" s="141">
        <f t="shared" si="4"/>
        <v>13.493067802448145</v>
      </c>
      <c r="K29" s="207">
        <f t="shared" si="2"/>
        <v>0.61688949047682495</v>
      </c>
      <c r="L29" s="141">
        <f t="shared" si="5"/>
        <v>7.0320625794521918</v>
      </c>
      <c r="N29" s="151">
        <f t="shared" si="6"/>
        <v>0.6761932868413576</v>
      </c>
      <c r="O29" s="141">
        <f t="shared" si="7"/>
        <v>7.7080799434571148</v>
      </c>
      <c r="Q29" s="151">
        <v>-0.10939994918983521</v>
      </c>
      <c r="R29" s="141">
        <f t="shared" si="8"/>
        <v>-1.2470747204611559</v>
      </c>
      <c r="T29" s="11"/>
    </row>
    <row r="30" spans="1:20" x14ac:dyDescent="0.2">
      <c r="A30" s="10" t="str">
        <f>name!$D26</f>
        <v>81 Process, plant and machine operatives</v>
      </c>
      <c r="B30" s="151">
        <v>11.869609802782215</v>
      </c>
      <c r="C30" s="141">
        <f t="shared" si="0"/>
        <v>2.1433335625617951</v>
      </c>
      <c r="E30" s="151">
        <v>10.389182836168597</v>
      </c>
      <c r="F30" s="141">
        <f t="shared" si="1"/>
        <v>1.7527533950532026</v>
      </c>
      <c r="H30" s="151">
        <f t="shared" si="3"/>
        <v>-1.4804269666136172</v>
      </c>
      <c r="I30" s="141">
        <f t="shared" si="4"/>
        <v>-12.472414773623042</v>
      </c>
      <c r="K30" s="207">
        <f t="shared" si="2"/>
        <v>0.83467838926843718</v>
      </c>
      <c r="L30" s="141">
        <f t="shared" si="5"/>
        <v>7.0320625794521918</v>
      </c>
      <c r="N30" s="151">
        <f t="shared" si="6"/>
        <v>-2.5721747691985257</v>
      </c>
      <c r="O30" s="141">
        <f t="shared" si="7"/>
        <v>-21.670255483845921</v>
      </c>
      <c r="Q30" s="151">
        <v>0.25706941331647165</v>
      </c>
      <c r="R30" s="141">
        <f t="shared" si="8"/>
        <v>2.1657781307706934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16.763378855702825</v>
      </c>
      <c r="C31" s="141">
        <f t="shared" si="0"/>
        <v>3.0270171572906124</v>
      </c>
      <c r="E31" s="151">
        <v>16.451921475352517</v>
      </c>
      <c r="F31" s="141">
        <f t="shared" si="1"/>
        <v>2.775594738855057</v>
      </c>
      <c r="H31" s="151">
        <f t="shared" si="3"/>
        <v>-0.31145738035030845</v>
      </c>
      <c r="I31" s="141">
        <f t="shared" si="4"/>
        <v>-1.8579630218424126</v>
      </c>
      <c r="K31" s="207">
        <f t="shared" si="2"/>
        <v>1.1788112915636795</v>
      </c>
      <c r="L31" s="141">
        <f t="shared" si="5"/>
        <v>7.0320625794521918</v>
      </c>
      <c r="N31" s="151">
        <f t="shared" si="6"/>
        <v>-1.1644470042722321</v>
      </c>
      <c r="O31" s="141">
        <f t="shared" si="7"/>
        <v>-6.9463740830273766</v>
      </c>
      <c r="Q31" s="151">
        <v>-0.3258216676417558</v>
      </c>
      <c r="R31" s="141">
        <f t="shared" si="8"/>
        <v>-1.9436515182672303</v>
      </c>
      <c r="T31" s="11"/>
    </row>
    <row r="32" spans="1:20" x14ac:dyDescent="0.2">
      <c r="A32" s="10" t="str">
        <f>name!$D28</f>
        <v>91 Elementary trades and related occupations</v>
      </c>
      <c r="B32" s="151">
        <v>8.660859174821649</v>
      </c>
      <c r="C32" s="141">
        <f t="shared" si="0"/>
        <v>1.5639191564380941</v>
      </c>
      <c r="E32" s="151">
        <v>7.0363748844756051</v>
      </c>
      <c r="F32" s="141">
        <f t="shared" si="1"/>
        <v>1.1871029860689193</v>
      </c>
      <c r="H32" s="151">
        <f t="shared" si="3"/>
        <v>-1.6244842903460439</v>
      </c>
      <c r="I32" s="141">
        <f t="shared" si="4"/>
        <v>-18.756618224074707</v>
      </c>
      <c r="K32" s="207">
        <f t="shared" si="2"/>
        <v>0.60903703709168511</v>
      </c>
      <c r="L32" s="141">
        <f t="shared" si="5"/>
        <v>7.0320625794521918</v>
      </c>
      <c r="N32" s="151">
        <f>H32-(K32+Q32)</f>
        <v>-2.453813525635347</v>
      </c>
      <c r="O32" s="141">
        <f t="shared" si="7"/>
        <v>-28.332218271934639</v>
      </c>
      <c r="Q32" s="151">
        <v>0.22029219819761831</v>
      </c>
      <c r="R32" s="141">
        <f t="shared" si="8"/>
        <v>2.543537468407743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50.547905795567083</v>
      </c>
      <c r="C33" s="141">
        <f t="shared" si="0"/>
        <v>9.127597689307013</v>
      </c>
      <c r="E33" s="151">
        <v>47.590498364946718</v>
      </c>
      <c r="F33" s="141">
        <f t="shared" si="1"/>
        <v>8.0289671379194303</v>
      </c>
      <c r="H33" s="151">
        <f t="shared" ref="H33" si="9">E33-B33</f>
        <v>-2.9574074306203642</v>
      </c>
      <c r="I33" s="141">
        <f>IF(B33&lt;&gt;0,((E33/B33)-1)*100,0)</f>
        <v>-5.8507021884964487</v>
      </c>
      <c r="K33" s="207">
        <f t="shared" si="2"/>
        <v>3.5545603681468187</v>
      </c>
      <c r="L33" s="141">
        <f t="shared" ref="L33" si="10">IF(B33&lt;&gt;0,K33/B33*100,0)</f>
        <v>7.0320625794521918</v>
      </c>
      <c r="N33" s="151">
        <f>H33-(K33+Q33)</f>
        <v>-6.4076574303313034</v>
      </c>
      <c r="O33" s="141">
        <f t="shared" ref="O33" si="11">IF(B33&lt;&gt;0,N33/B33*100,0)</f>
        <v>-12.676405341590311</v>
      </c>
      <c r="Q33" s="151">
        <v>-0.10431036843587929</v>
      </c>
      <c r="R33" s="141">
        <f t="shared" ref="R33" si="12">IF(B33&lt;&gt;0,Q33/B33*100,0)</f>
        <v>-0.20635942635832608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553.79199999999992</v>
      </c>
      <c r="C35" s="147">
        <f>B35/B$35*100</f>
        <v>100</v>
      </c>
      <c r="D35" s="145"/>
      <c r="E35" s="152">
        <f>SUM(E8:E33)</f>
        <v>592.73499999999979</v>
      </c>
      <c r="F35" s="147">
        <f t="shared" ref="F35" si="13">E35/E$35*100</f>
        <v>100</v>
      </c>
      <c r="G35" s="145"/>
      <c r="H35" s="152">
        <f>E35-B35</f>
        <v>38.94299999999987</v>
      </c>
      <c r="I35" s="147">
        <f>IF(B35&lt;&gt;0,((E35/B35)-1)*100,0)</f>
        <v>7.0320625794521918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46.371857545148856</v>
      </c>
      <c r="C44" s="141">
        <f t="shared" ref="C44:C68" si="15">B44/B$71*100</f>
        <v>7.8233709069228023</v>
      </c>
      <c r="E44" s="151">
        <v>46.424321464297577</v>
      </c>
      <c r="F44" s="141">
        <f t="shared" ref="F44:F68" si="16">E44/E$71*100</f>
        <v>7.0992473945033492</v>
      </c>
      <c r="H44" s="151">
        <f>E44-B44</f>
        <v>5.2463919148721061E-2</v>
      </c>
      <c r="I44" s="141">
        <f>IF(B44&gt;0,((E44/B44)-1)*100,0)</f>
        <v>0.11313741119307608</v>
      </c>
      <c r="K44" s="151">
        <f>(($E$71/$B$71)-1)*B44</f>
        <v>4.7877465276186255</v>
      </c>
      <c r="L44" s="141">
        <f>IF(B44&gt;0,K44/B44*100,0)</f>
        <v>10.324681350013098</v>
      </c>
      <c r="N44" s="151">
        <f>H44-(K44+Q44)</f>
        <v>-3.3955781658940096</v>
      </c>
      <c r="O44" s="141">
        <f>IF(B44&gt;0,N44/B44*100,0)</f>
        <v>-7.3224976217266811</v>
      </c>
      <c r="Q44" s="151">
        <v>-1.3397044425758948</v>
      </c>
      <c r="R44" s="141">
        <f>IF(B44&gt;0,Q44/B44*100,0)</f>
        <v>-2.8890463170933436</v>
      </c>
      <c r="T44" s="151"/>
    </row>
    <row r="45" spans="1:20" x14ac:dyDescent="0.2">
      <c r="A45" s="135" t="str">
        <f t="shared" si="14"/>
        <v>12 Other managers and proprietors</v>
      </c>
      <c r="B45" s="151">
        <v>21.708141663741333</v>
      </c>
      <c r="C45" s="141">
        <f t="shared" si="15"/>
        <v>3.6623687927558422</v>
      </c>
      <c r="E45" s="151">
        <v>25.651137129281846</v>
      </c>
      <c r="F45" s="141">
        <f t="shared" si="16"/>
        <v>3.9225940775709214</v>
      </c>
      <c r="H45" s="151">
        <f t="shared" ref="H45:H71" si="17">E45-B45</f>
        <v>3.9429954655405126</v>
      </c>
      <c r="I45" s="141">
        <f t="shared" ref="I45:I71" si="18">IF(B45&gt;0,((E45/B45)-1)*100,0)</f>
        <v>18.163671154433359</v>
      </c>
      <c r="K45" s="151">
        <f t="shared" ref="K45:K68" si="19">(($E$71/$B$71)-1)*B45</f>
        <v>2.2412964537907247</v>
      </c>
      <c r="L45" s="141">
        <f t="shared" ref="L45:L68" si="20">IF(B45&gt;0,K45/B45*100,0)</f>
        <v>10.324681350013098</v>
      </c>
      <c r="N45" s="151">
        <f t="shared" ref="N45:N68" si="21">H45-(K45+Q45)</f>
        <v>1.5278843297344893</v>
      </c>
      <c r="O45" s="141">
        <f t="shared" ref="O45:O68" si="22">IF(B45&gt;0,N45/B45*100,0)</f>
        <v>7.0383008983513466</v>
      </c>
      <c r="Q45" s="151">
        <v>0.17381468201529854</v>
      </c>
      <c r="R45" s="141">
        <f>IF(B45&gt;0,Q45/B45*100,0)</f>
        <v>0.80068890606890442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38.929505804929228</v>
      </c>
      <c r="C46" s="141">
        <f t="shared" si="15"/>
        <v>6.5677757859632449</v>
      </c>
      <c r="E46" s="151">
        <v>55.347850415413362</v>
      </c>
      <c r="F46" s="141">
        <f t="shared" si="16"/>
        <v>8.4638411603961536</v>
      </c>
      <c r="H46" s="151">
        <f t="shared" si="17"/>
        <v>16.418344610484134</v>
      </c>
      <c r="I46" s="141">
        <f t="shared" si="18"/>
        <v>42.174551849577433</v>
      </c>
      <c r="K46" s="151">
        <f t="shared" si="19"/>
        <v>4.0193474254937946</v>
      </c>
      <c r="L46" s="141">
        <f t="shared" si="20"/>
        <v>10.324681350013098</v>
      </c>
      <c r="N46" s="151">
        <f t="shared" si="21"/>
        <v>13.270476923814972</v>
      </c>
      <c r="O46" s="141">
        <f t="shared" si="22"/>
        <v>34.088480316990491</v>
      </c>
      <c r="Q46" s="151">
        <v>-0.87147973882463248</v>
      </c>
      <c r="R46" s="141">
        <f t="shared" ref="R46:R68" si="23">IF(B46&gt;0,Q46/B46*100,0)</f>
        <v>-2.2386098174261599</v>
      </c>
      <c r="T46" s="151"/>
    </row>
    <row r="47" spans="1:20" x14ac:dyDescent="0.2">
      <c r="A47" s="135" t="str">
        <f t="shared" si="14"/>
        <v>22 Health professionals</v>
      </c>
      <c r="B47" s="151">
        <v>27.358804599332124</v>
      </c>
      <c r="C47" s="141">
        <f t="shared" si="15"/>
        <v>4.6156890683580576</v>
      </c>
      <c r="E47" s="151">
        <v>32.532078847985147</v>
      </c>
      <c r="F47" s="141">
        <f t="shared" si="16"/>
        <v>4.9748336370828747</v>
      </c>
      <c r="H47" s="151">
        <f t="shared" si="17"/>
        <v>5.1732742486530228</v>
      </c>
      <c r="I47" s="141">
        <f t="shared" si="18"/>
        <v>18.908992276582559</v>
      </c>
      <c r="K47" s="151">
        <f t="shared" si="19"/>
        <v>2.8247093960537697</v>
      </c>
      <c r="L47" s="141">
        <f t="shared" si="20"/>
        <v>10.324681350013098</v>
      </c>
      <c r="N47" s="151">
        <f t="shared" si="21"/>
        <v>-0.22135914022915415</v>
      </c>
      <c r="O47" s="141">
        <f t="shared" si="22"/>
        <v>-0.80909653572567974</v>
      </c>
      <c r="Q47" s="151">
        <v>2.5699239928284068</v>
      </c>
      <c r="R47" s="141">
        <f t="shared" si="23"/>
        <v>9.39340746229513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31.886704983196076</v>
      </c>
      <c r="C48" s="141">
        <f t="shared" si="15"/>
        <v>5.3795886835088336</v>
      </c>
      <c r="E48" s="151">
        <v>34.594531105778309</v>
      </c>
      <c r="F48" s="141">
        <f t="shared" si="16"/>
        <v>5.2902256203278188</v>
      </c>
      <c r="H48" s="151">
        <f t="shared" si="17"/>
        <v>2.7078261225822331</v>
      </c>
      <c r="I48" s="141">
        <f t="shared" si="18"/>
        <v>8.4920223773802483</v>
      </c>
      <c r="K48" s="151">
        <f t="shared" si="19"/>
        <v>3.2922006825337427</v>
      </c>
      <c r="L48" s="141">
        <f t="shared" si="20"/>
        <v>10.324681350013098</v>
      </c>
      <c r="N48" s="151">
        <f t="shared" si="21"/>
        <v>8.2196455258078949E-3</v>
      </c>
      <c r="O48" s="141">
        <f t="shared" si="22"/>
        <v>2.5777657271704786E-2</v>
      </c>
      <c r="Q48" s="151">
        <v>-0.59259420547731745</v>
      </c>
      <c r="R48" s="141">
        <f t="shared" si="23"/>
        <v>-1.8584366299045565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44.051638581337102</v>
      </c>
      <c r="C49" s="141">
        <f t="shared" si="15"/>
        <v>7.4319280253970357</v>
      </c>
      <c r="E49" s="151">
        <v>51.968163448385909</v>
      </c>
      <c r="F49" s="141">
        <f t="shared" si="16"/>
        <v>7.9470165060313391</v>
      </c>
      <c r="H49" s="151">
        <f t="shared" si="17"/>
        <v>7.9165248670488069</v>
      </c>
      <c r="I49" s="141">
        <f t="shared" si="18"/>
        <v>17.971011117853664</v>
      </c>
      <c r="K49" s="151">
        <f t="shared" si="19"/>
        <v>4.5481913129824862</v>
      </c>
      <c r="L49" s="141">
        <f t="shared" si="20"/>
        <v>10.324681350013098</v>
      </c>
      <c r="N49" s="151">
        <f t="shared" si="21"/>
        <v>3.6994523273718718</v>
      </c>
      <c r="O49" s="141">
        <f t="shared" si="22"/>
        <v>8.3979902825661981</v>
      </c>
      <c r="Q49" s="151">
        <v>-0.3311187733055509</v>
      </c>
      <c r="R49" s="141">
        <f t="shared" si="23"/>
        <v>-0.75166051472562589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12.557103592743596</v>
      </c>
      <c r="C50" s="141">
        <f t="shared" si="15"/>
        <v>2.1185021287326715</v>
      </c>
      <c r="E50" s="151">
        <v>12.939545076282977</v>
      </c>
      <c r="F50" s="141">
        <f t="shared" si="16"/>
        <v>1.9787264255333465</v>
      </c>
      <c r="H50" s="151">
        <f t="shared" si="17"/>
        <v>0.38244148353938101</v>
      </c>
      <c r="I50" s="141">
        <f t="shared" si="18"/>
        <v>3.0456186071474489</v>
      </c>
      <c r="K50" s="151">
        <f t="shared" si="19"/>
        <v>1.2964809327418227</v>
      </c>
      <c r="L50" s="141">
        <f t="shared" si="20"/>
        <v>10.324681350013098</v>
      </c>
      <c r="N50" s="151">
        <f t="shared" si="21"/>
        <v>-0.62706029400262686</v>
      </c>
      <c r="O50" s="141">
        <f t="shared" si="22"/>
        <v>-4.9936698329460922</v>
      </c>
      <c r="Q50" s="151">
        <v>-0.28697915519981482</v>
      </c>
      <c r="R50" s="141">
        <f t="shared" si="23"/>
        <v>-2.2853929099195467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11.922133212752305</v>
      </c>
      <c r="C51" s="141">
        <f t="shared" si="15"/>
        <v>2.0113766207077886</v>
      </c>
      <c r="E51" s="151">
        <v>23.828468016186036</v>
      </c>
      <c r="F51" s="141">
        <f t="shared" si="16"/>
        <v>3.6438699402210992</v>
      </c>
      <c r="H51" s="151">
        <f t="shared" si="17"/>
        <v>11.906334803433731</v>
      </c>
      <c r="I51" s="141">
        <f t="shared" si="18"/>
        <v>99.867486723754467</v>
      </c>
      <c r="K51" s="151">
        <f t="shared" si="19"/>
        <v>1.2309222643407547</v>
      </c>
      <c r="L51" s="141">
        <f t="shared" si="20"/>
        <v>10.324681350013098</v>
      </c>
      <c r="N51" s="151">
        <f t="shared" si="21"/>
        <v>9.6330543458740827</v>
      </c>
      <c r="O51" s="141">
        <f t="shared" si="22"/>
        <v>80.799754322240346</v>
      </c>
      <c r="Q51" s="151">
        <v>1.0423581932188937</v>
      </c>
      <c r="R51" s="141">
        <f t="shared" si="23"/>
        <v>8.7430510515010269</v>
      </c>
      <c r="T51" s="151"/>
    </row>
    <row r="52" spans="1:20" x14ac:dyDescent="0.2">
      <c r="A52" s="135" t="str">
        <f t="shared" si="14"/>
        <v>33 Protective service occupations</v>
      </c>
      <c r="B52" s="151">
        <v>6.4591804618992423</v>
      </c>
      <c r="C52" s="141">
        <f t="shared" si="15"/>
        <v>1.0897248284476613</v>
      </c>
      <c r="E52" s="151">
        <v>5.4498022741660224</v>
      </c>
      <c r="F52" s="141">
        <f t="shared" si="16"/>
        <v>0.83338847774405389</v>
      </c>
      <c r="H52" s="151">
        <f t="shared" si="17"/>
        <v>-1.00937818773322</v>
      </c>
      <c r="I52" s="141">
        <f t="shared" si="18"/>
        <v>-15.627031845405737</v>
      </c>
      <c r="K52" s="151">
        <f t="shared" si="19"/>
        <v>0.66688980051340097</v>
      </c>
      <c r="L52" s="141">
        <f t="shared" si="20"/>
        <v>10.324681350013098</v>
      </c>
      <c r="N52" s="151">
        <f t="shared" si="21"/>
        <v>-1.3019816654755032</v>
      </c>
      <c r="O52" s="141">
        <f t="shared" si="22"/>
        <v>-20.15707214182202</v>
      </c>
      <c r="Q52" s="151">
        <v>-0.37428632277111779</v>
      </c>
      <c r="R52" s="141">
        <f t="shared" si="23"/>
        <v>-5.7946410535968136</v>
      </c>
      <c r="T52" s="151"/>
    </row>
    <row r="53" spans="1:20" x14ac:dyDescent="0.2">
      <c r="A53" s="135" t="str">
        <f t="shared" si="14"/>
        <v>34 Culture, media and sports occupations</v>
      </c>
      <c r="B53" s="151">
        <v>13.040390458887774</v>
      </c>
      <c r="C53" s="141">
        <f t="shared" si="15"/>
        <v>2.20003719349925</v>
      </c>
      <c r="E53" s="151">
        <v>14.191660696200254</v>
      </c>
      <c r="F53" s="141">
        <f t="shared" si="16"/>
        <v>2.1702010291880449</v>
      </c>
      <c r="H53" s="151">
        <f t="shared" si="17"/>
        <v>1.1512702373124792</v>
      </c>
      <c r="I53" s="141">
        <f t="shared" si="18"/>
        <v>8.8284951354951282</v>
      </c>
      <c r="K53" s="151">
        <f t="shared" si="19"/>
        <v>1.3463787616776735</v>
      </c>
      <c r="L53" s="141">
        <f t="shared" si="20"/>
        <v>10.324681350013098</v>
      </c>
      <c r="N53" s="151">
        <f t="shared" si="21"/>
        <v>-0.85581390718131978</v>
      </c>
      <c r="O53" s="141">
        <f t="shared" si="22"/>
        <v>-6.5627935749273014</v>
      </c>
      <c r="Q53" s="151">
        <v>0.66070538281612534</v>
      </c>
      <c r="R53" s="141">
        <f t="shared" si="23"/>
        <v>5.0666073604093409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38.667294278117687</v>
      </c>
      <c r="C54" s="141">
        <f t="shared" si="15"/>
        <v>6.5235382216534719</v>
      </c>
      <c r="E54" s="151">
        <v>41.549656914121563</v>
      </c>
      <c r="F54" s="141">
        <f t="shared" si="16"/>
        <v>6.3538094749953853</v>
      </c>
      <c r="H54" s="151">
        <f t="shared" si="17"/>
        <v>2.8823626360038759</v>
      </c>
      <c r="I54" s="141">
        <f t="shared" si="18"/>
        <v>7.4542651349542188</v>
      </c>
      <c r="K54" s="151">
        <f t="shared" si="19"/>
        <v>3.9922749208874988</v>
      </c>
      <c r="L54" s="141">
        <f t="shared" si="20"/>
        <v>10.324681350013098</v>
      </c>
      <c r="N54" s="151">
        <f t="shared" si="21"/>
        <v>0.26858588923564053</v>
      </c>
      <c r="O54" s="141">
        <f t="shared" si="22"/>
        <v>0.69460740465524817</v>
      </c>
      <c r="Q54" s="151">
        <v>-1.3784981741192635</v>
      </c>
      <c r="R54" s="141">
        <f t="shared" si="23"/>
        <v>-3.5650236197141236</v>
      </c>
      <c r="T54" s="151"/>
    </row>
    <row r="55" spans="1:20" x14ac:dyDescent="0.2">
      <c r="A55" s="135" t="str">
        <f t="shared" si="14"/>
        <v>41 Administrative occupations</v>
      </c>
      <c r="B55" s="151">
        <v>53.535514041011879</v>
      </c>
      <c r="C55" s="141">
        <f t="shared" si="15"/>
        <v>9.031947504536074</v>
      </c>
      <c r="E55" s="151">
        <v>52.454351804291235</v>
      </c>
      <c r="F55" s="141">
        <f t="shared" si="16"/>
        <v>8.0213648499603547</v>
      </c>
      <c r="H55" s="151">
        <f t="shared" si="17"/>
        <v>-1.0811622367206439</v>
      </c>
      <c r="I55" s="141">
        <f t="shared" si="18"/>
        <v>-2.019523406261492</v>
      </c>
      <c r="K55" s="151">
        <f t="shared" si="19"/>
        <v>5.5273712338259973</v>
      </c>
      <c r="L55" s="141">
        <f t="shared" si="20"/>
        <v>10.324681350013098</v>
      </c>
      <c r="N55" s="151">
        <f t="shared" si="21"/>
        <v>-5.0002631086612475</v>
      </c>
      <c r="O55" s="141">
        <f t="shared" si="22"/>
        <v>-9.3400861058898261</v>
      </c>
      <c r="Q55" s="151">
        <v>-1.6082703618853942</v>
      </c>
      <c r="R55" s="141">
        <f t="shared" si="23"/>
        <v>-3.0041186503847683</v>
      </c>
      <c r="T55" s="151"/>
    </row>
    <row r="56" spans="1:20" x14ac:dyDescent="0.2">
      <c r="A56" s="135" t="str">
        <f t="shared" si="14"/>
        <v>42 Secretarial and related occupations</v>
      </c>
      <c r="B56" s="151">
        <v>11.417941560483003</v>
      </c>
      <c r="C56" s="141">
        <f t="shared" si="15"/>
        <v>1.9263147208251592</v>
      </c>
      <c r="E56" s="151">
        <v>8.505862760069375</v>
      </c>
      <c r="F56" s="141">
        <f t="shared" si="16"/>
        <v>1.3007238906844243</v>
      </c>
      <c r="H56" s="151">
        <f t="shared" si="17"/>
        <v>-2.912078800413628</v>
      </c>
      <c r="I56" s="141">
        <f t="shared" si="18"/>
        <v>-25.504411499987057</v>
      </c>
      <c r="K56" s="151">
        <f t="shared" si="19"/>
        <v>1.1788660828505833</v>
      </c>
      <c r="L56" s="141">
        <f t="shared" si="20"/>
        <v>10.324681350013099</v>
      </c>
      <c r="N56" s="151">
        <f t="shared" si="21"/>
        <v>-4.2823795518547065</v>
      </c>
      <c r="O56" s="141">
        <f t="shared" si="22"/>
        <v>-37.505705640286649</v>
      </c>
      <c r="Q56" s="151">
        <v>0.19143466859049488</v>
      </c>
      <c r="R56" s="141">
        <f t="shared" si="23"/>
        <v>1.67661279028649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6.0058960333413625</v>
      </c>
      <c r="C57" s="141">
        <f t="shared" si="15"/>
        <v>1.0132514586352019</v>
      </c>
      <c r="E57" s="151">
        <v>6.6743327848952738</v>
      </c>
      <c r="F57" s="141">
        <f t="shared" si="16"/>
        <v>1.0206447426411076</v>
      </c>
      <c r="H57" s="151">
        <f t="shared" si="17"/>
        <v>0.66843675155391136</v>
      </c>
      <c r="I57" s="141">
        <f t="shared" si="18"/>
        <v>11.129675702728225</v>
      </c>
      <c r="K57" s="151">
        <f t="shared" si="19"/>
        <v>0.62008962765557207</v>
      </c>
      <c r="L57" s="141">
        <f t="shared" si="20"/>
        <v>10.324681350013098</v>
      </c>
      <c r="N57" s="151">
        <f t="shared" si="21"/>
        <v>3.0486592000117274E-2</v>
      </c>
      <c r="O57" s="141">
        <f t="shared" si="22"/>
        <v>0.50761105138804985</v>
      </c>
      <c r="Q57" s="151">
        <v>1.7860531898221975E-2</v>
      </c>
      <c r="R57" s="141">
        <f t="shared" si="23"/>
        <v>0.29738330132706808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18.957765396207414</v>
      </c>
      <c r="C58" s="141">
        <f t="shared" si="15"/>
        <v>3.1983543060908199</v>
      </c>
      <c r="E58" s="151">
        <v>18.229899322320001</v>
      </c>
      <c r="F58" s="141">
        <f t="shared" si="16"/>
        <v>2.7877319728963066</v>
      </c>
      <c r="H58" s="151">
        <f t="shared" si="17"/>
        <v>-0.72786607388741231</v>
      </c>
      <c r="I58" s="141">
        <f t="shared" si="18"/>
        <v>-3.8394085941849676</v>
      </c>
      <c r="K58" s="151">
        <f t="shared" si="19"/>
        <v>1.9573288682414636</v>
      </c>
      <c r="L58" s="141">
        <f t="shared" si="20"/>
        <v>10.324681350013098</v>
      </c>
      <c r="N58" s="151">
        <f t="shared" si="21"/>
        <v>-1.7077279953313993</v>
      </c>
      <c r="O58" s="141">
        <f t="shared" si="22"/>
        <v>-9.0080658750689988</v>
      </c>
      <c r="Q58" s="151">
        <v>-0.97746694679747648</v>
      </c>
      <c r="R58" s="141">
        <f t="shared" si="23"/>
        <v>-5.1560240691290709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17.032656969544849</v>
      </c>
      <c r="C59" s="141">
        <f t="shared" si="15"/>
        <v>2.8735703087458742</v>
      </c>
      <c r="E59" s="151">
        <v>17.839676674626624</v>
      </c>
      <c r="F59" s="141">
        <f t="shared" si="16"/>
        <v>2.7280587880756326</v>
      </c>
      <c r="H59" s="151">
        <f t="shared" si="17"/>
        <v>0.80701970508177467</v>
      </c>
      <c r="I59" s="141">
        <f t="shared" si="18"/>
        <v>4.7380729062104665</v>
      </c>
      <c r="K59" s="151">
        <f t="shared" si="19"/>
        <v>1.7585675575463033</v>
      </c>
      <c r="L59" s="141">
        <f t="shared" si="20"/>
        <v>10.324681350013098</v>
      </c>
      <c r="N59" s="151">
        <f t="shared" si="21"/>
        <v>-1.8707774991592783</v>
      </c>
      <c r="O59" s="141">
        <f t="shared" si="22"/>
        <v>-10.983474290031859</v>
      </c>
      <c r="Q59" s="151">
        <v>0.91922964669474949</v>
      </c>
      <c r="R59" s="141">
        <f t="shared" si="23"/>
        <v>5.3968658462292352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9.5274680822819402</v>
      </c>
      <c r="C60" s="141">
        <f t="shared" si="15"/>
        <v>1.6073739668286746</v>
      </c>
      <c r="E60" s="151">
        <v>10.229449607913303</v>
      </c>
      <c r="F60" s="141">
        <f t="shared" si="16"/>
        <v>1.5642962823275941</v>
      </c>
      <c r="H60" s="151">
        <f t="shared" si="17"/>
        <v>0.7019815256313624</v>
      </c>
      <c r="I60" s="141">
        <f t="shared" si="18"/>
        <v>7.3679756213177461</v>
      </c>
      <c r="K60" s="151">
        <f t="shared" si="19"/>
        <v>0.98368072021981412</v>
      </c>
      <c r="L60" s="141">
        <f t="shared" si="20"/>
        <v>10.324681350013098</v>
      </c>
      <c r="N60" s="151">
        <f t="shared" si="21"/>
        <v>-0.34386512443360884</v>
      </c>
      <c r="O60" s="141">
        <f t="shared" si="22"/>
        <v>-3.6091973383053215</v>
      </c>
      <c r="Q60" s="151">
        <v>6.2165929845157133E-2</v>
      </c>
      <c r="R60" s="141">
        <f t="shared" si="23"/>
        <v>0.65249160960996533</v>
      </c>
      <c r="T60" s="151"/>
    </row>
    <row r="61" spans="1:20" x14ac:dyDescent="0.2">
      <c r="A61" s="135" t="str">
        <f t="shared" si="14"/>
        <v>61 Caring personal service occupations</v>
      </c>
      <c r="B61" s="151">
        <v>43.087427442616608</v>
      </c>
      <c r="C61" s="141">
        <f t="shared" si="15"/>
        <v>7.2692564877418446</v>
      </c>
      <c r="E61" s="151">
        <v>50.458448274499446</v>
      </c>
      <c r="F61" s="141">
        <f t="shared" si="16"/>
        <v>7.7161495557648037</v>
      </c>
      <c r="H61" s="151">
        <f t="shared" si="17"/>
        <v>7.3710208318828379</v>
      </c>
      <c r="I61" s="141">
        <f t="shared" si="18"/>
        <v>17.107126763832635</v>
      </c>
      <c r="K61" s="151">
        <f t="shared" si="19"/>
        <v>4.4486395853682623</v>
      </c>
      <c r="L61" s="141">
        <f t="shared" si="20"/>
        <v>10.324681350013098</v>
      </c>
      <c r="N61" s="151">
        <f t="shared" si="21"/>
        <v>-0.58063258673159623</v>
      </c>
      <c r="O61" s="141">
        <f t="shared" si="22"/>
        <v>-1.3475684699553638</v>
      </c>
      <c r="Q61" s="151">
        <v>3.5030138332461713</v>
      </c>
      <c r="R61" s="141">
        <f t="shared" si="23"/>
        <v>8.130013883774911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11.2985852392443</v>
      </c>
      <c r="C62" s="141">
        <f t="shared" si="15"/>
        <v>1.9061781806784319</v>
      </c>
      <c r="E62" s="151">
        <v>12.374889235507998</v>
      </c>
      <c r="F62" s="141">
        <f t="shared" si="16"/>
        <v>1.8923787659451352</v>
      </c>
      <c r="H62" s="151">
        <f t="shared" si="17"/>
        <v>1.0763039962636984</v>
      </c>
      <c r="I62" s="141">
        <f t="shared" si="18"/>
        <v>9.5260067829137096</v>
      </c>
      <c r="K62" s="151">
        <f t="shared" si="19"/>
        <v>1.1665429230115891</v>
      </c>
      <c r="L62" s="141">
        <f t="shared" si="20"/>
        <v>10.324681350013098</v>
      </c>
      <c r="N62" s="151">
        <f t="shared" si="21"/>
        <v>-0.31532961856425201</v>
      </c>
      <c r="O62" s="141">
        <f t="shared" si="22"/>
        <v>-2.7908770159027685</v>
      </c>
      <c r="Q62" s="151">
        <v>0.22509069181636138</v>
      </c>
      <c r="R62" s="141">
        <f t="shared" si="23"/>
        <v>1.9922024488033727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0.59384771768727396</v>
      </c>
      <c r="C63" s="141">
        <f t="shared" si="15"/>
        <v>0.10018772599682389</v>
      </c>
      <c r="E63" s="151">
        <v>0.45102405977021687</v>
      </c>
      <c r="F63" s="141">
        <f t="shared" si="16"/>
        <v>6.8970989347565723E-2</v>
      </c>
      <c r="H63" s="151">
        <f t="shared" si="17"/>
        <v>-0.14282365791705709</v>
      </c>
      <c r="I63" s="141">
        <f t="shared" si="18"/>
        <v>-24.050552635493904</v>
      </c>
      <c r="K63" s="151">
        <f t="shared" si="19"/>
        <v>6.1312884555536414E-2</v>
      </c>
      <c r="L63" s="141">
        <f t="shared" si="20"/>
        <v>10.324681350013098</v>
      </c>
      <c r="N63" s="151">
        <f t="shared" si="21"/>
        <v>-0.19748235144301413</v>
      </c>
      <c r="O63" s="141">
        <f t="shared" si="22"/>
        <v>-33.254712540128054</v>
      </c>
      <c r="Q63" s="151">
        <v>-6.6541910295793913E-3</v>
      </c>
      <c r="R63" s="141">
        <f t="shared" si="23"/>
        <v>-1.1205214453789571</v>
      </c>
      <c r="T63" s="151"/>
    </row>
    <row r="64" spans="1:20" x14ac:dyDescent="0.2">
      <c r="A64" s="135" t="str">
        <f t="shared" si="14"/>
        <v>71 Sales occupations</v>
      </c>
      <c r="B64" s="151">
        <v>36.900956339507758</v>
      </c>
      <c r="C64" s="141">
        <f t="shared" si="15"/>
        <v>6.2255403071368773</v>
      </c>
      <c r="E64" s="151">
        <v>35.440692642842535</v>
      </c>
      <c r="F64" s="141">
        <f t="shared" si="16"/>
        <v>5.4196213744898243</v>
      </c>
      <c r="H64" s="151">
        <f t="shared" si="17"/>
        <v>-1.4602636966652227</v>
      </c>
      <c r="I64" s="141">
        <f t="shared" si="18"/>
        <v>-3.9572516311773831</v>
      </c>
      <c r="K64" s="151">
        <f t="shared" si="19"/>
        <v>3.8099061571616337</v>
      </c>
      <c r="L64" s="141">
        <f t="shared" si="20"/>
        <v>10.324681350013098</v>
      </c>
      <c r="N64" s="151">
        <f t="shared" si="21"/>
        <v>-3.3226621528125335</v>
      </c>
      <c r="O64" s="141">
        <f t="shared" si="22"/>
        <v>-9.0042711149335393</v>
      </c>
      <c r="Q64" s="151">
        <v>-1.9475077010143227</v>
      </c>
      <c r="R64" s="141">
        <f t="shared" si="23"/>
        <v>-5.2776618662569375</v>
      </c>
      <c r="T64" s="151"/>
    </row>
    <row r="65" spans="1:20" x14ac:dyDescent="0.2">
      <c r="A65" s="135" t="str">
        <f t="shared" si="14"/>
        <v>72 Customer service occupations</v>
      </c>
      <c r="B65" s="151">
        <v>9.9562084350446831</v>
      </c>
      <c r="C65" s="141">
        <f t="shared" si="15"/>
        <v>1.6797065189409579</v>
      </c>
      <c r="E65" s="151">
        <v>12.135713336055831</v>
      </c>
      <c r="F65" s="141">
        <f t="shared" si="16"/>
        <v>1.8558037805181622</v>
      </c>
      <c r="H65" s="151">
        <f t="shared" si="17"/>
        <v>2.179504901011148</v>
      </c>
      <c r="I65" s="141">
        <f t="shared" si="18"/>
        <v>21.890912742842406</v>
      </c>
      <c r="K65" s="151">
        <f t="shared" si="19"/>
        <v>1.0279467954614894</v>
      </c>
      <c r="L65" s="141">
        <f t="shared" si="20"/>
        <v>10.324681350013098</v>
      </c>
      <c r="N65" s="151">
        <f t="shared" si="21"/>
        <v>1.4762111687293389</v>
      </c>
      <c r="O65" s="141">
        <f t="shared" si="22"/>
        <v>14.827041622925943</v>
      </c>
      <c r="Q65" s="151">
        <v>-0.32465306317968018</v>
      </c>
      <c r="R65" s="141">
        <f t="shared" si="23"/>
        <v>-3.260810230096626</v>
      </c>
      <c r="T65" s="151"/>
    </row>
    <row r="66" spans="1:20" x14ac:dyDescent="0.2">
      <c r="A66" s="135" t="str">
        <f t="shared" si="14"/>
        <v>81 Process, plant and machine operatives</v>
      </c>
      <c r="B66" s="151">
        <v>10.389182836168597</v>
      </c>
      <c r="C66" s="141">
        <f t="shared" si="15"/>
        <v>1.7527533950532026</v>
      </c>
      <c r="E66" s="151">
        <v>10.614519942841889</v>
      </c>
      <c r="F66" s="141">
        <f t="shared" si="16"/>
        <v>1.6231815710236204</v>
      </c>
      <c r="H66" s="151">
        <f t="shared" si="17"/>
        <v>0.2253371066732921</v>
      </c>
      <c r="I66" s="141">
        <f t="shared" si="18"/>
        <v>2.1689589087681593</v>
      </c>
      <c r="K66" s="151">
        <f t="shared" si="19"/>
        <v>1.0726500227046611</v>
      </c>
      <c r="L66" s="141">
        <f t="shared" si="20"/>
        <v>10.324681350013099</v>
      </c>
      <c r="N66" s="151">
        <f t="shared" si="21"/>
        <v>-0.17785795094664059</v>
      </c>
      <c r="O66" s="141">
        <f t="shared" si="22"/>
        <v>-1.7119532281927998</v>
      </c>
      <c r="Q66" s="151">
        <v>-0.66945496508472846</v>
      </c>
      <c r="R66" s="141">
        <f t="shared" si="23"/>
        <v>-6.443769213052132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16.451921475352517</v>
      </c>
      <c r="C67" s="141">
        <f t="shared" si="15"/>
        <v>2.775594738855057</v>
      </c>
      <c r="E67" s="151">
        <v>17.004608858055484</v>
      </c>
      <c r="F67" s="141">
        <f t="shared" si="16"/>
        <v>2.6003594952472939</v>
      </c>
      <c r="H67" s="151">
        <f t="shared" si="17"/>
        <v>0.5526873827029668</v>
      </c>
      <c r="I67" s="141">
        <f t="shared" si="18"/>
        <v>3.3594093159937444</v>
      </c>
      <c r="K67" s="151">
        <f t="shared" si="19"/>
        <v>1.6986084682845211</v>
      </c>
      <c r="L67" s="141">
        <f t="shared" si="20"/>
        <v>10.324681350013098</v>
      </c>
      <c r="N67" s="151">
        <f t="shared" si="21"/>
        <v>-0.69660839877826808</v>
      </c>
      <c r="O67" s="141">
        <f t="shared" si="22"/>
        <v>-4.2342069272692164</v>
      </c>
      <c r="Q67" s="151">
        <v>-0.44931268680328612</v>
      </c>
      <c r="R67" s="141">
        <f t="shared" si="23"/>
        <v>-2.7310651067501444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7.0363748844756051</v>
      </c>
      <c r="C68" s="141">
        <f t="shared" si="15"/>
        <v>1.1871029860689193</v>
      </c>
      <c r="E68" s="151">
        <v>16.403689651773028</v>
      </c>
      <c r="F68" s="141">
        <f t="shared" si="16"/>
        <v>2.5084664104385359</v>
      </c>
      <c r="H68" s="151">
        <f t="shared" si="17"/>
        <v>9.3673147672974224</v>
      </c>
      <c r="I68" s="141">
        <f t="shared" si="18"/>
        <v>133.12699964245206</v>
      </c>
      <c r="K68" s="151">
        <f t="shared" si="19"/>
        <v>0.7264832854144585</v>
      </c>
      <c r="L68" s="141">
        <f t="shared" si="20"/>
        <v>10.324681350013098</v>
      </c>
      <c r="N68" s="151">
        <f t="shared" si="21"/>
        <v>8.7856146278141178</v>
      </c>
      <c r="O68" s="141">
        <f t="shared" si="22"/>
        <v>124.85995661200302</v>
      </c>
      <c r="Q68" s="151">
        <v>-0.14478314593115355</v>
      </c>
      <c r="R68" s="141">
        <f t="shared" si="23"/>
        <v>-2.0576383195640902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47.590498364946718</v>
      </c>
      <c r="C69" s="141">
        <f t="shared" ref="C69" si="25">B69/B$71*100</f>
        <v>8.0289671379194303</v>
      </c>
      <c r="E69" s="151">
        <v>40.638625656438627</v>
      </c>
      <c r="F69" s="141">
        <f t="shared" ref="F69" si="26">E69/E$71*100</f>
        <v>6.214493787045253</v>
      </c>
      <c r="H69" s="151">
        <f t="shared" ref="H69" si="27">E69-B69</f>
        <v>-6.9518727085080911</v>
      </c>
      <c r="I69" s="141">
        <f t="shared" ref="I69" si="28">IF(B69&gt;0,((E69/B69)-1)*100,0)</f>
        <v>-14.607690499893078</v>
      </c>
      <c r="K69" s="151">
        <f t="shared" ref="K69" si="29">(($E$71/$B$71)-1)*B69</f>
        <v>4.913567309063942</v>
      </c>
      <c r="L69" s="141">
        <f t="shared" ref="L69" si="30">IF(B69&gt;0,K69/B69*100,0)</f>
        <v>10.324681350013098</v>
      </c>
      <c r="N69" s="151">
        <f t="shared" ref="N69" si="31">H69-(K69+Q69)</f>
        <v>-13.802606338599432</v>
      </c>
      <c r="O69" s="141">
        <f t="shared" ref="O69" si="32">IF(B69&gt;0,N69/B69*100,0)</f>
        <v>-29.002861522387178</v>
      </c>
      <c r="Q69" s="151">
        <v>1.9371663210273982</v>
      </c>
      <c r="R69" s="141">
        <f t="shared" ref="R69" si="33">IF(B69&gt;0,Q69/B69*100,0)</f>
        <v>4.0704896724810053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592.73499999999979</v>
      </c>
      <c r="C71" s="147">
        <f>B71/B$71*100</f>
        <v>100</v>
      </c>
      <c r="D71" s="145"/>
      <c r="E71" s="152">
        <f>SUM(E44:E69)</f>
        <v>653.93299999999988</v>
      </c>
      <c r="F71" s="147">
        <f>E71/E$71*100</f>
        <v>100</v>
      </c>
      <c r="G71" s="145"/>
      <c r="H71" s="152">
        <f t="shared" si="17"/>
        <v>61.198000000000093</v>
      </c>
      <c r="I71" s="147">
        <f t="shared" si="18"/>
        <v>10.324681350013098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46.371857545148828</v>
      </c>
      <c r="C7" s="11">
        <f t="shared" si="2"/>
        <v>46.424321464297599</v>
      </c>
      <c r="D7" s="11">
        <f t="shared" si="2"/>
        <v>5.2463919148773352E-2</v>
      </c>
      <c r="E7" s="11">
        <f t="shared" si="2"/>
        <v>22.648301468028773</v>
      </c>
      <c r="F7" s="11">
        <f t="shared" si="2"/>
        <v>22.700765387177547</v>
      </c>
      <c r="G7" s="200">
        <f>IF(B7&gt;0,(1+(E7/B7))^(1/($C$6-$B$6))-1,0)</f>
        <v>2.6868340230307597E-2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30.678460931429967</v>
      </c>
      <c r="R7" s="11">
        <v>28.104420145106804</v>
      </c>
      <c r="S7" s="345">
        <f>R7-Q7</f>
        <v>-2.5740407863231631</v>
      </c>
      <c r="T7" s="345">
        <v>12.866755128060699</v>
      </c>
      <c r="U7" s="345">
        <f>SUM(S7:T7)</f>
        <v>10.292714341737536</v>
      </c>
      <c r="V7" s="346">
        <f>IF(Q7&gt;0,(1+(T7/Q7))^(1/($C$6-$B$6))-1,0)</f>
        <v>2.3623997443607658E-2</v>
      </c>
      <c r="X7" s="10" t="str">
        <f>name!B4</f>
        <v>Agriculture</v>
      </c>
      <c r="Y7" s="11">
        <v>5.9740000000000064</v>
      </c>
      <c r="Z7" s="11">
        <v>6.461000000000011</v>
      </c>
      <c r="AA7" s="345">
        <f>Z7-Y7</f>
        <v>0.48700000000000454</v>
      </c>
      <c r="AB7" s="11">
        <v>3.1375646848161138</v>
      </c>
      <c r="AC7" s="345">
        <f>SUM(AA7:AB7)</f>
        <v>3.6245646848161184</v>
      </c>
      <c r="AD7" s="348">
        <f>IF(Y7&gt;0,(1+(AB7/Y7))^(1/($C$6-$B$6))-1,0)</f>
        <v>2.8541571419023803E-2</v>
      </c>
    </row>
    <row r="8" spans="1:30" x14ac:dyDescent="0.2">
      <c r="A8" s="10" t="str">
        <f>name!D5</f>
        <v>12 Other managers and proprietors</v>
      </c>
      <c r="B8" s="11">
        <f t="shared" si="2"/>
        <v>21.708141663741312</v>
      </c>
      <c r="C8" s="11">
        <f t="shared" si="2"/>
        <v>25.651137129281821</v>
      </c>
      <c r="D8" s="11">
        <f t="shared" si="2"/>
        <v>3.9429954655405122</v>
      </c>
      <c r="E8" s="11">
        <f t="shared" si="2"/>
        <v>13.308140275391352</v>
      </c>
      <c r="F8" s="11">
        <f t="shared" si="2"/>
        <v>17.251135740931861</v>
      </c>
      <c r="G8" s="200">
        <f t="shared" ref="G8:G33" si="3">IF(B8&gt;0,(1+(E8/B8))^(1/($C$6-$B$6))-1,0)</f>
        <v>3.2388501646216206E-2</v>
      </c>
      <c r="H8" s="11"/>
      <c r="I8" s="10" t="str">
        <f>name!E4</f>
        <v>Managers, directors and senior officials</v>
      </c>
      <c r="J8" s="11">
        <f t="array" ref="J8:J16">MMULT(aggregation!$B$13:$AA$21,B7:B32)</f>
        <v>68.079999208890143</v>
      </c>
      <c r="K8" s="11">
        <f t="array" ref="K8:K16">MMULT(aggregation!$B$13:$AA$21,C7:C32)</f>
        <v>72.075458593579413</v>
      </c>
      <c r="L8" s="11">
        <f t="array" ref="L8:L16">MMULT(aggregation!$B$13:$AA$21,D7:D32)</f>
        <v>3.9954593846892856</v>
      </c>
      <c r="M8" s="11">
        <f t="array" ref="M8:M16">MMULT(aggregation!$B$13:$AA$21,E7:E32)</f>
        <v>35.956441743420129</v>
      </c>
      <c r="N8" s="11">
        <f t="array" ref="N8:N16">MMULT(aggregation!$B$13:$AA$21,F7:F32)</f>
        <v>39.951901128109412</v>
      </c>
      <c r="O8" s="11"/>
      <c r="P8" s="10" t="str">
        <f>name!D5</f>
        <v>12 Other managers and proprietors</v>
      </c>
      <c r="Q8" s="11">
        <v>12.659490393160334</v>
      </c>
      <c r="R8" s="11">
        <v>16.452003584488601</v>
      </c>
      <c r="S8" s="345">
        <f t="shared" ref="S8:S31" si="4">R8-Q8</f>
        <v>3.7925131913282666</v>
      </c>
      <c r="T8" s="345">
        <v>7.6171737356261984</v>
      </c>
      <c r="U8" s="345">
        <f t="shared" ref="U8:U31" si="5">SUM(S8:T8)</f>
        <v>11.409686926954464</v>
      </c>
      <c r="V8" s="346">
        <f t="shared" ref="V8:V33" si="6">IF(Q8&gt;0,(1+(T8/Q8))^(1/($C$6-$B$6))-1,0)</f>
        <v>3.1902549814839087E-2</v>
      </c>
      <c r="X8" s="10" t="str">
        <f>name!B5</f>
        <v>Mining and quarrying</v>
      </c>
      <c r="Y8" s="11">
        <v>0.35699999999999943</v>
      </c>
      <c r="Z8" s="11">
        <v>0.2040000000000001</v>
      </c>
      <c r="AA8" s="345">
        <f t="shared" ref="AA8:AA29" si="7">Z8-Y8</f>
        <v>-0.15299999999999933</v>
      </c>
      <c r="AB8" s="11">
        <v>0.11083309458892239</v>
      </c>
      <c r="AC8" s="345">
        <f t="shared" ref="AC8:AC29" si="8">SUM(AA8:AB8)</f>
        <v>-4.2166905411076941E-2</v>
      </c>
      <c r="AD8" s="348">
        <f t="shared" ref="AD8:AD29" si="9">IF(Y8&gt;0,(1+(AB8/Y8))^(1/($C$6-$B$6))-1,0)</f>
        <v>1.8188486106309742E-2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38.929505804929271</v>
      </c>
      <c r="C9" s="11">
        <f t="shared" si="2"/>
        <v>55.347850415413411</v>
      </c>
      <c r="D9" s="11">
        <f t="shared" si="2"/>
        <v>16.418344610484141</v>
      </c>
      <c r="E9" s="11">
        <f t="shared" si="2"/>
        <v>18.570802348333437</v>
      </c>
      <c r="F9" s="11">
        <f t="shared" si="2"/>
        <v>34.989146958817578</v>
      </c>
      <c r="G9" s="200">
        <f t="shared" si="3"/>
        <v>2.634353758512531E-2</v>
      </c>
      <c r="H9" s="11"/>
      <c r="I9" s="10" t="str">
        <f>name!E5</f>
        <v>Professional occupations</v>
      </c>
      <c r="J9" s="11">
        <v>142.22665396879455</v>
      </c>
      <c r="K9" s="11">
        <v>174.44262381756272</v>
      </c>
      <c r="L9" s="11">
        <v>32.215969848768196</v>
      </c>
      <c r="M9" s="11">
        <v>73.634486424919658</v>
      </c>
      <c r="N9" s="11">
        <v>105.85045627368785</v>
      </c>
      <c r="O9" s="11"/>
      <c r="P9" s="10" t="str">
        <f>name!D6</f>
        <v>21 Science, research, engineering and technology professionals</v>
      </c>
      <c r="Q9" s="11">
        <v>30.445024598715392</v>
      </c>
      <c r="R9" s="11">
        <v>40.987046892745497</v>
      </c>
      <c r="S9" s="345">
        <f t="shared" si="4"/>
        <v>10.542022294030104</v>
      </c>
      <c r="T9" s="345">
        <v>12.258185684918571</v>
      </c>
      <c r="U9" s="345">
        <f t="shared" si="5"/>
        <v>22.800207978948677</v>
      </c>
      <c r="V9" s="346">
        <f t="shared" si="6"/>
        <v>2.2813095206278611E-2</v>
      </c>
      <c r="X9" s="10" t="str">
        <f>name!B6</f>
        <v>Food drink and tobacco</v>
      </c>
      <c r="Y9" s="11">
        <v>3.1709999999999998</v>
      </c>
      <c r="Z9" s="11">
        <v>2.1840000000000015</v>
      </c>
      <c r="AA9" s="345">
        <f t="shared" si="7"/>
        <v>-0.98699999999999832</v>
      </c>
      <c r="AB9" s="11">
        <v>1.1989892256750421</v>
      </c>
      <c r="AC9" s="345">
        <f t="shared" si="8"/>
        <v>0.21198922567504375</v>
      </c>
      <c r="AD9" s="348">
        <f t="shared" si="9"/>
        <v>2.1611112479347439E-2</v>
      </c>
    </row>
    <row r="10" spans="1:30" x14ac:dyDescent="0.2">
      <c r="A10" s="10" t="str">
        <f>name!D7</f>
        <v>22 Health professionals</v>
      </c>
      <c r="B10" s="11">
        <f t="shared" si="2"/>
        <v>27.358804599332132</v>
      </c>
      <c r="C10" s="11">
        <f t="shared" si="2"/>
        <v>32.532078847985098</v>
      </c>
      <c r="D10" s="11">
        <f t="shared" si="2"/>
        <v>5.1732742486529713</v>
      </c>
      <c r="E10" s="11">
        <f t="shared" si="2"/>
        <v>15.548147855254401</v>
      </c>
      <c r="F10" s="11">
        <f t="shared" si="2"/>
        <v>20.721422103907376</v>
      </c>
      <c r="G10" s="200">
        <f t="shared" si="3"/>
        <v>3.0454223060407015E-2</v>
      </c>
      <c r="H10" s="11"/>
      <c r="I10" s="10" t="str">
        <f>name!E6</f>
        <v>Associate professional occupations</v>
      </c>
      <c r="J10" s="11">
        <v>82.646102004400589</v>
      </c>
      <c r="K10" s="11">
        <v>97.959132976956951</v>
      </c>
      <c r="L10" s="11">
        <v>15.313030972556357</v>
      </c>
      <c r="M10" s="11">
        <v>43.241400062150788</v>
      </c>
      <c r="N10" s="11">
        <v>58.554431034707143</v>
      </c>
      <c r="O10" s="11"/>
      <c r="P10" s="10" t="str">
        <f>name!D7</f>
        <v>22 Health professionals</v>
      </c>
      <c r="Q10" s="11">
        <v>7.9489274412166981</v>
      </c>
      <c r="R10" s="11">
        <v>9.6953484876701239</v>
      </c>
      <c r="S10" s="345">
        <f t="shared" si="4"/>
        <v>1.7464210464534258</v>
      </c>
      <c r="T10" s="345">
        <v>3.3386372316129473</v>
      </c>
      <c r="U10" s="345">
        <f t="shared" si="5"/>
        <v>5.0850582780663736</v>
      </c>
      <c r="V10" s="346">
        <f t="shared" si="6"/>
        <v>2.3653041750951065E-2</v>
      </c>
      <c r="X10" s="10" t="str">
        <f>name!B7</f>
        <v>Engineering</v>
      </c>
      <c r="Y10" s="11">
        <v>4.099000000000002</v>
      </c>
      <c r="Z10" s="11">
        <v>3.3879999999999986</v>
      </c>
      <c r="AA10" s="345">
        <f t="shared" si="7"/>
        <v>-0.71100000000000341</v>
      </c>
      <c r="AB10" s="11">
        <v>1.6415709322931886</v>
      </c>
      <c r="AC10" s="345">
        <f t="shared" si="8"/>
        <v>0.93057093229318522</v>
      </c>
      <c r="AD10" s="348">
        <f t="shared" si="9"/>
        <v>2.2708372331804227E-2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31.886704983196086</v>
      </c>
      <c r="C11" s="11">
        <f t="shared" si="2"/>
        <v>34.594531105778287</v>
      </c>
      <c r="D11" s="11">
        <f t="shared" si="2"/>
        <v>2.7078261225821998</v>
      </c>
      <c r="E11" s="11">
        <f t="shared" si="2"/>
        <v>16.646489206471205</v>
      </c>
      <c r="F11" s="11">
        <f t="shared" si="2"/>
        <v>19.354315329053406</v>
      </c>
      <c r="G11" s="200">
        <f t="shared" si="3"/>
        <v>2.8399717721006246E-2</v>
      </c>
      <c r="H11" s="11"/>
      <c r="I11" s="10" t="str">
        <f>name!E7</f>
        <v>Administrative and secretarial occupations</v>
      </c>
      <c r="J11" s="11">
        <v>64.953455601494866</v>
      </c>
      <c r="K11" s="11">
        <v>60.960214564360655</v>
      </c>
      <c r="L11" s="11">
        <v>-3.9932410371342208</v>
      </c>
      <c r="M11" s="11">
        <v>32.659152367128804</v>
      </c>
      <c r="N11" s="11">
        <v>28.665911329994586</v>
      </c>
      <c r="O11" s="11"/>
      <c r="P11" s="10" t="str">
        <f>name!D8</f>
        <v>23 Teaching and other educational professionals</v>
      </c>
      <c r="Q11" s="11">
        <v>9.9436971933378153</v>
      </c>
      <c r="R11" s="11">
        <v>11.179457463295035</v>
      </c>
      <c r="S11" s="345">
        <f t="shared" si="4"/>
        <v>1.2357602699572201</v>
      </c>
      <c r="T11" s="345">
        <v>4.465772776921944</v>
      </c>
      <c r="U11" s="345">
        <f t="shared" si="5"/>
        <v>5.7015330468791641</v>
      </c>
      <c r="V11" s="346">
        <f t="shared" si="6"/>
        <v>2.5038098991115421E-2</v>
      </c>
      <c r="X11" s="10" t="str">
        <f>name!B8</f>
        <v>Rest of manufacturing</v>
      </c>
      <c r="Y11" s="11">
        <v>26.585999999999977</v>
      </c>
      <c r="Z11" s="11">
        <v>23.899000000000026</v>
      </c>
      <c r="AA11" s="345">
        <f t="shared" si="7"/>
        <v>-2.6869999999999514</v>
      </c>
      <c r="AB11" s="11">
        <v>10.514511891596898</v>
      </c>
      <c r="AC11" s="345">
        <f t="shared" si="8"/>
        <v>7.8275118915969468</v>
      </c>
      <c r="AD11" s="348">
        <f t="shared" si="9"/>
        <v>2.2465022350283359E-2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44.051638581337052</v>
      </c>
      <c r="C12" s="11">
        <f t="shared" si="2"/>
        <v>51.968163448385937</v>
      </c>
      <c r="D12" s="11">
        <f t="shared" si="2"/>
        <v>7.9165248670488833</v>
      </c>
      <c r="E12" s="11">
        <f t="shared" si="2"/>
        <v>22.869047014860605</v>
      </c>
      <c r="F12" s="11">
        <f t="shared" si="2"/>
        <v>30.785571881909487</v>
      </c>
      <c r="G12" s="200">
        <f t="shared" si="3"/>
        <v>2.8268553173297795E-2</v>
      </c>
      <c r="H12" s="11"/>
      <c r="I12" s="10" t="str">
        <f>name!E8</f>
        <v>Skilled trades occupations</v>
      </c>
      <c r="J12" s="11">
        <v>51.523786481375524</v>
      </c>
      <c r="K12" s="11">
        <v>52.973358389755191</v>
      </c>
      <c r="L12" s="11">
        <v>1.4495719083796696</v>
      </c>
      <c r="M12" s="11">
        <v>22.489329578541433</v>
      </c>
      <c r="N12" s="11">
        <v>23.938901486921104</v>
      </c>
      <c r="O12" s="11"/>
      <c r="P12" s="10" t="str">
        <f>name!D9</f>
        <v>24 Business, media and public service professionals</v>
      </c>
      <c r="Q12" s="11">
        <v>24.732539120297126</v>
      </c>
      <c r="R12" s="11">
        <v>28.506790213669845</v>
      </c>
      <c r="S12" s="345">
        <f t="shared" si="4"/>
        <v>3.7742510933727189</v>
      </c>
      <c r="T12" s="345">
        <v>11.198269815061332</v>
      </c>
      <c r="U12" s="345">
        <f t="shared" si="5"/>
        <v>14.972520908434051</v>
      </c>
      <c r="V12" s="346">
        <f t="shared" si="6"/>
        <v>2.5210910407942988E-2</v>
      </c>
      <c r="X12" s="10" t="str">
        <f>name!B9</f>
        <v>Electricity and gas</v>
      </c>
      <c r="Y12" s="11">
        <v>2.2700000000000053</v>
      </c>
      <c r="Z12" s="11">
        <v>2.0879999999999996</v>
      </c>
      <c r="AA12" s="345">
        <f t="shared" si="7"/>
        <v>-0.18200000000000571</v>
      </c>
      <c r="AB12" s="11">
        <v>0.88246536108393658</v>
      </c>
      <c r="AC12" s="345">
        <f t="shared" si="8"/>
        <v>0.70046536108393087</v>
      </c>
      <c r="AD12" s="348">
        <f t="shared" si="9"/>
        <v>2.2135089584842005E-2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12.557103592743607</v>
      </c>
      <c r="C13" s="11">
        <f t="shared" si="2"/>
        <v>12.939545076282984</v>
      </c>
      <c r="D13" s="11">
        <f t="shared" si="2"/>
        <v>0.38244148353937502</v>
      </c>
      <c r="E13" s="11">
        <f t="shared" si="2"/>
        <v>5.0955353034241222</v>
      </c>
      <c r="F13" s="11">
        <f t="shared" si="2"/>
        <v>5.4779767869634961</v>
      </c>
      <c r="G13" s="200">
        <f t="shared" si="3"/>
        <v>2.2966340540506502E-2</v>
      </c>
      <c r="H13" s="11"/>
      <c r="I13" s="10" t="str">
        <f>name!E9</f>
        <v>Caring, leisure and other service occupations</v>
      </c>
      <c r="J13" s="11">
        <v>54.979860399548137</v>
      </c>
      <c r="K13" s="11">
        <v>63.284361569777673</v>
      </c>
      <c r="L13" s="11">
        <v>8.3045011702295355</v>
      </c>
      <c r="M13" s="11">
        <v>32.596753615307797</v>
      </c>
      <c r="N13" s="11">
        <v>40.901254785537333</v>
      </c>
      <c r="O13" s="11"/>
      <c r="P13" s="10" t="str">
        <f>name!D10</f>
        <v>31 Science, engineering and technology associate professionals</v>
      </c>
      <c r="Q13" s="11">
        <v>8.914690042037952</v>
      </c>
      <c r="R13" s="11">
        <v>8.2938462465683589</v>
      </c>
      <c r="S13" s="345">
        <f t="shared" si="4"/>
        <v>-0.62084379546959312</v>
      </c>
      <c r="T13" s="345">
        <v>3.0060419018414031</v>
      </c>
      <c r="U13" s="345">
        <f t="shared" si="5"/>
        <v>2.38519810637181</v>
      </c>
      <c r="V13" s="346">
        <f t="shared" si="6"/>
        <v>1.9560758327237249E-2</v>
      </c>
      <c r="X13" s="10" t="str">
        <f>name!B10</f>
        <v>Water and sewerage</v>
      </c>
      <c r="Y13" s="11">
        <v>4.7719999999999949</v>
      </c>
      <c r="Z13" s="11">
        <v>5.7179999999999875</v>
      </c>
      <c r="AA13" s="345">
        <f t="shared" si="7"/>
        <v>0.94599999999999262</v>
      </c>
      <c r="AB13" s="11">
        <v>2.2964364399106798</v>
      </c>
      <c r="AC13" s="345">
        <f t="shared" si="8"/>
        <v>3.2424364399106724</v>
      </c>
      <c r="AD13" s="348">
        <f t="shared" si="9"/>
        <v>2.6537600348686574E-2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11.922133212752307</v>
      </c>
      <c r="C14" s="11">
        <f t="shared" si="2"/>
        <v>23.828468016186015</v>
      </c>
      <c r="D14" s="11">
        <f t="shared" si="2"/>
        <v>11.906334803433705</v>
      </c>
      <c r="E14" s="11">
        <f t="shared" si="2"/>
        <v>11.524057136952511</v>
      </c>
      <c r="F14" s="11">
        <f t="shared" si="2"/>
        <v>23.430391940386208</v>
      </c>
      <c r="G14" s="200">
        <f t="shared" si="3"/>
        <v>4.6119315809417971E-2</v>
      </c>
      <c r="H14" s="11"/>
      <c r="I14" s="10" t="str">
        <f>name!E10</f>
        <v>Sales and customer service occupations</v>
      </c>
      <c r="J14" s="11">
        <v>46.857164774552459</v>
      </c>
      <c r="K14" s="11">
        <v>47.576405978898336</v>
      </c>
      <c r="L14" s="11">
        <v>0.71924120434587402</v>
      </c>
      <c r="M14" s="11">
        <v>22.075531532418545</v>
      </c>
      <c r="N14" s="11">
        <v>22.794772736764422</v>
      </c>
      <c r="O14" s="11"/>
      <c r="P14" s="10" t="str">
        <f>name!D11</f>
        <v>32 Health and social care associate professionals</v>
      </c>
      <c r="Q14" s="11">
        <v>2.7374403040603181</v>
      </c>
      <c r="R14" s="11">
        <v>4.5366491094676284</v>
      </c>
      <c r="S14" s="345">
        <f t="shared" si="4"/>
        <v>1.7992088054073103</v>
      </c>
      <c r="T14" s="345">
        <v>1.915012239789478</v>
      </c>
      <c r="U14" s="345">
        <f t="shared" si="5"/>
        <v>3.7142210451967883</v>
      </c>
      <c r="V14" s="346">
        <f t="shared" si="6"/>
        <v>3.5990611369498104E-2</v>
      </c>
      <c r="X14" s="10" t="str">
        <f>name!B11</f>
        <v>Construction</v>
      </c>
      <c r="Y14" s="11">
        <v>40.460999999999984</v>
      </c>
      <c r="Z14" s="11">
        <v>49.15999999999994</v>
      </c>
      <c r="AA14" s="345">
        <f t="shared" si="7"/>
        <v>8.6989999999999554</v>
      </c>
      <c r="AB14" s="11">
        <v>18.686604477676312</v>
      </c>
      <c r="AC14" s="345">
        <f t="shared" si="8"/>
        <v>27.385604477676267</v>
      </c>
      <c r="AD14" s="348">
        <f t="shared" si="9"/>
        <v>2.5636268286429065E-2</v>
      </c>
    </row>
    <row r="15" spans="1:30" x14ac:dyDescent="0.2">
      <c r="A15" s="10" t="str">
        <f>name!D12</f>
        <v>33 Protective service occupations</v>
      </c>
      <c r="B15" s="11">
        <f t="shared" si="2"/>
        <v>6.4591804618992432</v>
      </c>
      <c r="C15" s="11">
        <f t="shared" si="2"/>
        <v>5.4498022741660215</v>
      </c>
      <c r="D15" s="11">
        <f t="shared" si="2"/>
        <v>-1.0093781877332222</v>
      </c>
      <c r="E15" s="11">
        <f t="shared" si="2"/>
        <v>1.8343139363805834</v>
      </c>
      <c r="F15" s="11">
        <f t="shared" si="2"/>
        <v>0.82493574864736097</v>
      </c>
      <c r="G15" s="200">
        <f t="shared" si="3"/>
        <v>1.6804225854564425E-2</v>
      </c>
      <c r="H15" s="11"/>
      <c r="I15" s="10" t="str">
        <f>name!E11</f>
        <v>Process, plant and machine operatives</v>
      </c>
      <c r="J15" s="11">
        <v>26.841104311521164</v>
      </c>
      <c r="K15" s="11">
        <v>27.619128800897357</v>
      </c>
      <c r="L15" s="11">
        <v>0.77802448937620183</v>
      </c>
      <c r="M15" s="11">
        <v>13.11800700548855</v>
      </c>
      <c r="N15" s="11">
        <v>13.896031494864753</v>
      </c>
      <c r="O15" s="11"/>
      <c r="P15" s="10" t="str">
        <f>name!D12</f>
        <v>33 Protective service occupations</v>
      </c>
      <c r="Q15" s="11">
        <v>4.6568586394940494</v>
      </c>
      <c r="R15" s="11">
        <v>3.4690825098986435</v>
      </c>
      <c r="S15" s="345">
        <f t="shared" si="4"/>
        <v>-1.1877761295954059</v>
      </c>
      <c r="T15" s="345">
        <v>1.0178857296754713</v>
      </c>
      <c r="U15" s="345">
        <f t="shared" si="5"/>
        <v>-0.1698903999199346</v>
      </c>
      <c r="V15" s="346">
        <f t="shared" si="6"/>
        <v>1.3266185801858343E-2</v>
      </c>
      <c r="X15" s="10" t="str">
        <f>name!B12</f>
        <v>Wholesale and retail trade</v>
      </c>
      <c r="Y15" s="11">
        <v>76.759999999999806</v>
      </c>
      <c r="Z15" s="11">
        <v>77.595999999999989</v>
      </c>
      <c r="AA15" s="345">
        <f t="shared" si="7"/>
        <v>0.83600000000018326</v>
      </c>
      <c r="AB15" s="11">
        <v>35.234190286761901</v>
      </c>
      <c r="AC15" s="345">
        <f t="shared" si="8"/>
        <v>36.070190286762084</v>
      </c>
      <c r="AD15" s="348">
        <f t="shared" si="9"/>
        <v>2.5504023277937771E-2</v>
      </c>
    </row>
    <row r="16" spans="1:30" x14ac:dyDescent="0.2">
      <c r="A16" s="10" t="str">
        <f>name!D13</f>
        <v>34 Culture, media and sports occupations</v>
      </c>
      <c r="B16" s="11">
        <f t="shared" si="2"/>
        <v>13.040390458887778</v>
      </c>
      <c r="C16" s="11">
        <f t="shared" si="2"/>
        <v>14.19166069620025</v>
      </c>
      <c r="D16" s="11">
        <f t="shared" si="2"/>
        <v>1.1512702373124746</v>
      </c>
      <c r="E16" s="11">
        <f t="shared" si="2"/>
        <v>6.3348469511206851</v>
      </c>
      <c r="F16" s="11">
        <f t="shared" si="2"/>
        <v>7.4861171884331608</v>
      </c>
      <c r="G16" s="200">
        <f t="shared" si="3"/>
        <v>2.6747756317528903E-2</v>
      </c>
      <c r="H16" s="11"/>
      <c r="I16" s="10" t="str">
        <f>name!E12</f>
        <v>Elementary occupations</v>
      </c>
      <c r="J16" s="11">
        <v>54.62687324942226</v>
      </c>
      <c r="K16" s="11">
        <v>57.04231530821172</v>
      </c>
      <c r="L16" s="11">
        <v>2.4154420587894556</v>
      </c>
      <c r="M16" s="11">
        <v>26.661886764974248</v>
      </c>
      <c r="N16" s="11">
        <v>29.0773288237637</v>
      </c>
      <c r="O16" s="11"/>
      <c r="P16" s="10" t="str">
        <f>name!D13</f>
        <v>34 Culture, media and sports occupations</v>
      </c>
      <c r="Q16" s="11">
        <v>5.5760904087545065</v>
      </c>
      <c r="R16" s="11">
        <v>5.8983167907908252</v>
      </c>
      <c r="S16" s="345">
        <f t="shared" si="4"/>
        <v>0.3222263820363187</v>
      </c>
      <c r="T16" s="345">
        <v>2.2109635211148606</v>
      </c>
      <c r="U16" s="345">
        <f t="shared" si="5"/>
        <v>2.5331899031511793</v>
      </c>
      <c r="V16" s="346">
        <f t="shared" si="6"/>
        <v>2.2514695539794571E-2</v>
      </c>
      <c r="X16" s="10" t="str">
        <f>name!B13</f>
        <v>Transport and storage</v>
      </c>
      <c r="Y16" s="11">
        <v>24.381000000000103</v>
      </c>
      <c r="Z16" s="11">
        <v>25.681999999999931</v>
      </c>
      <c r="AA16" s="345">
        <f t="shared" si="7"/>
        <v>1.3009999999998278</v>
      </c>
      <c r="AB16" s="11">
        <v>11.605330546588894</v>
      </c>
      <c r="AC16" s="345">
        <f t="shared" si="8"/>
        <v>12.906330546588721</v>
      </c>
      <c r="AD16" s="348">
        <f t="shared" si="9"/>
        <v>2.6295449657784742E-2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38.667294278117652</v>
      </c>
      <c r="C17" s="11">
        <f t="shared" si="10"/>
        <v>41.549656914121677</v>
      </c>
      <c r="D17" s="11">
        <f t="shared" si="10"/>
        <v>2.8823626360040251</v>
      </c>
      <c r="E17" s="11">
        <f t="shared" si="10"/>
        <v>18.452646734272889</v>
      </c>
      <c r="F17" s="11">
        <f t="shared" si="10"/>
        <v>21.335009370276914</v>
      </c>
      <c r="G17" s="200">
        <f t="shared" si="3"/>
        <v>2.6351838124815785E-2</v>
      </c>
      <c r="H17" s="11"/>
      <c r="O17" s="11"/>
      <c r="P17" s="10" t="str">
        <f>name!D14</f>
        <v>35 Business and public service associate professionals</v>
      </c>
      <c r="Q17" s="11">
        <v>20.238251985492038</v>
      </c>
      <c r="R17" s="11">
        <v>20.585831497773231</v>
      </c>
      <c r="S17" s="345">
        <f t="shared" si="4"/>
        <v>0.3475795122811931</v>
      </c>
      <c r="T17" s="345">
        <v>7.8228661384784255</v>
      </c>
      <c r="U17" s="345">
        <f t="shared" si="5"/>
        <v>8.1704456507596177</v>
      </c>
      <c r="V17" s="346">
        <f t="shared" si="6"/>
        <v>2.2026440737889841E-2</v>
      </c>
      <c r="X17" s="10" t="str">
        <f>name!B14</f>
        <v>Accommodation and food</v>
      </c>
      <c r="Y17" s="11">
        <v>39.143999999999984</v>
      </c>
      <c r="Z17" s="11">
        <v>48.135000000000012</v>
      </c>
      <c r="AA17" s="345">
        <f t="shared" si="7"/>
        <v>8.9910000000000281</v>
      </c>
      <c r="AB17" s="11">
        <v>21.73820250204227</v>
      </c>
      <c r="AC17" s="345">
        <f t="shared" si="8"/>
        <v>30.729202502042298</v>
      </c>
      <c r="AD17" s="348">
        <f t="shared" si="9"/>
        <v>2.9884076799931325E-2</v>
      </c>
    </row>
    <row r="18" spans="1:30" x14ac:dyDescent="0.2">
      <c r="A18" s="10" t="str">
        <f>name!D15</f>
        <v>41 Administrative occupations</v>
      </c>
      <c r="B18" s="11">
        <f t="shared" si="10"/>
        <v>53.535514041011858</v>
      </c>
      <c r="C18" s="11">
        <f t="shared" si="10"/>
        <v>52.454351804291278</v>
      </c>
      <c r="D18" s="11">
        <f t="shared" si="10"/>
        <v>-1.0811622367205911</v>
      </c>
      <c r="E18" s="11">
        <f t="shared" si="10"/>
        <v>27.456661768612779</v>
      </c>
      <c r="F18" s="11">
        <f t="shared" si="10"/>
        <v>26.375499531892189</v>
      </c>
      <c r="G18" s="200">
        <f t="shared" si="3"/>
        <v>2.798490921082375E-2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14.634151740835996</v>
      </c>
      <c r="R18" s="11">
        <v>16.175143692283442</v>
      </c>
      <c r="S18" s="345">
        <f t="shared" si="4"/>
        <v>1.5409919514474453</v>
      </c>
      <c r="T18" s="345">
        <v>5.7731944938750388</v>
      </c>
      <c r="U18" s="345">
        <f t="shared" si="5"/>
        <v>7.3141864453224841</v>
      </c>
      <c r="V18" s="346">
        <f t="shared" si="6"/>
        <v>2.2416693780227925E-2</v>
      </c>
      <c r="X18" s="10" t="str">
        <f>name!B15</f>
        <v>Media</v>
      </c>
      <c r="Y18" s="11">
        <v>7.3660000000000077</v>
      </c>
      <c r="Z18" s="11">
        <v>6.9210000000000047</v>
      </c>
      <c r="AA18" s="345">
        <f t="shared" si="7"/>
        <v>-0.44500000000000295</v>
      </c>
      <c r="AB18" s="11">
        <v>3.3246141010205315</v>
      </c>
      <c r="AC18" s="345">
        <f t="shared" si="8"/>
        <v>2.8796141010205285</v>
      </c>
      <c r="AD18" s="348">
        <f t="shared" si="9"/>
        <v>2.514365785855821E-2</v>
      </c>
    </row>
    <row r="19" spans="1:30" x14ac:dyDescent="0.2">
      <c r="A19" s="10" t="str">
        <f>name!D16</f>
        <v>42 Secretarial and related occupations</v>
      </c>
      <c r="B19" s="11">
        <f t="shared" si="10"/>
        <v>11.417941560483005</v>
      </c>
      <c r="C19" s="11">
        <f t="shared" si="10"/>
        <v>8.505862760069375</v>
      </c>
      <c r="D19" s="11">
        <f t="shared" si="10"/>
        <v>-2.9120788004136298</v>
      </c>
      <c r="E19" s="11">
        <f t="shared" si="10"/>
        <v>5.2024905985160279</v>
      </c>
      <c r="F19" s="11">
        <f t="shared" si="10"/>
        <v>2.2904117981023968</v>
      </c>
      <c r="G19" s="200">
        <f t="shared" si="3"/>
        <v>2.53456652602988E-2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1.0945885978611916</v>
      </c>
      <c r="K19" s="11">
        <f t="array" ref="K19:K27">MMULT(aggregation!$B$13:$AA$21,C36:C61)</f>
        <v>2.1925450012527046</v>
      </c>
      <c r="L19" s="11">
        <f t="array" ref="L19:L27">MMULT(aggregation!$B$13:$AA$21,D36:D61)</f>
        <v>1.097956403391513</v>
      </c>
      <c r="M19" s="11">
        <f t="array" ref="M19:M27">MMULT(aggregation!$B$13:$AA$21,E36:E61)</f>
        <v>0.86686820135503395</v>
      </c>
      <c r="N19" s="11">
        <f t="array" ref="N19:N27">MMULT(aggregation!$B$13:$AA$21,F36:F61)</f>
        <v>1.9648246047465467</v>
      </c>
      <c r="O19" s="11"/>
      <c r="P19" s="10" t="str">
        <f>name!D16</f>
        <v>42 Secretarial and related occupations</v>
      </c>
      <c r="Q19" s="11">
        <v>0.90602343341569458</v>
      </c>
      <c r="R19" s="11">
        <v>1.0506941258589404</v>
      </c>
      <c r="S19" s="345">
        <f t="shared" si="4"/>
        <v>0.14467069244324582</v>
      </c>
      <c r="T19" s="345">
        <v>0.31051296395270694</v>
      </c>
      <c r="U19" s="345">
        <f t="shared" si="5"/>
        <v>0.45518365639595276</v>
      </c>
      <c r="V19" s="346">
        <f t="shared" si="6"/>
        <v>1.9840790540269548E-2</v>
      </c>
      <c r="X19" s="10" t="str">
        <f>name!B16</f>
        <v>Information technology</v>
      </c>
      <c r="Y19" s="11">
        <v>19.983000000000008</v>
      </c>
      <c r="Z19" s="11">
        <v>21.74000000000002</v>
      </c>
      <c r="AA19" s="345">
        <f t="shared" si="7"/>
        <v>1.7570000000000121</v>
      </c>
      <c r="AB19" s="11">
        <v>9.0017742186354539</v>
      </c>
      <c r="AC19" s="345">
        <f t="shared" si="8"/>
        <v>10.758774218635466</v>
      </c>
      <c r="AD19" s="348">
        <f t="shared" si="9"/>
        <v>2.5102475343431241E-2</v>
      </c>
    </row>
    <row r="20" spans="1:30" x14ac:dyDescent="0.2">
      <c r="A20" s="10" t="str">
        <f>name!D17</f>
        <v>51 Skilled agricultural and related trades</v>
      </c>
      <c r="B20" s="11">
        <f t="shared" si="10"/>
        <v>6.0058960333413678</v>
      </c>
      <c r="C20" s="11">
        <f t="shared" si="10"/>
        <v>6.6743327848952827</v>
      </c>
      <c r="D20" s="11">
        <f t="shared" si="10"/>
        <v>0.66843675155391513</v>
      </c>
      <c r="E20" s="11">
        <f t="shared" si="10"/>
        <v>3.2970142335712027</v>
      </c>
      <c r="F20" s="11">
        <f t="shared" si="10"/>
        <v>3.9654509851251181</v>
      </c>
      <c r="G20" s="200">
        <f t="shared" si="3"/>
        <v>2.9602056778394781E-2</v>
      </c>
      <c r="H20" s="11"/>
      <c r="I20" s="11" t="str">
        <f t="shared" si="11"/>
        <v>Professional occupations</v>
      </c>
      <c r="J20" s="11">
        <v>7.3983254787394355</v>
      </c>
      <c r="K20" s="11">
        <v>13.644152426138485</v>
      </c>
      <c r="L20" s="11">
        <v>6.2458269473990491</v>
      </c>
      <c r="M20" s="11">
        <v>4.8466304568776879</v>
      </c>
      <c r="N20" s="11">
        <v>11.092457404276738</v>
      </c>
      <c r="O20" s="11"/>
      <c r="P20" s="10" t="str">
        <f>name!D17</f>
        <v>51 Skilled agricultural and related trades</v>
      </c>
      <c r="Q20" s="11">
        <v>5.1885224189926031</v>
      </c>
      <c r="R20" s="11">
        <v>5.6129557171480062</v>
      </c>
      <c r="S20" s="345">
        <f t="shared" si="4"/>
        <v>0.42443329815540309</v>
      </c>
      <c r="T20" s="345">
        <v>2.6600462336047528</v>
      </c>
      <c r="U20" s="345">
        <f t="shared" si="5"/>
        <v>3.0844795317601559</v>
      </c>
      <c r="V20" s="346">
        <f t="shared" si="6"/>
        <v>2.7976336635574084E-2</v>
      </c>
      <c r="X20" s="10" t="str">
        <f>name!B17</f>
        <v>Finance and insurance</v>
      </c>
      <c r="Y20" s="11">
        <v>25.984000000000062</v>
      </c>
      <c r="Z20" s="11">
        <v>25.214000000000038</v>
      </c>
      <c r="AA20" s="345">
        <f t="shared" si="7"/>
        <v>-0.77000000000002444</v>
      </c>
      <c r="AB20" s="11">
        <v>12.556386511000948</v>
      </c>
      <c r="AC20" s="345">
        <f t="shared" si="8"/>
        <v>11.786386511000924</v>
      </c>
      <c r="AD20" s="348">
        <f t="shared" si="9"/>
        <v>2.6630125035023822E-2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18.9577653962074</v>
      </c>
      <c r="C21" s="11">
        <f t="shared" si="10"/>
        <v>18.229899322320012</v>
      </c>
      <c r="D21" s="11">
        <f t="shared" si="10"/>
        <v>-0.727866073887389</v>
      </c>
      <c r="E21" s="11">
        <f t="shared" si="10"/>
        <v>7.1570124758002533</v>
      </c>
      <c r="F21" s="11">
        <f t="shared" si="10"/>
        <v>6.4291464019128641</v>
      </c>
      <c r="G21" s="200">
        <f t="shared" si="3"/>
        <v>2.1582111192496756E-2</v>
      </c>
      <c r="H21" s="11"/>
      <c r="I21" s="11" t="str">
        <f t="shared" si="11"/>
        <v>Associate professional occupations</v>
      </c>
      <c r="J21" s="11">
        <v>1.091258396652165</v>
      </c>
      <c r="K21" s="11">
        <v>2.3151108266836982</v>
      </c>
      <c r="L21" s="11">
        <v>1.223852430031533</v>
      </c>
      <c r="M21" s="11">
        <v>0.81423064754043128</v>
      </c>
      <c r="N21" s="11">
        <v>2.0380830775719643</v>
      </c>
      <c r="O21" s="11"/>
      <c r="P21" s="10" t="str">
        <f>name!D18</f>
        <v>52 Skilled metal, electrical and electronic trades</v>
      </c>
      <c r="Q21" s="11">
        <v>18.457145771125287</v>
      </c>
      <c r="R21" s="11">
        <v>16.960753034773543</v>
      </c>
      <c r="S21" s="345">
        <f t="shared" si="4"/>
        <v>-1.4963927363517442</v>
      </c>
      <c r="T21" s="345">
        <v>6.5953308278472162</v>
      </c>
      <c r="U21" s="345">
        <f t="shared" si="5"/>
        <v>5.0989380914954721</v>
      </c>
      <c r="V21" s="346">
        <f t="shared" si="6"/>
        <v>2.057691728162836E-2</v>
      </c>
      <c r="X21" s="10" t="str">
        <f>name!B18</f>
        <v>Real estate</v>
      </c>
      <c r="Y21" s="11">
        <v>9.9579999999999931</v>
      </c>
      <c r="Z21" s="11">
        <v>8.8509999999999742</v>
      </c>
      <c r="AA21" s="345">
        <f t="shared" si="7"/>
        <v>-1.1070000000000189</v>
      </c>
      <c r="AB21" s="11">
        <v>4.4956188631332008</v>
      </c>
      <c r="AC21" s="345">
        <f t="shared" si="8"/>
        <v>3.3886188631331819</v>
      </c>
      <c r="AD21" s="348">
        <f t="shared" si="9"/>
        <v>2.5148935562359309E-2</v>
      </c>
    </row>
    <row r="22" spans="1:30" x14ac:dyDescent="0.2">
      <c r="A22" s="10" t="str">
        <f>name!D19</f>
        <v>53 Skilled construction and building trades</v>
      </c>
      <c r="B22" s="11">
        <f t="shared" si="10"/>
        <v>17.032656969544817</v>
      </c>
      <c r="C22" s="11">
        <f t="shared" si="10"/>
        <v>17.839676674626592</v>
      </c>
      <c r="D22" s="11">
        <f t="shared" si="10"/>
        <v>0.80701970508177623</v>
      </c>
      <c r="E22" s="11">
        <f t="shared" si="10"/>
        <v>7.5479379448819683</v>
      </c>
      <c r="F22" s="11">
        <f t="shared" si="10"/>
        <v>8.3549576499637439</v>
      </c>
      <c r="G22" s="200">
        <f t="shared" si="3"/>
        <v>2.4756462879095942E-2</v>
      </c>
      <c r="H22" s="11"/>
      <c r="I22" s="11" t="str">
        <f t="shared" si="11"/>
        <v>Administrative and secretarial occupations</v>
      </c>
      <c r="J22" s="11">
        <v>0.32483011564253672</v>
      </c>
      <c r="K22" s="11">
        <v>0.83360575754221933</v>
      </c>
      <c r="L22" s="11">
        <v>0.50877564189968261</v>
      </c>
      <c r="M22" s="11">
        <v>0.31737809219988772</v>
      </c>
      <c r="N22" s="11">
        <v>0.82615373409957038</v>
      </c>
      <c r="O22" s="11"/>
      <c r="P22" s="10" t="str">
        <f>name!D19</f>
        <v>53 Skilled construction and building trades</v>
      </c>
      <c r="Q22" s="11">
        <v>16.608764759898733</v>
      </c>
      <c r="R22" s="11">
        <v>17.53861811005272</v>
      </c>
      <c r="S22" s="345">
        <f t="shared" si="4"/>
        <v>0.92985335015398718</v>
      </c>
      <c r="T22" s="345">
        <v>7.394635849274394</v>
      </c>
      <c r="U22" s="345">
        <f t="shared" si="5"/>
        <v>8.3244891994283812</v>
      </c>
      <c r="V22" s="346">
        <f t="shared" si="6"/>
        <v>2.4854854554071659E-2</v>
      </c>
      <c r="X22" s="10" t="str">
        <f>name!B19</f>
        <v>Professional services</v>
      </c>
      <c r="Y22" s="11">
        <v>63.941999999999894</v>
      </c>
      <c r="Z22" s="11">
        <v>71.530000000000044</v>
      </c>
      <c r="AA22" s="345">
        <f t="shared" si="7"/>
        <v>7.5880000000001502</v>
      </c>
      <c r="AB22" s="11">
        <v>33.423682761603445</v>
      </c>
      <c r="AC22" s="345">
        <f t="shared" si="8"/>
        <v>41.011682761603595</v>
      </c>
      <c r="AD22" s="348">
        <f t="shared" si="9"/>
        <v>2.8429786111545008E-2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9.5274680822819384</v>
      </c>
      <c r="C23" s="11">
        <f t="shared" si="10"/>
        <v>10.229449607913306</v>
      </c>
      <c r="D23" s="11">
        <f t="shared" si="10"/>
        <v>0.70198152563136729</v>
      </c>
      <c r="E23" s="11">
        <f t="shared" si="10"/>
        <v>4.48736492428801</v>
      </c>
      <c r="F23" s="11">
        <f t="shared" si="10"/>
        <v>5.1893464499193769</v>
      </c>
      <c r="G23" s="200">
        <f t="shared" si="3"/>
        <v>2.6063002731280926E-2</v>
      </c>
      <c r="H23" s="11"/>
      <c r="I23" s="11" t="str">
        <f t="shared" si="11"/>
        <v>Skilled trades occupations</v>
      </c>
      <c r="J23" s="11">
        <v>8.649732736419799E-2</v>
      </c>
      <c r="K23" s="11">
        <v>0.2181856483403109</v>
      </c>
      <c r="L23" s="11">
        <v>0.13168832097611291</v>
      </c>
      <c r="M23" s="11">
        <v>7.9756820587262675E-2</v>
      </c>
      <c r="N23" s="11">
        <v>0.21144514156337557</v>
      </c>
      <c r="O23" s="11"/>
      <c r="P23" s="10" t="str">
        <f>name!D20</f>
        <v>54 Textiles, printing and other skilled trades</v>
      </c>
      <c r="Q23" s="11">
        <v>5.1522758686048524</v>
      </c>
      <c r="R23" s="11">
        <v>5.4670463471649375</v>
      </c>
      <c r="S23" s="345">
        <f t="shared" si="4"/>
        <v>0.31477047856008511</v>
      </c>
      <c r="T23" s="345">
        <v>1.7517528603970862</v>
      </c>
      <c r="U23" s="345">
        <f t="shared" si="5"/>
        <v>2.0665233389571713</v>
      </c>
      <c r="V23" s="346">
        <f t="shared" si="6"/>
        <v>1.9702691050967891E-2</v>
      </c>
      <c r="X23" s="10" t="str">
        <f>name!B20</f>
        <v>Support services</v>
      </c>
      <c r="Y23" s="11">
        <v>45.245000000000076</v>
      </c>
      <c r="Z23" s="11">
        <v>52.410999999999866</v>
      </c>
      <c r="AA23" s="345">
        <f t="shared" si="7"/>
        <v>7.1659999999997908</v>
      </c>
      <c r="AB23" s="11">
        <v>23.57664615326631</v>
      </c>
      <c r="AC23" s="345">
        <f t="shared" si="8"/>
        <v>30.742646153266101</v>
      </c>
      <c r="AD23" s="348">
        <f t="shared" si="9"/>
        <v>2.8356342386906652E-2</v>
      </c>
    </row>
    <row r="24" spans="1:30" x14ac:dyDescent="0.2">
      <c r="A24" s="10" t="str">
        <f>name!D21</f>
        <v>61 Caring personal service occupations</v>
      </c>
      <c r="B24" s="11">
        <f t="shared" si="10"/>
        <v>43.087427442616566</v>
      </c>
      <c r="C24" s="11">
        <f t="shared" si="10"/>
        <v>50.458448274499453</v>
      </c>
      <c r="D24" s="11">
        <f t="shared" si="10"/>
        <v>7.3710208318828849</v>
      </c>
      <c r="E24" s="11">
        <f t="shared" si="10"/>
        <v>26.393560859125849</v>
      </c>
      <c r="F24" s="11">
        <f t="shared" si="10"/>
        <v>33.764581691008729</v>
      </c>
      <c r="G24" s="200">
        <f t="shared" si="3"/>
        <v>3.2367588979206996E-2</v>
      </c>
      <c r="H24" s="11"/>
      <c r="I24" s="11" t="str">
        <f t="shared" si="11"/>
        <v>Caring, leisure and other service occupations</v>
      </c>
      <c r="J24" s="11">
        <v>5.3994111717763631E-2</v>
      </c>
      <c r="K24" s="11">
        <v>0.12756312748628842</v>
      </c>
      <c r="L24" s="11">
        <v>7.3569015768524787E-2</v>
      </c>
      <c r="M24" s="11">
        <v>5.1475651411251738E-2</v>
      </c>
      <c r="N24" s="11">
        <v>0.1250446671797765</v>
      </c>
      <c r="O24" s="11"/>
      <c r="P24" s="10" t="str">
        <f>name!D21</f>
        <v>61 Caring personal service occupations</v>
      </c>
      <c r="Q24" s="11">
        <v>4.3656537185616209</v>
      </c>
      <c r="R24" s="11">
        <v>6.5982428410586955</v>
      </c>
      <c r="S24" s="345">
        <f t="shared" si="4"/>
        <v>2.2325891224970746</v>
      </c>
      <c r="T24" s="345">
        <v>2.5158095786955936</v>
      </c>
      <c r="U24" s="345">
        <f t="shared" si="5"/>
        <v>4.7483987011926683</v>
      </c>
      <c r="V24" s="346">
        <f t="shared" si="6"/>
        <v>3.0802431258971419E-2</v>
      </c>
      <c r="X24" s="10" t="str">
        <f>name!B21</f>
        <v>Public admin. and defence</v>
      </c>
      <c r="Y24" s="11">
        <v>42.365999999999907</v>
      </c>
      <c r="Z24" s="11">
        <v>42.820999999999991</v>
      </c>
      <c r="AA24" s="345">
        <f t="shared" si="7"/>
        <v>0.45500000000008356</v>
      </c>
      <c r="AB24" s="11">
        <v>20.787392406428619</v>
      </c>
      <c r="AC24" s="345">
        <f t="shared" si="8"/>
        <v>21.242392406428703</v>
      </c>
      <c r="AD24" s="348">
        <f t="shared" si="9"/>
        <v>2.6972028270300319E-2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11.298585239244296</v>
      </c>
      <c r="C25" s="11">
        <f t="shared" si="10"/>
        <v>12.374889235508004</v>
      </c>
      <c r="D25" s="11">
        <f t="shared" si="10"/>
        <v>1.0763039962637071</v>
      </c>
      <c r="E25" s="11">
        <f t="shared" si="10"/>
        <v>5.9830948636640437</v>
      </c>
      <c r="F25" s="11">
        <f t="shared" si="10"/>
        <v>7.0593988599277502</v>
      </c>
      <c r="G25" s="200">
        <f t="shared" si="3"/>
        <v>2.8736446230999801E-2</v>
      </c>
      <c r="H25" s="11"/>
      <c r="I25" s="11" t="str">
        <f t="shared" si="11"/>
        <v>Sales and customer service occupations</v>
      </c>
      <c r="J25" s="11">
        <v>0.13261726195391602</v>
      </c>
      <c r="K25" s="11">
        <v>0.29651976463215035</v>
      </c>
      <c r="L25" s="11">
        <v>0.16390250267823434</v>
      </c>
      <c r="M25" s="11">
        <v>0.1013200473221004</v>
      </c>
      <c r="N25" s="11">
        <v>0.26522255000033479</v>
      </c>
      <c r="O25" s="11"/>
      <c r="P25" s="10" t="str">
        <f>name!D22</f>
        <v>62 Leisure, travel and related personal service occupations</v>
      </c>
      <c r="Q25" s="11">
        <v>3.6737834279955441</v>
      </c>
      <c r="R25" s="11">
        <v>4.1498892556276736</v>
      </c>
      <c r="S25" s="345">
        <f t="shared" si="4"/>
        <v>0.4761058276321295</v>
      </c>
      <c r="T25" s="345">
        <v>1.677076018469891</v>
      </c>
      <c r="U25" s="345">
        <f t="shared" si="5"/>
        <v>2.1531818461020205</v>
      </c>
      <c r="V25" s="346">
        <f t="shared" si="6"/>
        <v>2.538588025960764E-2</v>
      </c>
      <c r="X25" s="10" t="str">
        <f>name!B22</f>
        <v>Education</v>
      </c>
      <c r="Y25" s="11">
        <v>51.387999999999927</v>
      </c>
      <c r="Z25" s="11">
        <v>55.441999999999958</v>
      </c>
      <c r="AA25" s="345">
        <f t="shared" si="7"/>
        <v>4.0540000000000305</v>
      </c>
      <c r="AB25" s="11">
        <v>28.147027520503904</v>
      </c>
      <c r="AC25" s="345">
        <f t="shared" si="8"/>
        <v>32.201027520503935</v>
      </c>
      <c r="AD25" s="348">
        <f t="shared" si="9"/>
        <v>2.9547641414715997E-2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0.59384771768727307</v>
      </c>
      <c r="C26" s="11">
        <f t="shared" si="10"/>
        <v>0.45102405977021698</v>
      </c>
      <c r="D26" s="11">
        <f t="shared" si="10"/>
        <v>-0.14282365791705609</v>
      </c>
      <c r="E26" s="11">
        <f t="shared" si="10"/>
        <v>0.22009789251790501</v>
      </c>
      <c r="F26" s="11">
        <f t="shared" si="10"/>
        <v>7.7274234600848909E-2</v>
      </c>
      <c r="G26" s="200">
        <f t="shared" si="3"/>
        <v>2.1240476479260861E-2</v>
      </c>
      <c r="H26" s="11"/>
      <c r="I26" s="11" t="str">
        <f t="shared" si="11"/>
        <v>Process, plant and machine operatives</v>
      </c>
      <c r="J26" s="11">
        <v>6.9720157943212818E-2</v>
      </c>
      <c r="K26" s="11">
        <v>0.21045007248193895</v>
      </c>
      <c r="L26" s="11">
        <v>0.14072991453872613</v>
      </c>
      <c r="M26" s="11">
        <v>8.0763346199023742E-2</v>
      </c>
      <c r="N26" s="11">
        <v>0.22149326073774989</v>
      </c>
      <c r="O26" s="11"/>
      <c r="P26" s="10" t="str">
        <f>name!D23</f>
        <v>63 Community and civil enforcement occupations</v>
      </c>
      <c r="Q26" s="11">
        <v>0.45291701137679535</v>
      </c>
      <c r="R26" s="11">
        <v>0.27019459136141671</v>
      </c>
      <c r="S26" s="345">
        <f t="shared" si="4"/>
        <v>-0.18272242001537864</v>
      </c>
      <c r="T26" s="345">
        <v>0.10725080469294943</v>
      </c>
      <c r="U26" s="345">
        <f t="shared" si="5"/>
        <v>-7.5471615322429214E-2</v>
      </c>
      <c r="V26" s="346">
        <f t="shared" si="6"/>
        <v>1.426934889433773E-2</v>
      </c>
      <c r="X26" s="10" t="str">
        <f>name!B23</f>
        <v>Health and social work</v>
      </c>
      <c r="Y26" s="11">
        <v>71.820000000000107</v>
      </c>
      <c r="Z26" s="11">
        <v>92.017000000000039</v>
      </c>
      <c r="AA26" s="345">
        <f t="shared" si="7"/>
        <v>20.196999999999932</v>
      </c>
      <c r="AB26" s="11">
        <v>45.120418965660583</v>
      </c>
      <c r="AC26" s="345">
        <f t="shared" si="8"/>
        <v>65.317418965660522</v>
      </c>
      <c r="AD26" s="348">
        <f t="shared" si="9"/>
        <v>3.3034001728481588E-2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36.900956339507772</v>
      </c>
      <c r="C27" s="11">
        <f t="shared" si="12"/>
        <v>35.440692642842507</v>
      </c>
      <c r="D27" s="11">
        <f t="shared" si="12"/>
        <v>-1.4602636966652656</v>
      </c>
      <c r="E27" s="11">
        <f t="shared" si="12"/>
        <v>16.904381675744347</v>
      </c>
      <c r="F27" s="11">
        <f t="shared" si="12"/>
        <v>15.444117979079085</v>
      </c>
      <c r="G27" s="200">
        <f t="shared" si="3"/>
        <v>2.5461082065600715E-2</v>
      </c>
      <c r="H27" s="11"/>
      <c r="I27" s="11" t="str">
        <f t="shared" si="11"/>
        <v>Elementary occupations</v>
      </c>
      <c r="J27" s="11">
        <v>3.8107622044621085E-2</v>
      </c>
      <c r="K27" s="11">
        <v>7.4962225453383546E-2</v>
      </c>
      <c r="L27" s="11">
        <v>3.6854603408762461E-2</v>
      </c>
      <c r="M27" s="11">
        <v>3.068838022156371E-2</v>
      </c>
      <c r="N27" s="11">
        <v>6.7542983630326181E-2</v>
      </c>
      <c r="O27" s="11"/>
      <c r="P27" s="10" t="str">
        <f>name!D24</f>
        <v>71 Sales occupations</v>
      </c>
      <c r="Q27" s="11">
        <v>14.292364252080723</v>
      </c>
      <c r="R27" s="11">
        <v>14.380182170391883</v>
      </c>
      <c r="S27" s="345">
        <f t="shared" si="4"/>
        <v>8.7817918311159815E-2</v>
      </c>
      <c r="T27" s="345">
        <v>4.8026250620451396</v>
      </c>
      <c r="U27" s="345">
        <f t="shared" si="5"/>
        <v>4.8904429803562994</v>
      </c>
      <c r="V27" s="346">
        <f t="shared" si="6"/>
        <v>1.9501078584495124E-2</v>
      </c>
      <c r="X27" s="10" t="str">
        <f>name!B24</f>
        <v>Arts and entertainment</v>
      </c>
      <c r="Y27" s="11">
        <v>14.070000000000006</v>
      </c>
      <c r="Z27" s="11">
        <v>19.078000000000031</v>
      </c>
      <c r="AA27" s="345">
        <f t="shared" si="7"/>
        <v>5.0080000000000258</v>
      </c>
      <c r="AB27" s="11">
        <v>8.3993072494763439</v>
      </c>
      <c r="AC27" s="345">
        <f t="shared" si="8"/>
        <v>13.40730724947637</v>
      </c>
      <c r="AD27" s="348">
        <f t="shared" si="9"/>
        <v>3.1699069937583646E-2</v>
      </c>
    </row>
    <row r="28" spans="1:30" x14ac:dyDescent="0.2">
      <c r="A28" s="10" t="str">
        <f>name!D25</f>
        <v>72 Customer service occupations</v>
      </c>
      <c r="B28" s="11">
        <f t="shared" si="12"/>
        <v>9.9562084350446867</v>
      </c>
      <c r="C28" s="11">
        <f t="shared" si="12"/>
        <v>12.135713336055826</v>
      </c>
      <c r="D28" s="11">
        <f t="shared" si="12"/>
        <v>2.1795049010111396</v>
      </c>
      <c r="E28" s="11">
        <f t="shared" si="12"/>
        <v>5.1711498566741989</v>
      </c>
      <c r="F28" s="11">
        <f t="shared" si="12"/>
        <v>7.350654757685338</v>
      </c>
      <c r="G28" s="200">
        <f t="shared" si="3"/>
        <v>2.8279728511185986E-2</v>
      </c>
      <c r="H28" s="11"/>
      <c r="O28" s="11"/>
      <c r="P28" s="10" t="str">
        <f>name!D25</f>
        <v>72 Customer service occupations</v>
      </c>
      <c r="Q28" s="11">
        <v>3.5980428211090438</v>
      </c>
      <c r="R28" s="11">
        <v>5.1649862797302779</v>
      </c>
      <c r="S28" s="345">
        <f t="shared" si="4"/>
        <v>1.5669434586212341</v>
      </c>
      <c r="T28" s="345">
        <v>1.5800236200495177</v>
      </c>
      <c r="U28" s="345">
        <f t="shared" si="5"/>
        <v>3.1469670786707518</v>
      </c>
      <c r="V28" s="346">
        <f t="shared" si="6"/>
        <v>2.4566345039308768E-2</v>
      </c>
      <c r="X28" s="10" t="str">
        <f>name!B25</f>
        <v>Other services</v>
      </c>
      <c r="Y28" s="11">
        <v>12.638000000000011</v>
      </c>
      <c r="Z28" s="11">
        <v>13.39300000000001</v>
      </c>
      <c r="AA28" s="345">
        <f t="shared" si="7"/>
        <v>0.75499999999999901</v>
      </c>
      <c r="AB28" s="11">
        <v>6.553420900586425</v>
      </c>
      <c r="AC28" s="345">
        <f t="shared" si="8"/>
        <v>7.308420900586424</v>
      </c>
      <c r="AD28" s="348">
        <f t="shared" si="9"/>
        <v>2.8241793281908789E-2</v>
      </c>
    </row>
    <row r="29" spans="1:30" x14ac:dyDescent="0.2">
      <c r="A29" s="10" t="str">
        <f>name!D26</f>
        <v>81 Process, plant and machine operatives</v>
      </c>
      <c r="B29" s="11">
        <f t="shared" si="12"/>
        <v>10.389182836168613</v>
      </c>
      <c r="C29" s="11">
        <f t="shared" si="12"/>
        <v>10.614519942841897</v>
      </c>
      <c r="D29" s="11">
        <f t="shared" si="12"/>
        <v>0.2253371066732861</v>
      </c>
      <c r="E29" s="11">
        <f t="shared" si="12"/>
        <v>4.1893546517635638</v>
      </c>
      <c r="F29" s="11">
        <f t="shared" si="12"/>
        <v>4.4146917584368506</v>
      </c>
      <c r="G29" s="200">
        <f t="shared" si="3"/>
        <v>2.2842671602035125E-2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8.1337553618891594</v>
      </c>
      <c r="R29" s="11">
        <v>7.6041754457906103</v>
      </c>
      <c r="S29" s="345">
        <f t="shared" si="4"/>
        <v>-0.52957991609854904</v>
      </c>
      <c r="T29" s="345">
        <v>2.8183790089844707</v>
      </c>
      <c r="U29" s="345">
        <f t="shared" si="5"/>
        <v>2.2887990928859216</v>
      </c>
      <c r="V29" s="346">
        <f t="shared" si="6"/>
        <v>2.0032111227322291E-2</v>
      </c>
      <c r="X29" s="231" t="str">
        <f>name!B3</f>
        <v>All industries</v>
      </c>
      <c r="Y29" s="34">
        <f>SUM(Y7:Y28)</f>
        <v>592.7349999999999</v>
      </c>
      <c r="Z29" s="34">
        <f>SUM(Z7:Z28)</f>
        <v>653.93299999999999</v>
      </c>
      <c r="AA29" s="349">
        <f t="shared" si="7"/>
        <v>61.198000000000093</v>
      </c>
      <c r="AB29" s="34">
        <f>SUM(AB7:AB28)</f>
        <v>302.43298909434998</v>
      </c>
      <c r="AC29" s="349">
        <f t="shared" si="8"/>
        <v>363.63098909435007</v>
      </c>
      <c r="AD29" s="350">
        <f t="shared" si="9"/>
        <v>2.7865441800076551E-2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16.451921475352549</v>
      </c>
      <c r="C30" s="11">
        <f t="shared" si="12"/>
        <v>17.004608858055462</v>
      </c>
      <c r="D30" s="11">
        <f t="shared" si="12"/>
        <v>0.55268738270291573</v>
      </c>
      <c r="E30" s="11">
        <f t="shared" si="12"/>
        <v>8.9286523537249867</v>
      </c>
      <c r="F30" s="11">
        <f t="shared" si="12"/>
        <v>9.481339736427902</v>
      </c>
      <c r="G30" s="200">
        <f t="shared" si="3"/>
        <v>2.9324525139973634E-2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8.9149427479825452</v>
      </c>
      <c r="K30" s="11">
        <f t="array" ref="K30:K38">MMULT(aggregation!$B$13:$AA$21,C65:C90)</f>
        <v>16.495494841869927</v>
      </c>
      <c r="L30" s="11">
        <f t="array" ref="L30:L38">MMULT(aggregation!$B$13:$AA$21,D65:D90)</f>
        <v>7.5805520938873823</v>
      </c>
      <c r="M30" s="11">
        <f t="array" ref="M30:M38">MMULT(aggregation!$B$13:$AA$21,E65:E90)</f>
        <v>6.7866660929004201</v>
      </c>
      <c r="N30" s="11">
        <f t="array" ref="N30:N38">MMULT(aggregation!$B$13:$AA$21,F65:F90)</f>
        <v>14.367218186787802</v>
      </c>
      <c r="O30" s="11"/>
      <c r="P30" s="10" t="str">
        <f>name!D27</f>
        <v>82 Transport and mobile machine drivers and operatives</v>
      </c>
      <c r="Q30" s="11">
        <v>15.110092108457717</v>
      </c>
      <c r="R30" s="11">
        <v>15.150590210909805</v>
      </c>
      <c r="S30" s="345">
        <f t="shared" si="4"/>
        <v>4.0498102452087181E-2</v>
      </c>
      <c r="T30" s="345">
        <v>7.8710162435729405</v>
      </c>
      <c r="U30" s="345">
        <f t="shared" si="5"/>
        <v>7.9115143460250277</v>
      </c>
      <c r="V30" s="346">
        <f t="shared" si="6"/>
        <v>2.8348353961884953E-2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7.0363748844756042</v>
      </c>
      <c r="C31" s="11">
        <f t="shared" si="12"/>
        <v>16.403689651773028</v>
      </c>
      <c r="D31" s="11">
        <f t="shared" si="12"/>
        <v>9.3673147672974242</v>
      </c>
      <c r="E31" s="11">
        <f t="shared" si="12"/>
        <v>6.5303233267313088</v>
      </c>
      <c r="F31" s="11">
        <f t="shared" si="12"/>
        <v>15.897638094028732</v>
      </c>
      <c r="G31" s="200">
        <f t="shared" si="3"/>
        <v>4.4740296920719791E-2</v>
      </c>
      <c r="H31" s="11"/>
      <c r="I31" s="11" t="str">
        <f>I20</f>
        <v>Professional occupations</v>
      </c>
      <c r="J31" s="11">
        <v>40.511350452146409</v>
      </c>
      <c r="K31" s="11">
        <v>70.687340425143844</v>
      </c>
      <c r="L31" s="11">
        <v>30.175989972997428</v>
      </c>
      <c r="M31" s="11">
        <v>26.802548732272978</v>
      </c>
      <c r="N31" s="11">
        <v>56.978538705270402</v>
      </c>
      <c r="O31" s="11"/>
      <c r="P31" s="10" t="str">
        <f>name!D28</f>
        <v>91 Elementary trades and related occupations</v>
      </c>
      <c r="Q31" s="11">
        <v>5.3653375011687299</v>
      </c>
      <c r="R31" s="11">
        <v>8.1543814242217056</v>
      </c>
      <c r="S31" s="345">
        <f t="shared" si="4"/>
        <v>2.7890439230529758</v>
      </c>
      <c r="T31" s="345">
        <v>2.4210107545368267</v>
      </c>
      <c r="U31" s="345">
        <f t="shared" si="5"/>
        <v>5.2100546775898025</v>
      </c>
      <c r="V31" s="346">
        <f t="shared" si="6"/>
        <v>2.5138282218120311E-2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47.590498364946654</v>
      </c>
      <c r="C32" s="11">
        <f t="shared" si="12"/>
        <v>40.638625656438691</v>
      </c>
      <c r="D32" s="11">
        <f t="shared" si="12"/>
        <v>-6.9518727085079686</v>
      </c>
      <c r="E32" s="11">
        <f t="shared" si="12"/>
        <v>20.131563438242939</v>
      </c>
      <c r="F32" s="11">
        <f t="shared" si="12"/>
        <v>13.179690729734968</v>
      </c>
      <c r="G32" s="200">
        <f t="shared" ref="G32" si="13">IF(B32&gt;0,(1+(E32/B32))^(1/($C$6-$B$6))-1,0)</f>
        <v>2.3797334714371399E-2</v>
      </c>
      <c r="H32" s="11"/>
      <c r="I32" s="11" t="str">
        <f>I21</f>
        <v>Associate professional occupations</v>
      </c>
      <c r="J32" s="11">
        <v>12.070968023173029</v>
      </c>
      <c r="K32" s="11">
        <v>24.626532688885206</v>
      </c>
      <c r="L32" s="11">
        <v>12.555564665712179</v>
      </c>
      <c r="M32" s="11">
        <v>9.2133421784959726</v>
      </c>
      <c r="N32" s="11">
        <v>21.76890684420815</v>
      </c>
      <c r="O32" s="11"/>
      <c r="P32" s="10" t="str">
        <f>name!D29</f>
        <v>92 Elementary administration and service occupations</v>
      </c>
      <c r="Q32" s="11">
        <v>23.837184253836689</v>
      </c>
      <c r="R32" s="11">
        <v>21.72452821546343</v>
      </c>
      <c r="S32" s="345">
        <f t="shared" ref="S32" si="14">R32-Q32</f>
        <v>-2.1126560383732595</v>
      </c>
      <c r="T32" s="345">
        <v>8.9169659407725455</v>
      </c>
      <c r="U32" s="345">
        <f>SUM(S32:T32)</f>
        <v>6.8043099023992859</v>
      </c>
      <c r="V32" s="346">
        <f t="shared" ref="V32" si="15">IF(Q32&gt;0,(1+(T32/Q32))^(1/($C$6-$B$6))-1,0)</f>
        <v>2.1411536711230861E-2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592.73499999999979</v>
      </c>
      <c r="C33" s="11">
        <f>SUM(C62,C91,C120,C149,C178,C207,C236,C265,C294)</f>
        <v>653.93300000000011</v>
      </c>
      <c r="D33" s="11">
        <f t="shared" si="12"/>
        <v>61.198000000000391</v>
      </c>
      <c r="E33" s="11">
        <f t="shared" si="12"/>
        <v>302.43298909434992</v>
      </c>
      <c r="F33" s="11">
        <f t="shared" si="12"/>
        <v>363.6309890943503</v>
      </c>
      <c r="G33" s="200">
        <f t="shared" si="3"/>
        <v>2.7865441800076551E-2</v>
      </c>
      <c r="H33" s="11"/>
      <c r="I33" s="11" t="str">
        <f>I22</f>
        <v>Administrative and secretarial occupations</v>
      </c>
      <c r="J33" s="11">
        <v>4.4336852103863231</v>
      </c>
      <c r="K33" s="11">
        <v>10.105691145828336</v>
      </c>
      <c r="L33" s="11">
        <v>5.6720059354420123</v>
      </c>
      <c r="M33" s="11">
        <v>4.1160575043313479</v>
      </c>
      <c r="N33" s="11">
        <v>9.7880634397733601</v>
      </c>
      <c r="O33" s="11"/>
      <c r="P33" s="10" t="str">
        <f>name!D3</f>
        <v>All occupations</v>
      </c>
      <c r="Q33" s="11">
        <f>SUM(Q7:Q32)</f>
        <v>298.30748550734535</v>
      </c>
      <c r="R33" s="11">
        <f>SUM(R7:R32)</f>
        <v>323.71117440331159</v>
      </c>
      <c r="S33" s="345">
        <f>R33-Q33</f>
        <v>25.403688895966241</v>
      </c>
      <c r="T33" s="11">
        <f>SUM(T7:T32)</f>
        <v>124.91319416387239</v>
      </c>
      <c r="U33" s="345">
        <f>SUM(S33:T33)</f>
        <v>150.31688305983863</v>
      </c>
      <c r="V33" s="346">
        <f t="shared" si="6"/>
        <v>2.3591919031286324E-2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1.0676831316061002</v>
      </c>
      <c r="K34" s="11">
        <v>2.8432835012844624</v>
      </c>
      <c r="L34" s="11">
        <v>1.775600369678362</v>
      </c>
      <c r="M34" s="11">
        <v>1.0164407846079797</v>
      </c>
      <c r="N34" s="11">
        <v>2.7920411542863417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2.196684522950072</v>
      </c>
      <c r="K35" s="11">
        <v>5.1306180137414064</v>
      </c>
      <c r="L35" s="11">
        <v>2.9339334907913344</v>
      </c>
      <c r="M35" s="11">
        <v>2.1836748409948159</v>
      </c>
      <c r="N35" s="11">
        <v>5.1176083317861503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0.79914743814243572</v>
      </c>
      <c r="C36" s="11">
        <v>1.5138546582503227</v>
      </c>
      <c r="D36" s="11">
        <f>C36-B36</f>
        <v>0.71470722010788701</v>
      </c>
      <c r="E36" s="11">
        <v>0.57651575671255206</v>
      </c>
      <c r="F36" s="11">
        <f>SUM(D36:E36)</f>
        <v>1.2912229768204391</v>
      </c>
      <c r="G36" s="200">
        <f>IF(B36&gt;0,(1+(E36/B36))^(1/($C$6-$B$6))-1,0)</f>
        <v>3.6873274007622969E-2</v>
      </c>
      <c r="I36" s="11" t="str">
        <f t="shared" si="17"/>
        <v>Sales and customer service occupations</v>
      </c>
      <c r="J36" s="11">
        <v>1.7376026369277997</v>
      </c>
      <c r="K36" s="11">
        <v>4.30777711053637</v>
      </c>
      <c r="L36" s="11">
        <v>2.5701744736085703</v>
      </c>
      <c r="M36" s="11">
        <v>1.4423432754794041</v>
      </c>
      <c r="N36" s="11">
        <v>4.0125177490879747</v>
      </c>
      <c r="P36" s="10" t="str">
        <f>name!D4</f>
        <v>11 Corporate managers and directors</v>
      </c>
      <c r="Q36" s="11">
        <v>15.69339661371891</v>
      </c>
      <c r="R36" s="11">
        <v>18.31990131919083</v>
      </c>
      <c r="S36" s="345">
        <f>R36-Q36</f>
        <v>2.6265047054719197</v>
      </c>
      <c r="T36" s="345">
        <v>9.7815463399680773</v>
      </c>
      <c r="U36" s="345">
        <f>SUM(S36:T36)</f>
        <v>12.408051045439997</v>
      </c>
      <c r="V36" s="346">
        <f>IF(Q36&gt;0,(1+(T36/Q36))^(1/($C$6-$B$6))-1,0)</f>
        <v>3.2824230152311173E-2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0.29544115971875584</v>
      </c>
      <c r="C37" s="11">
        <v>0.67869034300238174</v>
      </c>
      <c r="D37" s="11">
        <f t="shared" ref="D37:D60" si="25">C37-B37</f>
        <v>0.38324918328362589</v>
      </c>
      <c r="E37" s="11">
        <v>0.29035244464248189</v>
      </c>
      <c r="F37" s="11">
        <f t="shared" ref="F37:F60" si="26">SUM(D37:E37)</f>
        <v>0.67360162792610778</v>
      </c>
      <c r="G37" s="200">
        <f t="shared" ref="G37:G62" si="27">IF(B37&gt;0,(1+(E37/B37))^(1/($C$6-$B$6))-1,0)</f>
        <v>4.6690401975003848E-2</v>
      </c>
      <c r="I37" s="11" t="str">
        <f t="shared" si="17"/>
        <v>Process, plant and machine operatives</v>
      </c>
      <c r="J37" s="11">
        <v>0.48870729870366592</v>
      </c>
      <c r="K37" s="11">
        <v>1.310379548336519</v>
      </c>
      <c r="L37" s="11">
        <v>0.82167224963285301</v>
      </c>
      <c r="M37" s="11">
        <v>0.50378698869600058</v>
      </c>
      <c r="N37" s="11">
        <v>1.3254592383288537</v>
      </c>
      <c r="P37" s="10" t="str">
        <f>name!D5</f>
        <v>12 Other managers and proprietors</v>
      </c>
      <c r="Q37" s="11">
        <v>9.0486512705809758</v>
      </c>
      <c r="R37" s="11">
        <v>9.1991335447932183</v>
      </c>
      <c r="S37" s="345">
        <f t="shared" ref="S37:S60" si="28">R37-Q37</f>
        <v>0.15048227421224247</v>
      </c>
      <c r="T37" s="345">
        <v>5.690966539765153</v>
      </c>
      <c r="U37" s="345">
        <f t="shared" ref="U37:U60" si="29">SUM(S37:T37)</f>
        <v>5.8414488139773955</v>
      </c>
      <c r="V37" s="346">
        <f t="shared" ref="V37:V62" si="30">IF(Q37&gt;0,(1+(T37/Q37))^(1/($C$6-$B$6))-1,0)</f>
        <v>3.3063041774007429E-2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1.8776276644143466</v>
      </c>
      <c r="C38" s="11">
        <v>3.968646389561354</v>
      </c>
      <c r="D38" s="11">
        <f t="shared" si="25"/>
        <v>2.0910187251470074</v>
      </c>
      <c r="E38" s="11">
        <v>1.1317906316402793</v>
      </c>
      <c r="F38" s="11">
        <f t="shared" si="26"/>
        <v>3.2228093567872866</v>
      </c>
      <c r="G38" s="200">
        <f t="shared" si="27"/>
        <v>3.1948930865362879E-2</v>
      </c>
      <c r="I38" s="11" t="str">
        <f t="shared" si="17"/>
        <v>Elementary occupations</v>
      </c>
      <c r="J38" s="11">
        <v>1.2569224731855186</v>
      </c>
      <c r="K38" s="11">
        <v>3.3851944993133438</v>
      </c>
      <c r="L38" s="11">
        <v>2.1282720261278252</v>
      </c>
      <c r="M38" s="11">
        <v>1.2933843168719255</v>
      </c>
      <c r="N38" s="11">
        <v>3.4216563429997509</v>
      </c>
      <c r="P38" s="10" t="str">
        <f>name!D6</f>
        <v>21 Science, research, engineering and technology professionals</v>
      </c>
      <c r="Q38" s="11">
        <v>8.4844812062138733</v>
      </c>
      <c r="R38" s="11">
        <v>14.360803522667839</v>
      </c>
      <c r="S38" s="345">
        <f t="shared" si="28"/>
        <v>5.8763223164539653</v>
      </c>
      <c r="T38" s="345">
        <v>6.3126166634148664</v>
      </c>
      <c r="U38" s="345">
        <f t="shared" si="29"/>
        <v>12.188938979868832</v>
      </c>
      <c r="V38" s="346">
        <f t="shared" si="30"/>
        <v>3.7775508072299679E-2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1.9403856361287251</v>
      </c>
      <c r="C39" s="11">
        <v>4.1261538393628143</v>
      </c>
      <c r="D39" s="11">
        <f t="shared" si="25"/>
        <v>2.1857682032340895</v>
      </c>
      <c r="E39" s="11">
        <v>1.4633162721284338</v>
      </c>
      <c r="F39" s="11">
        <f t="shared" si="26"/>
        <v>3.6490844753625233</v>
      </c>
      <c r="G39" s="200">
        <f t="shared" si="27"/>
        <v>3.8175791871289277E-2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19.409877158115414</v>
      </c>
      <c r="R39" s="11">
        <v>22.836730360315009</v>
      </c>
      <c r="S39" s="345">
        <f t="shared" si="28"/>
        <v>3.4268532021995952</v>
      </c>
      <c r="T39" s="345">
        <v>12.209510623641457</v>
      </c>
      <c r="U39" s="345">
        <f t="shared" si="29"/>
        <v>15.636363825841052</v>
      </c>
      <c r="V39" s="346">
        <f t="shared" si="30"/>
        <v>3.3067529377459826E-2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2.7595846454815498</v>
      </c>
      <c r="C40" s="11">
        <v>3.8820187554869463</v>
      </c>
      <c r="D40" s="11">
        <f>C40-B40</f>
        <v>1.1224341100053965</v>
      </c>
      <c r="E40" s="11">
        <v>1.6655768615979982</v>
      </c>
      <c r="F40" s="11">
        <f>SUM(D40:E40)</f>
        <v>2.7880109716033949</v>
      </c>
      <c r="G40" s="200">
        <f>IF(B40&gt;0,(1+(E40/B40))^(1/($C$6-$B$6))-1,0)</f>
        <v>3.1982565748532643E-2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21.943007789858253</v>
      </c>
      <c r="R40" s="11">
        <v>23.415073642483236</v>
      </c>
      <c r="S40" s="345">
        <f t="shared" si="28"/>
        <v>1.4720658526249828</v>
      </c>
      <c r="T40" s="345">
        <v>12.18071642954926</v>
      </c>
      <c r="U40" s="345">
        <f t="shared" si="29"/>
        <v>13.652782282174243</v>
      </c>
      <c r="V40" s="346">
        <f t="shared" si="30"/>
        <v>2.987381876372841E-2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0.82072753271481413</v>
      </c>
      <c r="C41" s="11">
        <v>1.6673334417273704</v>
      </c>
      <c r="D41" s="11">
        <f t="shared" si="25"/>
        <v>0.84660590901255628</v>
      </c>
      <c r="E41" s="11">
        <v>0.58594669151097623</v>
      </c>
      <c r="F41" s="11">
        <f t="shared" si="26"/>
        <v>1.4325526005235325</v>
      </c>
      <c r="G41" s="200">
        <f t="shared" si="27"/>
        <v>3.6572385862240431E-2</v>
      </c>
      <c r="I41" s="11" t="str">
        <f>I30</f>
        <v>Managers, directors and senior officials</v>
      </c>
      <c r="J41" s="11">
        <f t="array" ref="J41:J49">MMULT(aggregation!$B$13:$AA$21,B94:B119)</f>
        <v>18.031469441570085</v>
      </c>
      <c r="K41" s="11">
        <f t="array" ref="K41:K49">MMULT(aggregation!$B$13:$AA$21,C94:C119)</f>
        <v>20.584181683357794</v>
      </c>
      <c r="L41" s="11">
        <f t="array" ref="L41:L49">MMULT(aggregation!$B$13:$AA$21,D94:D119)</f>
        <v>2.5527122417877104</v>
      </c>
      <c r="M41" s="11">
        <f t="array" ref="M41:M49">MMULT(aggregation!$B$13:$AA$21,E94:E119)</f>
        <v>11.814158564467258</v>
      </c>
      <c r="N41" s="11">
        <f t="array" ref="N41:N49">MMULT(aggregation!$B$13:$AA$21,F94:F119)</f>
        <v>14.366870806254967</v>
      </c>
      <c r="P41" s="10" t="str">
        <f>name!D9</f>
        <v>24 Business, media and public service professionals</v>
      </c>
      <c r="Q41" s="11">
        <v>19.319099461039929</v>
      </c>
      <c r="R41" s="11">
        <v>23.46137323471611</v>
      </c>
      <c r="S41" s="345">
        <f t="shared" si="28"/>
        <v>4.1422737736761803</v>
      </c>
      <c r="T41" s="345">
        <v>11.670777199799268</v>
      </c>
      <c r="U41" s="345">
        <f t="shared" si="29"/>
        <v>15.813050973475448</v>
      </c>
      <c r="V41" s="346">
        <f t="shared" si="30"/>
        <v>3.2005942272014476E-2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0.29662784635108702</v>
      </c>
      <c r="C42" s="11">
        <v>0.58807442604713245</v>
      </c>
      <c r="D42" s="11">
        <f t="shared" si="25"/>
        <v>0.29144657969604543</v>
      </c>
      <c r="E42" s="11">
        <v>0.19470842820579365</v>
      </c>
      <c r="F42" s="11">
        <f t="shared" si="26"/>
        <v>0.48615500790183908</v>
      </c>
      <c r="G42" s="200">
        <f t="shared" si="27"/>
        <v>3.4215702382772051E-2</v>
      </c>
      <c r="I42" s="11" t="str">
        <f>I31</f>
        <v>Professional occupations</v>
      </c>
      <c r="J42" s="11">
        <v>46.951256201804796</v>
      </c>
      <c r="K42" s="11">
        <v>48.796224732669728</v>
      </c>
      <c r="L42" s="11">
        <v>1.8449685308649277</v>
      </c>
      <c r="M42" s="11">
        <v>24.528434751855677</v>
      </c>
      <c r="N42" s="11">
        <v>26.373403282720606</v>
      </c>
      <c r="P42" s="10" t="str">
        <f>name!D10</f>
        <v>31 Science, engineering and technology associate professionals</v>
      </c>
      <c r="Q42" s="11">
        <v>3.6424135507056512</v>
      </c>
      <c r="R42" s="11">
        <v>4.6456988297146324</v>
      </c>
      <c r="S42" s="345">
        <f t="shared" si="28"/>
        <v>1.0032852790089812</v>
      </c>
      <c r="T42" s="345">
        <v>2.0894934015827173</v>
      </c>
      <c r="U42" s="345">
        <f t="shared" si="29"/>
        <v>3.0927786805916986</v>
      </c>
      <c r="V42" s="346">
        <f t="shared" si="30"/>
        <v>3.0688250471623713E-2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6.1273332079820178E-2</v>
      </c>
      <c r="C43" s="11">
        <v>0.22973210160162069</v>
      </c>
      <c r="D43" s="11">
        <f t="shared" si="25"/>
        <v>0.1684587695218005</v>
      </c>
      <c r="E43" s="11">
        <v>8.8636173823314277E-2</v>
      </c>
      <c r="F43" s="11">
        <f t="shared" si="26"/>
        <v>0.25709494334511479</v>
      </c>
      <c r="G43" s="200">
        <f t="shared" si="27"/>
        <v>6.1460518371999395E-2</v>
      </c>
      <c r="I43" s="11" t="str">
        <f>I32</f>
        <v>Associate professional occupations</v>
      </c>
      <c r="J43" s="11">
        <v>23.496921980840121</v>
      </c>
      <c r="K43" s="11">
        <v>29.873054138965848</v>
      </c>
      <c r="L43" s="11">
        <v>6.3761321581257286</v>
      </c>
      <c r="M43" s="11">
        <v>14.805287277846549</v>
      </c>
      <c r="N43" s="11">
        <v>21.18141943597228</v>
      </c>
      <c r="P43" s="10" t="str">
        <f>name!D11</f>
        <v>32 Health and social care associate professionals</v>
      </c>
      <c r="Q43" s="11">
        <v>9.1846929086919804</v>
      </c>
      <c r="R43" s="11">
        <v>19.291818906718412</v>
      </c>
      <c r="S43" s="345">
        <f t="shared" si="28"/>
        <v>10.107125998026431</v>
      </c>
      <c r="T43" s="345">
        <v>9.6090448971630309</v>
      </c>
      <c r="U43" s="345">
        <f t="shared" si="29"/>
        <v>19.716170895189464</v>
      </c>
      <c r="V43" s="346">
        <f t="shared" si="30"/>
        <v>4.8889895297561825E-2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1.8466009792441746E-2</v>
      </c>
      <c r="C44" s="11">
        <v>3.8080978181224537E-2</v>
      </c>
      <c r="D44" s="11">
        <f t="shared" si="25"/>
        <v>1.9614968388782791E-2</v>
      </c>
      <c r="E44" s="11">
        <v>8.8229458466317322E-3</v>
      </c>
      <c r="F44" s="11">
        <f t="shared" si="26"/>
        <v>2.8437914235414523E-2</v>
      </c>
      <c r="G44" s="200">
        <f t="shared" si="27"/>
        <v>2.6378604337182088E-2</v>
      </c>
      <c r="I44" s="11" t="str">
        <f>I33</f>
        <v>Administrative and secretarial occupations</v>
      </c>
      <c r="J44" s="11">
        <v>12.324311429781195</v>
      </c>
      <c r="K44" s="11">
        <v>18.620255849725641</v>
      </c>
      <c r="L44" s="11">
        <v>6.295944419944445</v>
      </c>
      <c r="M44" s="11">
        <v>9.5053644126783876</v>
      </c>
      <c r="N44" s="11">
        <v>15.801308832622832</v>
      </c>
      <c r="P44" s="10" t="str">
        <f>name!D12</f>
        <v>33 Protective service occupations</v>
      </c>
      <c r="Q44" s="11">
        <v>1.8023218224051996</v>
      </c>
      <c r="R44" s="11">
        <v>1.9807197642673813</v>
      </c>
      <c r="S44" s="345">
        <f t="shared" si="28"/>
        <v>0.17839794186218172</v>
      </c>
      <c r="T44" s="345">
        <v>0.81642820670511163</v>
      </c>
      <c r="U44" s="345">
        <f t="shared" si="29"/>
        <v>0.99482614856729334</v>
      </c>
      <c r="V44" s="346">
        <f t="shared" si="30"/>
        <v>2.522089024556684E-2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0.18283863194279223</v>
      </c>
      <c r="C45" s="11">
        <v>0.34502197329600187</v>
      </c>
      <c r="D45" s="11">
        <f t="shared" ref="D45:D46" si="31">C45-B45</f>
        <v>0.16218334135320964</v>
      </c>
      <c r="E45" s="11">
        <v>0.13779660594204274</v>
      </c>
      <c r="F45" s="11">
        <f t="shared" ref="F45:F46" si="32">SUM(D45:E45)</f>
        <v>0.29997994729525235</v>
      </c>
      <c r="G45" s="200">
        <f t="shared" si="27"/>
        <v>3.8156639382290081E-2</v>
      </c>
      <c r="I45" s="11" t="str">
        <f t="shared" ref="I45:I49" si="33">I34</f>
        <v>Skilled trades occupations</v>
      </c>
      <c r="J45" s="11">
        <v>3.2490750317207517</v>
      </c>
      <c r="K45" s="11">
        <v>5.2643171064075691</v>
      </c>
      <c r="L45" s="11">
        <v>2.0152420746868174</v>
      </c>
      <c r="M45" s="11">
        <v>2.5285271406515015</v>
      </c>
      <c r="N45" s="11">
        <v>4.5437692153383189</v>
      </c>
      <c r="P45" s="10" t="str">
        <f>name!D13</f>
        <v>34 Culture, media and sports occupations</v>
      </c>
      <c r="Q45" s="11">
        <v>7.4643000501332724</v>
      </c>
      <c r="R45" s="11">
        <v>8.2933439054094311</v>
      </c>
      <c r="S45" s="345">
        <f t="shared" si="28"/>
        <v>0.82904385527615876</v>
      </c>
      <c r="T45" s="345">
        <v>4.123883430005824</v>
      </c>
      <c r="U45" s="345">
        <f t="shared" si="29"/>
        <v>4.9529272852819828</v>
      </c>
      <c r="V45" s="346">
        <f t="shared" si="30"/>
        <v>2.9757787412504788E-2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0.53205257648602378</v>
      </c>
      <c r="C46" s="11">
        <v>1.1142013475577184</v>
      </c>
      <c r="D46" s="11">
        <f t="shared" si="31"/>
        <v>0.5821487710716946</v>
      </c>
      <c r="E46" s="11">
        <v>0.38426649372264893</v>
      </c>
      <c r="F46" s="11">
        <f t="shared" si="32"/>
        <v>0.96641526479434359</v>
      </c>
      <c r="G46" s="200">
        <f t="shared" si="27"/>
        <v>3.6906216771410927E-2</v>
      </c>
      <c r="I46" s="11" t="str">
        <f t="shared" si="33"/>
        <v>Caring, leisure and other service occupations</v>
      </c>
      <c r="J46" s="11">
        <v>6.682726707439782</v>
      </c>
      <c r="K46" s="11">
        <v>9.9572212687159443</v>
      </c>
      <c r="L46" s="11">
        <v>3.2744945612761631</v>
      </c>
      <c r="M46" s="11">
        <v>5.7511696239072752</v>
      </c>
      <c r="N46" s="11">
        <v>9.0256641851834392</v>
      </c>
      <c r="P46" s="10" t="str">
        <f>name!D14</f>
        <v>35 Business and public service associate professionals</v>
      </c>
      <c r="Q46" s="11">
        <v>18.429042292625628</v>
      </c>
      <c r="R46" s="11">
        <v>20.963825416348435</v>
      </c>
      <c r="S46" s="345">
        <f t="shared" si="28"/>
        <v>2.5347831237228071</v>
      </c>
      <c r="T46" s="345">
        <v>10.629780595794465</v>
      </c>
      <c r="U46" s="345">
        <f t="shared" si="29"/>
        <v>13.164563719517272</v>
      </c>
      <c r="V46" s="346">
        <f t="shared" si="30"/>
        <v>3.0825175768770086E-2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0.29812576400600937</v>
      </c>
      <c r="C47" s="11">
        <v>0.74749603357719885</v>
      </c>
      <c r="D47" s="11">
        <f t="shared" si="25"/>
        <v>0.44937026957118947</v>
      </c>
      <c r="E47" s="11">
        <v>0.28255812510400846</v>
      </c>
      <c r="F47" s="11">
        <f t="shared" si="26"/>
        <v>0.73192839467519799</v>
      </c>
      <c r="G47" s="200">
        <f t="shared" si="27"/>
        <v>4.5448597892766562E-2</v>
      </c>
      <c r="I47" s="11" t="str">
        <f t="shared" si="33"/>
        <v>Sales and customer service occupations</v>
      </c>
      <c r="J47" s="11">
        <v>6.3668324373153924</v>
      </c>
      <c r="K47" s="11">
        <v>9.6509260984283465</v>
      </c>
      <c r="L47" s="11">
        <v>3.284093661112955</v>
      </c>
      <c r="M47" s="11">
        <v>4.6309976676611946</v>
      </c>
      <c r="N47" s="11">
        <v>7.9150913287741496</v>
      </c>
      <c r="P47" s="10" t="str">
        <f>name!D15</f>
        <v>41 Administrative occupations</v>
      </c>
      <c r="Q47" s="11">
        <v>38.90136230017589</v>
      </c>
      <c r="R47" s="11">
        <v>36.279208112007801</v>
      </c>
      <c r="S47" s="345">
        <f t="shared" si="28"/>
        <v>-2.6221541881680892</v>
      </c>
      <c r="T47" s="345">
        <v>21.68346727473773</v>
      </c>
      <c r="U47" s="345">
        <f t="shared" si="29"/>
        <v>19.061313086569641</v>
      </c>
      <c r="V47" s="346">
        <f t="shared" si="30"/>
        <v>2.9974814781126291E-2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2.6704351636527329E-2</v>
      </c>
      <c r="C48" s="11">
        <v>8.6109723965020424E-2</v>
      </c>
      <c r="D48" s="11">
        <f t="shared" si="25"/>
        <v>5.9405372328493092E-2</v>
      </c>
      <c r="E48" s="11">
        <v>3.4819967095879256E-2</v>
      </c>
      <c r="F48" s="11">
        <f t="shared" si="26"/>
        <v>9.4225339424372348E-2</v>
      </c>
      <c r="G48" s="200">
        <f t="shared" si="27"/>
        <v>5.7217439165838435E-2</v>
      </c>
      <c r="I48" s="11" t="str">
        <f t="shared" si="33"/>
        <v>Process, plant and machine operatives</v>
      </c>
      <c r="J48" s="11">
        <v>1.2313000192931156</v>
      </c>
      <c r="K48" s="11">
        <v>2.5216147743753186</v>
      </c>
      <c r="L48" s="11">
        <v>1.2903147550822029</v>
      </c>
      <c r="M48" s="11">
        <v>1.1931305091426141</v>
      </c>
      <c r="N48" s="11">
        <v>2.4834452642248168</v>
      </c>
      <c r="P48" s="10" t="str">
        <f>name!D16</f>
        <v>42 Secretarial and related occupations</v>
      </c>
      <c r="Q48" s="11">
        <v>10.511918127067311</v>
      </c>
      <c r="R48" s="11">
        <v>7.4551686342104331</v>
      </c>
      <c r="S48" s="345">
        <f t="shared" si="28"/>
        <v>-3.0567494928568779</v>
      </c>
      <c r="T48" s="345">
        <v>4.8919776345633217</v>
      </c>
      <c r="U48" s="345">
        <f t="shared" si="29"/>
        <v>1.8352281417064438</v>
      </c>
      <c r="V48" s="346">
        <f t="shared" si="30"/>
        <v>2.5801288144080559E-2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1.6293064312059655E-2</v>
      </c>
      <c r="C49" s="11">
        <v>3.6613295556750615E-2</v>
      </c>
      <c r="D49" s="11">
        <f t="shared" si="25"/>
        <v>2.032023124469096E-2</v>
      </c>
      <c r="E49" s="11">
        <v>1.9157172809071154E-2</v>
      </c>
      <c r="F49" s="11">
        <f t="shared" si="26"/>
        <v>3.9477404053762113E-2</v>
      </c>
      <c r="G49" s="200">
        <f t="shared" si="27"/>
        <v>5.3192501053940022E-2</v>
      </c>
      <c r="I49" s="11" t="str">
        <f t="shared" si="33"/>
        <v>Elementary occupations</v>
      </c>
      <c r="J49" s="11">
        <v>3.9383697659603638</v>
      </c>
      <c r="K49" s="11">
        <v>6.4060591646480809</v>
      </c>
      <c r="L49" s="11">
        <v>2.4676893986877166</v>
      </c>
      <c r="M49" s="11">
        <v>3.5164453652937606</v>
      </c>
      <c r="N49" s="11">
        <v>5.9841347639814773</v>
      </c>
      <c r="P49" s="10" t="str">
        <f>name!D17</f>
        <v>51 Skilled agricultural and related trades</v>
      </c>
      <c r="Q49" s="11">
        <v>0.8173736143487631</v>
      </c>
      <c r="R49" s="11">
        <v>1.0613770677472742</v>
      </c>
      <c r="S49" s="345">
        <f t="shared" si="28"/>
        <v>0.24400345339851115</v>
      </c>
      <c r="T49" s="345">
        <v>0.63696799996645037</v>
      </c>
      <c r="U49" s="345">
        <f t="shared" si="29"/>
        <v>0.88097145336496152</v>
      </c>
      <c r="V49" s="346">
        <f t="shared" si="30"/>
        <v>3.9161515131988844E-2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2.11512975508488E-2</v>
      </c>
      <c r="C50" s="11">
        <v>4.7676253220114852E-2</v>
      </c>
      <c r="D50" s="11">
        <f t="shared" si="25"/>
        <v>2.6524955669266052E-2</v>
      </c>
      <c r="E50" s="11">
        <v>1.4096540491864314E-2</v>
      </c>
      <c r="F50" s="11">
        <f t="shared" si="26"/>
        <v>4.0621496161130366E-2</v>
      </c>
      <c r="G50" s="200">
        <f t="shared" si="27"/>
        <v>3.463309137660131E-2</v>
      </c>
      <c r="O50" s="71"/>
      <c r="P50" s="10" t="str">
        <f>name!D18</f>
        <v>52 Skilled metal, electrical and electronic trades</v>
      </c>
      <c r="Q50" s="11">
        <v>0.50061962508212576</v>
      </c>
      <c r="R50" s="11">
        <v>1.2691462875464601</v>
      </c>
      <c r="S50" s="345">
        <f t="shared" si="28"/>
        <v>0.76852666246433432</v>
      </c>
      <c r="T50" s="345">
        <v>0.56168164795303699</v>
      </c>
      <c r="U50" s="345">
        <f t="shared" si="29"/>
        <v>1.3302083104173712</v>
      </c>
      <c r="V50" s="346">
        <f t="shared" si="30"/>
        <v>5.143554659588756E-2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7.0954616653834705E-3</v>
      </c>
      <c r="C51" s="11">
        <v>1.8936603148055887E-2</v>
      </c>
      <c r="D51" s="11">
        <f t="shared" ref="D51" si="34">C51-B51</f>
        <v>1.1841141482672415E-2</v>
      </c>
      <c r="E51" s="11">
        <v>6.5462612956239778E-3</v>
      </c>
      <c r="F51" s="11">
        <f t="shared" ref="F51" si="35">SUM(D51:E51)</f>
        <v>1.8387402778296393E-2</v>
      </c>
      <c r="G51" s="200">
        <f t="shared" si="27"/>
        <v>4.4541993462439367E-2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0.4238922096461008</v>
      </c>
      <c r="R51" s="11">
        <v>0.30105856457388619</v>
      </c>
      <c r="S51" s="345">
        <f t="shared" si="28"/>
        <v>-0.12283364507221461</v>
      </c>
      <c r="T51" s="345">
        <v>0.15330209560757393</v>
      </c>
      <c r="U51" s="345">
        <f t="shared" si="29"/>
        <v>3.046845053535932E-2</v>
      </c>
      <c r="V51" s="346">
        <f t="shared" si="30"/>
        <v>2.0793212123695559E-2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4.1957503835906067E-2</v>
      </c>
      <c r="C52" s="11">
        <v>0.11495949641538954</v>
      </c>
      <c r="D52" s="11">
        <f t="shared" si="25"/>
        <v>7.3001992579483477E-2</v>
      </c>
      <c r="E52" s="11">
        <v>3.9956845990703233E-2</v>
      </c>
      <c r="F52" s="11">
        <f t="shared" si="26"/>
        <v>0.11295883857018671</v>
      </c>
      <c r="G52" s="200">
        <f t="shared" si="27"/>
        <v>4.5610710102711893E-2</v>
      </c>
      <c r="I52" s="11" t="str">
        <f>I41</f>
        <v>Managers, directors and senior officials</v>
      </c>
      <c r="J52" s="11">
        <f t="array" ref="J52:J60">MMULT(aggregation!$B$13:$AA$21,B123:B148)</f>
        <v>3.8554352894833452</v>
      </c>
      <c r="K52" s="11">
        <f t="array" ref="K52:K60">MMULT(aggregation!$B$13:$AA$21,C123:C148)</f>
        <v>4.2019104415032231</v>
      </c>
      <c r="L52" s="11">
        <f t="array" ref="L52:L60">MMULT(aggregation!$B$13:$AA$21,D123:D148)</f>
        <v>0.34647515201987789</v>
      </c>
      <c r="M52" s="11">
        <f t="array" ref="M52:M60">MMULT(aggregation!$B$13:$AA$21,E123:E148)</f>
        <v>2.2988547585783632</v>
      </c>
      <c r="N52" s="11">
        <f t="array" ref="N52:N60">MMULT(aggregation!$B$13:$AA$21,F123:F148)</f>
        <v>2.6453299105982411</v>
      </c>
      <c r="P52" s="10" t="str">
        <f>name!D20</f>
        <v>54 Textiles, printing and other skilled trades</v>
      </c>
      <c r="Q52" s="11">
        <v>4.3751922136770833</v>
      </c>
      <c r="R52" s="11">
        <v>4.7624032607483722</v>
      </c>
      <c r="S52" s="345">
        <f t="shared" si="28"/>
        <v>0.38721104707128884</v>
      </c>
      <c r="T52" s="345">
        <v>2.7356120638909229</v>
      </c>
      <c r="U52" s="345">
        <f t="shared" si="29"/>
        <v>3.1228231109622118</v>
      </c>
      <c r="V52" s="346">
        <f t="shared" si="30"/>
        <v>3.290751973008188E-2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2.7641808384092352E-2</v>
      </c>
      <c r="C53" s="11">
        <v>6.7637923062039432E-2</v>
      </c>
      <c r="D53" s="11">
        <f t="shared" si="25"/>
        <v>3.999611467794708E-2</v>
      </c>
      <c r="E53" s="11">
        <v>2.6663026349923805E-2</v>
      </c>
      <c r="F53" s="11">
        <f t="shared" si="26"/>
        <v>6.6659141027870877E-2</v>
      </c>
      <c r="G53" s="200">
        <f t="shared" si="27"/>
        <v>4.6047653546585687E-2</v>
      </c>
      <c r="I53" s="11" t="str">
        <f>I42</f>
        <v>Professional occupations</v>
      </c>
      <c r="J53" s="11">
        <v>6.4282272987698459</v>
      </c>
      <c r="K53" s="11">
        <v>4.1352316733408507</v>
      </c>
      <c r="L53" s="11">
        <v>-2.2929956254289952</v>
      </c>
      <c r="M53" s="11">
        <v>1.8682145433313986</v>
      </c>
      <c r="N53" s="11">
        <v>-0.42478108209759696</v>
      </c>
      <c r="P53" s="10" t="str">
        <f>name!D21</f>
        <v>61 Caring personal service occupations</v>
      </c>
      <c r="Q53" s="11">
        <v>38.721773724055019</v>
      </c>
      <c r="R53" s="11">
        <v>43.86020543344074</v>
      </c>
      <c r="S53" s="345">
        <f t="shared" si="28"/>
        <v>5.1384317093857206</v>
      </c>
      <c r="T53" s="345">
        <v>23.877751280430257</v>
      </c>
      <c r="U53" s="345">
        <f t="shared" si="29"/>
        <v>29.016182989815977</v>
      </c>
      <c r="V53" s="346">
        <f t="shared" si="30"/>
        <v>3.2541984516268219E-2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2.5239072161247787E-2</v>
      </c>
      <c r="C54" s="11">
        <v>5.7857149244893519E-2</v>
      </c>
      <c r="D54" s="11">
        <f t="shared" ref="D54:D55" si="36">C54-B54</f>
        <v>3.2618077083645731E-2</v>
      </c>
      <c r="E54" s="11">
        <v>2.4044476910003162E-2</v>
      </c>
      <c r="F54" s="11">
        <f t="shared" ref="F54:F55" si="37">SUM(D54:E54)</f>
        <v>5.666255399364889E-2</v>
      </c>
      <c r="G54" s="200">
        <f t="shared" si="27"/>
        <v>4.5623268961551444E-2</v>
      </c>
      <c r="I54" s="11" t="str">
        <f>I43</f>
        <v>Associate professional occupations</v>
      </c>
      <c r="J54" s="11">
        <v>6.0066844161493762</v>
      </c>
      <c r="K54" s="11">
        <v>6.4677603528149552</v>
      </c>
      <c r="L54" s="11">
        <v>0.4610759366655795</v>
      </c>
      <c r="M54" s="11">
        <v>3.0734233630065995</v>
      </c>
      <c r="N54" s="11">
        <v>3.5344992996721789</v>
      </c>
      <c r="P54" s="10" t="str">
        <f>name!D22</f>
        <v>62 Leisure, travel and related personal service occupations</v>
      </c>
      <c r="Q54" s="11">
        <v>7.6248018112487577</v>
      </c>
      <c r="R54" s="11">
        <v>8.2249999798803213</v>
      </c>
      <c r="S54" s="345">
        <f t="shared" si="28"/>
        <v>0.60019816863156361</v>
      </c>
      <c r="T54" s="345">
        <v>4.3060188451941528</v>
      </c>
      <c r="U54" s="345">
        <f t="shared" si="29"/>
        <v>4.9062170138257164</v>
      </c>
      <c r="V54" s="346">
        <f t="shared" si="30"/>
        <v>3.0297826984901244E-2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1.1132311724234892E-3</v>
      </c>
      <c r="C55" s="11">
        <v>2.0680551793554633E-3</v>
      </c>
      <c r="D55" s="11">
        <f t="shared" si="36"/>
        <v>9.5482400693197404E-4</v>
      </c>
      <c r="E55" s="11">
        <v>7.6814815132476865E-4</v>
      </c>
      <c r="F55" s="11">
        <f t="shared" si="37"/>
        <v>1.7229721582567427E-3</v>
      </c>
      <c r="G55" s="200">
        <f t="shared" si="27"/>
        <v>3.5601650363189963E-2</v>
      </c>
      <c r="I55" s="11" t="str">
        <f>I44</f>
        <v>Administrative and secretarial occupations</v>
      </c>
      <c r="J55" s="11">
        <v>4.6493326786000218</v>
      </c>
      <c r="K55" s="11">
        <v>6.2242032015347064</v>
      </c>
      <c r="L55" s="11">
        <v>1.5748705229346855</v>
      </c>
      <c r="M55" s="11">
        <v>3.4569065377563541</v>
      </c>
      <c r="N55" s="11">
        <v>5.0317770606910397</v>
      </c>
      <c r="P55" s="10" t="str">
        <f>name!D23</f>
        <v>63 Community and civil enforcement occupations</v>
      </c>
      <c r="Q55" s="11">
        <v>0.14093070631047805</v>
      </c>
      <c r="R55" s="11">
        <v>0.18082946840879979</v>
      </c>
      <c r="S55" s="345">
        <f t="shared" si="28"/>
        <v>3.9898762098321744E-2</v>
      </c>
      <c r="T55" s="345">
        <v>0.11284708782495557</v>
      </c>
      <c r="U55" s="345">
        <f t="shared" si="29"/>
        <v>0.15274584992327733</v>
      </c>
      <c r="V55" s="346">
        <f t="shared" si="30"/>
        <v>3.9991682503185411E-2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9.106331094670729E-2</v>
      </c>
      <c r="C56" s="11">
        <v>0.18534717567464085</v>
      </c>
      <c r="D56" s="11">
        <f t="shared" si="25"/>
        <v>9.4283864727933556E-2</v>
      </c>
      <c r="E56" s="11">
        <v>6.4307297418306625E-2</v>
      </c>
      <c r="F56" s="11">
        <f t="shared" si="26"/>
        <v>0.15859116214624019</v>
      </c>
      <c r="G56" s="200">
        <f t="shared" si="27"/>
        <v>3.6259110983050347E-2</v>
      </c>
      <c r="I56" s="11" t="str">
        <f t="shared" ref="I56:I60" si="38">I45</f>
        <v>Skilled trades occupations</v>
      </c>
      <c r="J56" s="11">
        <v>1.4564334563539665</v>
      </c>
      <c r="K56" s="11">
        <v>2.3721659344911927</v>
      </c>
      <c r="L56" s="11">
        <v>0.91573247813722625</v>
      </c>
      <c r="M56" s="11">
        <v>1.1725950059797783</v>
      </c>
      <c r="N56" s="11">
        <v>2.0883274841170048</v>
      </c>
      <c r="P56" s="10" t="str">
        <f>name!D24</f>
        <v>71 Sales occupations</v>
      </c>
      <c r="Q56" s="11">
        <v>22.608592087427041</v>
      </c>
      <c r="R56" s="11">
        <v>21.060510472450598</v>
      </c>
      <c r="S56" s="345">
        <f t="shared" si="28"/>
        <v>-1.5480816149764429</v>
      </c>
      <c r="T56" s="345">
        <v>12.101756613699207</v>
      </c>
      <c r="U56" s="345">
        <f t="shared" si="29"/>
        <v>10.553674998722764</v>
      </c>
      <c r="V56" s="346">
        <f t="shared" si="30"/>
        <v>2.8992866193134903E-2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4.1553951007208725E-2</v>
      </c>
      <c r="C57" s="11">
        <v>0.1111725889575095</v>
      </c>
      <c r="D57" s="11">
        <f t="shared" si="25"/>
        <v>6.961863795030078E-2</v>
      </c>
      <c r="E57" s="11">
        <v>3.701274990379378E-2</v>
      </c>
      <c r="F57" s="11">
        <f t="shared" si="26"/>
        <v>0.10663138785409457</v>
      </c>
      <c r="G57" s="200">
        <f t="shared" si="27"/>
        <v>4.3378170619653211E-2</v>
      </c>
      <c r="I57" s="11" t="str">
        <f t="shared" si="38"/>
        <v>Caring, leisure and other service occupations</v>
      </c>
      <c r="J57" s="11">
        <v>5.1090455280690197</v>
      </c>
      <c r="K57" s="11">
        <v>5.9122827837298804</v>
      </c>
      <c r="L57" s="11">
        <v>0.80323725566086046</v>
      </c>
      <c r="M57" s="11">
        <v>3.4102733763879423</v>
      </c>
      <c r="N57" s="11">
        <v>4.2135106320488021</v>
      </c>
      <c r="P57" s="10" t="str">
        <f>name!D25</f>
        <v>72 Customer service occupations</v>
      </c>
      <c r="Q57" s="11">
        <v>6.3581656139356353</v>
      </c>
      <c r="R57" s="11">
        <v>6.9707270563255577</v>
      </c>
      <c r="S57" s="345">
        <f t="shared" si="28"/>
        <v>0.61256144238992238</v>
      </c>
      <c r="T57" s="345">
        <v>3.5911262366246812</v>
      </c>
      <c r="U57" s="345">
        <f t="shared" si="29"/>
        <v>4.2036876790146032</v>
      </c>
      <c r="V57" s="346">
        <f t="shared" si="30"/>
        <v>3.0300765035050636E-2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2.3011053238623961E-2</v>
      </c>
      <c r="C58" s="11">
        <v>8.6598756767684637E-2</v>
      </c>
      <c r="D58" s="11">
        <f t="shared" ref="D58:D59" si="39">C58-B58</f>
        <v>6.358770352906068E-2</v>
      </c>
      <c r="E58" s="11">
        <v>2.7574896939573379E-2</v>
      </c>
      <c r="F58" s="11">
        <f t="shared" ref="F58:F59" si="40">SUM(D58:E58)</f>
        <v>9.1162600468634059E-2</v>
      </c>
      <c r="G58" s="200">
        <f t="shared" si="27"/>
        <v>5.3916557800269604E-2</v>
      </c>
      <c r="I58" s="11" t="str">
        <f t="shared" si="38"/>
        <v>Sales and customer service occupations</v>
      </c>
      <c r="J58" s="11">
        <v>2.1420839885417031</v>
      </c>
      <c r="K58" s="11">
        <v>3.123974164331758</v>
      </c>
      <c r="L58" s="11">
        <v>0.981890175790055</v>
      </c>
      <c r="M58" s="11">
        <v>1.5556623809044803</v>
      </c>
      <c r="N58" s="11">
        <v>2.5375525566945352</v>
      </c>
      <c r="P58" s="10" t="str">
        <f>name!D26</f>
        <v>81 Process, plant and machine operatives</v>
      </c>
      <c r="Q58" s="11">
        <v>2.2554274742794544</v>
      </c>
      <c r="R58" s="11">
        <v>3.0103444970512925</v>
      </c>
      <c r="S58" s="345">
        <f t="shared" si="28"/>
        <v>0.75491702277183803</v>
      </c>
      <c r="T58" s="345">
        <v>1.3709756427790938</v>
      </c>
      <c r="U58" s="345">
        <f t="shared" si="29"/>
        <v>2.125892665550932</v>
      </c>
      <c r="V58" s="346">
        <f t="shared" si="30"/>
        <v>3.2166629988650053E-2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4.6709104704588861E-2</v>
      </c>
      <c r="C59" s="11">
        <v>0.12385131571425431</v>
      </c>
      <c r="D59" s="11">
        <f t="shared" si="39"/>
        <v>7.7142211009665451E-2</v>
      </c>
      <c r="E59" s="11">
        <v>5.3188449259450363E-2</v>
      </c>
      <c r="F59" s="11">
        <f t="shared" si="40"/>
        <v>0.13033066026911583</v>
      </c>
      <c r="G59" s="200">
        <f t="shared" si="27"/>
        <v>5.1986631167312058E-2</v>
      </c>
      <c r="I59" s="11" t="str">
        <f t="shared" si="38"/>
        <v>Process, plant and machine operatives</v>
      </c>
      <c r="J59" s="11">
        <v>0.55008018375507994</v>
      </c>
      <c r="K59" s="11">
        <v>1.0970226866618851</v>
      </c>
      <c r="L59" s="11">
        <v>0.54694250290680491</v>
      </c>
      <c r="M59" s="11">
        <v>0.52036044645187518</v>
      </c>
      <c r="N59" s="11">
        <v>1.0673029493586801</v>
      </c>
      <c r="P59" s="10" t="str">
        <f>name!D27</f>
        <v>82 Transport and mobile machine drivers and operatives</v>
      </c>
      <c r="Q59" s="11">
        <v>1.3418293668948198</v>
      </c>
      <c r="R59" s="11">
        <v>1.8540186471456679</v>
      </c>
      <c r="S59" s="345">
        <f t="shared" si="28"/>
        <v>0.51218928025084809</v>
      </c>
      <c r="T59" s="345">
        <v>1.0576361101520459</v>
      </c>
      <c r="U59" s="345">
        <f t="shared" si="29"/>
        <v>1.569825390402894</v>
      </c>
      <c r="V59" s="346">
        <f t="shared" si="30"/>
        <v>3.950794789572476E-2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4.147616159026868E-4</v>
      </c>
      <c r="C60" s="11">
        <v>3.6571552511854709E-3</v>
      </c>
      <c r="D60" s="11">
        <f t="shared" si="25"/>
        <v>3.2423936352827839E-3</v>
      </c>
      <c r="E60" s="11">
        <v>1.3941922561220268E-3</v>
      </c>
      <c r="F60" s="11">
        <f t="shared" si="26"/>
        <v>4.6365858914048106E-3</v>
      </c>
      <c r="G60" s="200">
        <f t="shared" si="27"/>
        <v>0.10316869440690724</v>
      </c>
      <c r="I60" s="11" t="str">
        <f t="shared" si="38"/>
        <v>Elementary occupations</v>
      </c>
      <c r="J60" s="11">
        <v>1.9878562651744029</v>
      </c>
      <c r="K60" s="11">
        <v>3.4684769660432124</v>
      </c>
      <c r="L60" s="11">
        <v>1.4806207008688093</v>
      </c>
      <c r="M60" s="11">
        <v>1.7740313017147282</v>
      </c>
      <c r="N60" s="11">
        <v>3.2546520025835375</v>
      </c>
      <c r="P60" s="10" t="str">
        <f>name!D28</f>
        <v>91 Elementary trades and related occupations</v>
      </c>
      <c r="Q60" s="11">
        <v>1.6710373833068746</v>
      </c>
      <c r="R60" s="11">
        <v>8.2493082275513121</v>
      </c>
      <c r="S60" s="345">
        <f t="shared" si="28"/>
        <v>6.5782708442444378</v>
      </c>
      <c r="T60" s="345">
        <v>4.109312572194483</v>
      </c>
      <c r="U60" s="345">
        <f t="shared" si="29"/>
        <v>10.687583416438921</v>
      </c>
      <c r="V60" s="346">
        <f t="shared" si="30"/>
        <v>8.6253522471399391E-2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3.7692860428718396E-2</v>
      </c>
      <c r="C61" s="11">
        <v>7.1305070202198076E-2</v>
      </c>
      <c r="D61" s="11">
        <f t="shared" ref="D61" si="41">C61-B61</f>
        <v>3.361220977347968E-2</v>
      </c>
      <c r="E61" s="11">
        <v>2.9294187965441684E-2</v>
      </c>
      <c r="F61" s="11">
        <f t="shared" ref="F61" si="42">SUM(D61:E61)</f>
        <v>6.2906397738921371E-2</v>
      </c>
      <c r="G61" s="200">
        <f t="shared" ref="G61" si="43">IF(B61&gt;0,(1+(E61/B61))^(1/($C$6-$B$6))-1,0)</f>
        <v>3.907951517925401E-2</v>
      </c>
      <c r="P61" s="10" t="str">
        <f>name!D29</f>
        <v>92 Elementary administration and service occupations</v>
      </c>
      <c r="Q61" s="11">
        <v>23.753314111109955</v>
      </c>
      <c r="R61" s="11">
        <v>18.914097440975247</v>
      </c>
      <c r="S61" s="345">
        <f t="shared" ref="S61" si="44">R61-Q61</f>
        <v>-4.8392166701347072</v>
      </c>
      <c r="T61" s="345">
        <v>11.21459749747039</v>
      </c>
      <c r="U61" s="345">
        <f t="shared" ref="U61" si="45">SUM(S61:T61)</f>
        <v>6.3753808273356825</v>
      </c>
      <c r="V61" s="346">
        <f t="shared" ref="V61" si="46">IF(Q61&gt;0,(1+(T61/Q61))^(1/($C$6-$B$6))-1,0)</f>
        <v>2.611577806569243E-2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10.28993906991904</v>
      </c>
      <c r="C62" s="11">
        <f t="shared" ref="C62:F62" si="47">SUM(C36:C61)</f>
        <v>19.913094850011177</v>
      </c>
      <c r="D62" s="11">
        <f t="shared" si="47"/>
        <v>9.6231557800921408</v>
      </c>
      <c r="E62" s="11">
        <f t="shared" si="47"/>
        <v>7.1891116437142433</v>
      </c>
      <c r="F62" s="11">
        <f t="shared" si="47"/>
        <v>16.812267423806382</v>
      </c>
      <c r="G62" s="200">
        <f t="shared" si="27"/>
        <v>3.5953676340940044E-2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294.42751449265444</v>
      </c>
      <c r="R62" s="11">
        <f>SUM(R36:R61)</f>
        <v>330.22182559668818</v>
      </c>
      <c r="S62" s="345">
        <f>R62-Q62</f>
        <v>35.794311104033739</v>
      </c>
      <c r="T62" s="11">
        <f>SUM(T36:T61)</f>
        <v>177.51979493047747</v>
      </c>
      <c r="U62" s="345">
        <f>SUM(S62:T62)</f>
        <v>213.31410603451121</v>
      </c>
      <c r="V62" s="346">
        <f t="shared" si="30"/>
        <v>3.1955590476020479E-2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4.7580800376938335</v>
      </c>
      <c r="K63" s="11">
        <f t="array" ref="K63:K71">MMULT(aggregation!$B$13:$AA$21,C152:C177)</f>
        <v>4.8716610645447238</v>
      </c>
      <c r="L63" s="11">
        <f t="array" ref="L63:L71">MMULT(aggregation!$B$13:$AA$21,D152:D177)</f>
        <v>0.11358102685088967</v>
      </c>
      <c r="M63" s="11">
        <f t="array" ref="M63:M71">MMULT(aggregation!$B$13:$AA$21,E152:E177)</f>
        <v>2.7263832368567318</v>
      </c>
      <c r="N63" s="11">
        <f t="array" ref="N63:N71">MMULT(aggregation!$B$13:$AA$21,F152:F177)</f>
        <v>2.8399642637076217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6.7117875921262558</v>
      </c>
      <c r="K64" s="11">
        <v>7.1474339294826148</v>
      </c>
      <c r="L64" s="11">
        <v>0.43564633735635871</v>
      </c>
      <c r="M64" s="11">
        <v>3.1892315531133324</v>
      </c>
      <c r="N64" s="11">
        <v>3.624877890469691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6.4568223205113515</v>
      </c>
      <c r="C65" s="11">
        <v>11.122373546944971</v>
      </c>
      <c r="D65" s="11">
        <f>C65-B65</f>
        <v>4.6655512264336192</v>
      </c>
      <c r="E65" s="11">
        <v>4.5064906135201657</v>
      </c>
      <c r="F65" s="11">
        <f>SUM(D65:E65)</f>
        <v>9.1720418399537849</v>
      </c>
      <c r="G65" s="200">
        <f>IF(B65&gt;0,(1+(E65/B65))^(1/($C$6-$B$6))-1,0)</f>
        <v>3.5924724030295341E-2</v>
      </c>
      <c r="I65" s="11" t="str">
        <f>I54</f>
        <v>Associate professional occupations</v>
      </c>
      <c r="J65" s="11">
        <v>5.2059181563984929</v>
      </c>
      <c r="K65" s="11">
        <v>5.6226231859946019</v>
      </c>
      <c r="L65" s="11">
        <v>0.41670502959610817</v>
      </c>
      <c r="M65" s="11">
        <v>2.6395873517309978</v>
      </c>
      <c r="N65" s="11">
        <v>3.0562923813271059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2.4581204274711941</v>
      </c>
      <c r="C66" s="11">
        <v>5.3731212949249576</v>
      </c>
      <c r="D66" s="11">
        <f t="shared" ref="D66:D89" si="50">C66-B66</f>
        <v>2.9150008674537635</v>
      </c>
      <c r="E66" s="11">
        <v>2.2801754793802544</v>
      </c>
      <c r="F66" s="11">
        <f t="shared" ref="F66:F89" si="51">SUM(D66:E66)</f>
        <v>5.1951763468340175</v>
      </c>
      <c r="G66" s="200">
        <f t="shared" ref="G66:G89" si="52">IF(B66&gt;0,(1+(E66/B66))^(1/($C$6-$B$6))-1,0)</f>
        <v>4.4723269962073653E-2</v>
      </c>
      <c r="I66" s="11" t="str">
        <f>I55</f>
        <v>Administrative and secretarial occupations</v>
      </c>
      <c r="J66" s="11">
        <v>4.5067069566666937</v>
      </c>
      <c r="K66" s="11">
        <v>5.8296363876197841</v>
      </c>
      <c r="L66" s="11">
        <v>1.3229294309530903</v>
      </c>
      <c r="M66" s="11">
        <v>3.0134870047508349</v>
      </c>
      <c r="N66" s="11">
        <v>4.3364164357039252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8.4526612573478097</v>
      </c>
      <c r="C67" s="11">
        <v>19.922103337245126</v>
      </c>
      <c r="D67" s="11">
        <f t="shared" si="50"/>
        <v>11.469442079897316</v>
      </c>
      <c r="E67" s="11">
        <v>5.8011128098609017</v>
      </c>
      <c r="F67" s="11">
        <f t="shared" si="51"/>
        <v>17.270554889758216</v>
      </c>
      <c r="G67" s="200">
        <f t="shared" si="52"/>
        <v>3.5449907669301339E-2</v>
      </c>
      <c r="I67" s="11" t="str">
        <f t="shared" ref="I67:I71" si="53">I56</f>
        <v>Skilled trades occupations</v>
      </c>
      <c r="J67" s="11">
        <v>2.8128922283334874</v>
      </c>
      <c r="K67" s="11">
        <v>4.0391164245129181</v>
      </c>
      <c r="L67" s="11">
        <v>1.2262241961794307</v>
      </c>
      <c r="M67" s="11">
        <v>1.9028806101200493</v>
      </c>
      <c r="N67" s="11">
        <v>3.1291048062994795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5.2788556807399427</v>
      </c>
      <c r="C68" s="11">
        <v>9.3453246369598002</v>
      </c>
      <c r="D68" s="11">
        <f t="shared" si="50"/>
        <v>4.0664689562198575</v>
      </c>
      <c r="E68" s="11">
        <v>3.720294396848403</v>
      </c>
      <c r="F68" s="11">
        <f t="shared" si="51"/>
        <v>7.7867633530682605</v>
      </c>
      <c r="G68" s="200">
        <f t="shared" si="52"/>
        <v>3.6201254422975504E-2</v>
      </c>
      <c r="I68" s="11" t="str">
        <f t="shared" si="53"/>
        <v>Caring, leisure and other service occupations</v>
      </c>
      <c r="J68" s="11">
        <v>3.4375641171757962</v>
      </c>
      <c r="K68" s="11">
        <v>4.4835707778725977</v>
      </c>
      <c r="L68" s="11">
        <v>1.0460066606968015</v>
      </c>
      <c r="M68" s="11">
        <v>2.5281895283706786</v>
      </c>
      <c r="N68" s="11">
        <v>3.57419618906748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16.000188727079497</v>
      </c>
      <c r="C69" s="11">
        <v>21.943362006070291</v>
      </c>
      <c r="D69" s="11">
        <f t="shared" ref="D69" si="54">C69-B69</f>
        <v>5.9431732789907947</v>
      </c>
      <c r="E69" s="11">
        <v>9.8504854650671465</v>
      </c>
      <c r="F69" s="11">
        <f t="shared" ref="F69" si="55">SUM(D69:E69)</f>
        <v>15.793658744057941</v>
      </c>
      <c r="G69" s="200">
        <f t="shared" si="52"/>
        <v>3.2499344441177858E-2</v>
      </c>
      <c r="I69" s="11" t="str">
        <f t="shared" si="53"/>
        <v>Sales and customer service occupations</v>
      </c>
      <c r="J69" s="11">
        <v>1.833465720602355</v>
      </c>
      <c r="K69" s="11">
        <v>2.4322471549631288</v>
      </c>
      <c r="L69" s="11">
        <v>0.59878143436077369</v>
      </c>
      <c r="M69" s="11">
        <v>1.1015663318137707</v>
      </c>
      <c r="N69" s="11">
        <v>1.7003477661745443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10.77964478697916</v>
      </c>
      <c r="C70" s="11">
        <v>19.476550444868618</v>
      </c>
      <c r="D70" s="11">
        <f t="shared" si="50"/>
        <v>8.6969056578894577</v>
      </c>
      <c r="E70" s="11">
        <v>7.4306560604965277</v>
      </c>
      <c r="F70" s="11">
        <f t="shared" si="51"/>
        <v>16.127561718385984</v>
      </c>
      <c r="G70" s="200">
        <f t="shared" si="52"/>
        <v>3.5573300322387258E-2</v>
      </c>
      <c r="I70" s="11" t="str">
        <f t="shared" si="53"/>
        <v>Process, plant and machine operatives</v>
      </c>
      <c r="J70" s="11">
        <v>0.95494417460968151</v>
      </c>
      <c r="K70" s="11">
        <v>1.5804514090012316</v>
      </c>
      <c r="L70" s="11">
        <v>0.6255072343915502</v>
      </c>
      <c r="M70" s="11">
        <v>0.79309522788700315</v>
      </c>
      <c r="N70" s="11">
        <v>1.4186024622785534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1.5630137134844579</v>
      </c>
      <c r="C71" s="11">
        <v>2.8446402429290485</v>
      </c>
      <c r="D71" s="11">
        <f t="shared" si="50"/>
        <v>1.2816265294445905</v>
      </c>
      <c r="E71" s="11">
        <v>0.942469349484226</v>
      </c>
      <c r="F71" s="11">
        <f t="shared" si="51"/>
        <v>2.2240958789288165</v>
      </c>
      <c r="G71" s="200">
        <f t="shared" si="52"/>
        <v>3.195773869995433E-2</v>
      </c>
      <c r="I71" s="11" t="str">
        <f t="shared" si="53"/>
        <v>Elementary occupations</v>
      </c>
      <c r="J71" s="11">
        <v>1.7977135502210984</v>
      </c>
      <c r="K71" s="11">
        <v>3.0437914570162481</v>
      </c>
      <c r="L71" s="11">
        <v>1.2460779067951495</v>
      </c>
      <c r="M71" s="11">
        <v>1.5064840958563106</v>
      </c>
      <c r="N71" s="11">
        <v>2.7525620026514601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1.3513586429569127</v>
      </c>
      <c r="C72" s="11">
        <v>4.9078766117266843</v>
      </c>
      <c r="D72" s="11">
        <f t="shared" si="50"/>
        <v>3.5565179687697714</v>
      </c>
      <c r="E72" s="11">
        <v>1.9039274524859526</v>
      </c>
      <c r="F72" s="11">
        <f t="shared" si="51"/>
        <v>5.4604454212557236</v>
      </c>
      <c r="G72" s="200">
        <f t="shared" si="52"/>
        <v>6.0363010068302136E-2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0.34993950016452952</v>
      </c>
      <c r="C73" s="11">
        <v>0.61766908970590184</v>
      </c>
      <c r="D73" s="11">
        <f t="shared" si="50"/>
        <v>0.26772958954137233</v>
      </c>
      <c r="E73" s="11">
        <v>0.13708570025717248</v>
      </c>
      <c r="F73" s="11">
        <f t="shared" si="51"/>
        <v>0.40481528979854481</v>
      </c>
      <c r="G73" s="200">
        <f t="shared" si="52"/>
        <v>2.2281648067383308E-2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2.7593787567398138</v>
      </c>
      <c r="C74" s="11">
        <v>4.8316783076470626</v>
      </c>
      <c r="D74" s="11">
        <f t="shared" ref="D74:D75" si="56">C74-B74</f>
        <v>2.0722995509072488</v>
      </c>
      <c r="E74" s="11">
        <v>1.9259868829852316</v>
      </c>
      <c r="F74" s="11">
        <f t="shared" ref="F74:F75" si="57">SUM(D74:E74)</f>
        <v>3.9982864338924804</v>
      </c>
      <c r="G74" s="200">
        <f t="shared" si="52"/>
        <v>3.5926186496689105E-2</v>
      </c>
      <c r="I74" s="11" t="str">
        <f>I63</f>
        <v>Managers, directors and senior officials</v>
      </c>
      <c r="J74" s="11">
        <f t="array" ref="J74:J82">MMULT(aggregation!$B$13:$AA$21,B181:B206)</f>
        <v>12.70568881938032</v>
      </c>
      <c r="K74" s="11">
        <f t="array" ref="K74:K82">MMULT(aggregation!$B$13:$AA$21,C181:C206)</f>
        <v>11.215492234690435</v>
      </c>
      <c r="L74" s="11">
        <f t="array" ref="L74:L82">MMULT(aggregation!$B$13:$AA$21,D181:D206)</f>
        <v>-1.4901965846898841</v>
      </c>
      <c r="M74" s="11">
        <f t="array" ref="M74:M82">MMULT(aggregation!$B$13:$AA$21,E181:E206)</f>
        <v>4.7402208209358028</v>
      </c>
      <c r="N74" s="11">
        <f t="array" ref="N74:N82">MMULT(aggregation!$B$13:$AA$21,F181:F206)</f>
        <v>3.2500242362459186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6.0472774098273145</v>
      </c>
      <c r="C75" s="11">
        <v>11.424668436876511</v>
      </c>
      <c r="D75" s="11">
        <f t="shared" si="56"/>
        <v>5.377391027049196</v>
      </c>
      <c r="E75" s="11">
        <v>4.3038727932833893</v>
      </c>
      <c r="F75" s="11">
        <f t="shared" si="57"/>
        <v>9.6812638203325854</v>
      </c>
      <c r="G75" s="200">
        <f t="shared" si="52"/>
        <v>3.6482358575710583E-2</v>
      </c>
      <c r="I75" s="11" t="str">
        <f>I64</f>
        <v>Professional occupations</v>
      </c>
      <c r="J75" s="11">
        <v>15.748946940146851</v>
      </c>
      <c r="K75" s="11">
        <v>16.617477298073613</v>
      </c>
      <c r="L75" s="11">
        <v>0.86853035792676292</v>
      </c>
      <c r="M75" s="11">
        <v>6.3124509955502113</v>
      </c>
      <c r="N75" s="11">
        <v>7.180981353476974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3.8528075706075562</v>
      </c>
      <c r="C76" s="11">
        <v>8.9492341672060522</v>
      </c>
      <c r="D76" s="11">
        <f t="shared" si="50"/>
        <v>5.0964265965984961</v>
      </c>
      <c r="E76" s="11">
        <v>3.5625967069405404</v>
      </c>
      <c r="F76" s="11">
        <f t="shared" si="51"/>
        <v>8.6590233035390369</v>
      </c>
      <c r="G76" s="200">
        <f t="shared" si="52"/>
        <v>4.4617188598065516E-2</v>
      </c>
      <c r="I76" s="11" t="str">
        <f>I65</f>
        <v>Associate professional occupations</v>
      </c>
      <c r="J76" s="11">
        <v>15.466711307645243</v>
      </c>
      <c r="K76" s="11">
        <v>15.941782562604381</v>
      </c>
      <c r="L76" s="11">
        <v>0.47507125495913738</v>
      </c>
      <c r="M76" s="11">
        <v>6.5695157646649189</v>
      </c>
      <c r="N76" s="11">
        <v>7.044587019624057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0.58087763977876694</v>
      </c>
      <c r="C77" s="11">
        <v>1.1564569786222834</v>
      </c>
      <c r="D77" s="11">
        <f t="shared" si="50"/>
        <v>0.57557933884351642</v>
      </c>
      <c r="E77" s="11">
        <v>0.55346079739080722</v>
      </c>
      <c r="F77" s="11">
        <f t="shared" si="51"/>
        <v>1.1290401362343236</v>
      </c>
      <c r="G77" s="200">
        <f t="shared" si="52"/>
        <v>4.5627987840875184E-2</v>
      </c>
      <c r="I77" s="11" t="str">
        <f>I66</f>
        <v>Administrative and secretarial occupations</v>
      </c>
      <c r="J77" s="11">
        <v>14.444086256994272</v>
      </c>
      <c r="K77" s="11">
        <v>11.405733982754288</v>
      </c>
      <c r="L77" s="11">
        <v>-3.0383522742399816</v>
      </c>
      <c r="M77" s="11">
        <v>6.0189597891538291</v>
      </c>
      <c r="N77" s="11">
        <v>2.9806075149138476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9.7799584944016971E-2</v>
      </c>
      <c r="C78" s="11">
        <v>0.213174289205289</v>
      </c>
      <c r="D78" s="11">
        <f t="shared" si="50"/>
        <v>0.11537470426127203</v>
      </c>
      <c r="E78" s="11">
        <v>8.2884118877724608E-2</v>
      </c>
      <c r="F78" s="11">
        <f t="shared" si="51"/>
        <v>0.19825882313899662</v>
      </c>
      <c r="G78" s="200">
        <f t="shared" si="52"/>
        <v>4.1770682902149137E-2</v>
      </c>
      <c r="I78" s="11" t="str">
        <f t="shared" ref="I78:I82" si="58">I67</f>
        <v>Skilled trades occupations</v>
      </c>
      <c r="J78" s="11">
        <v>17.74378541024312</v>
      </c>
      <c r="K78" s="11">
        <v>18.623005720557131</v>
      </c>
      <c r="L78" s="11">
        <v>0.87922031031400849</v>
      </c>
      <c r="M78" s="11">
        <v>6.7218429484549223</v>
      </c>
      <c r="N78" s="11">
        <v>7.6010632587689315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0.40320940239314529</v>
      </c>
      <c r="C79" s="11">
        <v>1.2374844134142786</v>
      </c>
      <c r="D79" s="11">
        <f t="shared" si="50"/>
        <v>0.83427501102113333</v>
      </c>
      <c r="E79" s="11">
        <v>0.40292053839421593</v>
      </c>
      <c r="F79" s="11">
        <f t="shared" si="51"/>
        <v>1.2371955494153493</v>
      </c>
      <c r="G79" s="200">
        <f t="shared" si="52"/>
        <v>4.7269108841185181E-2</v>
      </c>
      <c r="I79" s="11" t="str">
        <f t="shared" si="58"/>
        <v>Caring, leisure and other service occupations</v>
      </c>
      <c r="J79" s="11">
        <v>19.628912736295689</v>
      </c>
      <c r="K79" s="11">
        <v>24.875150655074357</v>
      </c>
      <c r="L79" s="11">
        <v>5.2462379187786663</v>
      </c>
      <c r="M79" s="11">
        <v>11.668285378714787</v>
      </c>
      <c r="N79" s="11">
        <v>16.914523297493453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0.16490807702184465</v>
      </c>
      <c r="C80" s="11">
        <v>0.39163272911116542</v>
      </c>
      <c r="D80" s="11">
        <f t="shared" ref="D80" si="59">C80-B80</f>
        <v>0.22672465208932077</v>
      </c>
      <c r="E80" s="11">
        <v>0.13990551973518731</v>
      </c>
      <c r="F80" s="11">
        <f t="shared" ref="F80" si="60">SUM(D80:E80)</f>
        <v>0.36663017182450808</v>
      </c>
      <c r="G80" s="200">
        <f t="shared" si="52"/>
        <v>4.180433576996645E-2</v>
      </c>
      <c r="I80" s="11" t="str">
        <f t="shared" si="58"/>
        <v>Sales and customer service occupations</v>
      </c>
      <c r="J80" s="11">
        <v>12.944300972876441</v>
      </c>
      <c r="K80" s="11">
        <v>14.741907843117163</v>
      </c>
      <c r="L80" s="11">
        <v>1.7976068702407226</v>
      </c>
      <c r="M80" s="11">
        <v>5.9811356223839951</v>
      </c>
      <c r="N80" s="11">
        <v>7.7787424926247173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0.40176606724709335</v>
      </c>
      <c r="C81" s="11">
        <v>1.0009920695537291</v>
      </c>
      <c r="D81" s="11">
        <f t="shared" si="50"/>
        <v>0.59922600230663581</v>
      </c>
      <c r="E81" s="11">
        <v>0.39073060760085199</v>
      </c>
      <c r="F81" s="11">
        <f t="shared" si="51"/>
        <v>0.98995660990748779</v>
      </c>
      <c r="G81" s="200">
        <f t="shared" si="52"/>
        <v>4.6329041640364332E-2</v>
      </c>
      <c r="I81" s="11" t="str">
        <f t="shared" si="58"/>
        <v>Process, plant and machine operatives</v>
      </c>
      <c r="J81" s="11">
        <v>6.4801423055983243</v>
      </c>
      <c r="K81" s="11">
        <v>8.5627785087189139</v>
      </c>
      <c r="L81" s="11">
        <v>2.0826362031205892</v>
      </c>
      <c r="M81" s="11">
        <v>3.3644470117347023</v>
      </c>
      <c r="N81" s="11">
        <v>5.4470832148552919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1.8829481968920192</v>
      </c>
      <c r="C82" s="11">
        <v>4.4211360214917885</v>
      </c>
      <c r="D82" s="11">
        <f t="shared" si="50"/>
        <v>2.5381878245997695</v>
      </c>
      <c r="E82" s="11">
        <v>1.908913848163706</v>
      </c>
      <c r="F82" s="11">
        <f t="shared" si="51"/>
        <v>4.4471016727634751</v>
      </c>
      <c r="G82" s="200">
        <f t="shared" si="52"/>
        <v>4.7773983098035933E-2</v>
      </c>
      <c r="I82" s="11" t="str">
        <f t="shared" si="58"/>
        <v>Elementary occupations</v>
      </c>
      <c r="J82" s="11">
        <v>10.365233305663383</v>
      </c>
      <c r="K82" s="11">
        <v>11.613970211829013</v>
      </c>
      <c r="L82" s="11">
        <v>1.2487369061656306</v>
      </c>
      <c r="M82" s="11">
        <v>5.065688608083315</v>
      </c>
      <c r="N82" s="11">
        <v>6.3144255142489456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0.29152142148489157</v>
      </c>
      <c r="C83" s="11">
        <v>0.67498690879639867</v>
      </c>
      <c r="D83" s="11">
        <f t="shared" ref="D83:D84" si="61">C83-B83</f>
        <v>0.38346548731150709</v>
      </c>
      <c r="E83" s="11">
        <v>0.26226609491083763</v>
      </c>
      <c r="F83" s="11">
        <f t="shared" ref="F83:F84" si="62">SUM(D83:E83)</f>
        <v>0.64573158222234472</v>
      </c>
      <c r="G83" s="200">
        <f t="shared" si="52"/>
        <v>4.3705997878016989E-2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2.2214904573161387E-2</v>
      </c>
      <c r="C84" s="11">
        <v>3.4495083453219326E-2</v>
      </c>
      <c r="D84" s="11">
        <f t="shared" si="61"/>
        <v>1.2280178880057939E-2</v>
      </c>
      <c r="E84" s="11">
        <v>1.2494897920272207E-2</v>
      </c>
      <c r="F84" s="11">
        <f t="shared" si="62"/>
        <v>2.4775076800330146E-2</v>
      </c>
      <c r="G84" s="200">
        <f t="shared" si="52"/>
        <v>3.0197549957262204E-2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1.273969549598964</v>
      </c>
      <c r="C85" s="11">
        <v>3.2090722186978451</v>
      </c>
      <c r="D85" s="11">
        <f t="shared" si="50"/>
        <v>1.9351026690988811</v>
      </c>
      <c r="E85" s="11">
        <v>1.0585555705005445</v>
      </c>
      <c r="F85" s="11">
        <f t="shared" si="51"/>
        <v>2.9936582395994256</v>
      </c>
      <c r="G85" s="200">
        <f t="shared" si="52"/>
        <v>4.1144842555508099E-2</v>
      </c>
      <c r="I85" s="11" t="str">
        <f>I74</f>
        <v>Managers, directors and senior officials</v>
      </c>
      <c r="J85" s="11">
        <f t="array" ref="J85:J93">MMULT(aggregation!$B$13:$AA$21,B210:B235)</f>
        <v>10.074531583334865</v>
      </c>
      <c r="K85" s="11">
        <f t="array" ref="K85:K93">MMULT(aggregation!$B$13:$AA$21,C210:C235)</f>
        <v>6.1865908333667461</v>
      </c>
      <c r="L85" s="11">
        <f t="array" ref="L85:L93">MMULT(aggregation!$B$13:$AA$21,D210:D235)</f>
        <v>-3.8879407499681196</v>
      </c>
      <c r="M85" s="11">
        <f t="array" ref="M85:M93">MMULT(aggregation!$B$13:$AA$21,E210:E235)</f>
        <v>3.867081937523364</v>
      </c>
      <c r="N85" s="11">
        <f t="array" ref="N85:N93">MMULT(aggregation!$B$13:$AA$21,F210:F235)</f>
        <v>-2.0858812444755515E-2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0.46363308732883568</v>
      </c>
      <c r="C86" s="11">
        <v>1.0987048918385249</v>
      </c>
      <c r="D86" s="11">
        <f t="shared" si="50"/>
        <v>0.63507180450968925</v>
      </c>
      <c r="E86" s="11">
        <v>0.38378770497885967</v>
      </c>
      <c r="F86" s="11">
        <f t="shared" si="51"/>
        <v>1.0188595094885489</v>
      </c>
      <c r="G86" s="200">
        <f t="shared" si="52"/>
        <v>4.1026167643791744E-2</v>
      </c>
      <c r="I86" s="11" t="str">
        <f>I75</f>
        <v>Professional occupations</v>
      </c>
      <c r="J86" s="11">
        <v>10.585194671968946</v>
      </c>
      <c r="K86" s="11">
        <v>7.6114265645269761</v>
      </c>
      <c r="L86" s="11">
        <v>-2.9737681074419697</v>
      </c>
      <c r="M86" s="11">
        <v>3.7626824537018582</v>
      </c>
      <c r="N86" s="11">
        <v>0.78891434625988843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0.15880814136573709</v>
      </c>
      <c r="C87" s="11">
        <v>0.51653481936073808</v>
      </c>
      <c r="D87" s="11">
        <f t="shared" ref="D87:D88" si="63">C87-B87</f>
        <v>0.35772667799500102</v>
      </c>
      <c r="E87" s="11">
        <v>0.15968691525818052</v>
      </c>
      <c r="F87" s="11">
        <f t="shared" ref="F87:F88" si="64">SUM(D87:E87)</f>
        <v>0.51741359325318159</v>
      </c>
      <c r="G87" s="200">
        <f t="shared" si="52"/>
        <v>4.7487049232127099E-2</v>
      </c>
      <c r="I87" s="11" t="str">
        <f>I76</f>
        <v>Associate professional occupations</v>
      </c>
      <c r="J87" s="11">
        <v>11.115939410884751</v>
      </c>
      <c r="K87" s="11">
        <v>7.373246289438252</v>
      </c>
      <c r="L87" s="11">
        <v>-3.7426931214464991</v>
      </c>
      <c r="M87" s="11">
        <v>3.8778777501224053</v>
      </c>
      <c r="N87" s="11">
        <v>0.13518462867590575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0.32989915733792885</v>
      </c>
      <c r="C88" s="11">
        <v>0.79384472897578084</v>
      </c>
      <c r="D88" s="11">
        <f t="shared" si="63"/>
        <v>0.46394557163785199</v>
      </c>
      <c r="E88" s="11">
        <v>0.34410007343782006</v>
      </c>
      <c r="F88" s="11">
        <f t="shared" si="64"/>
        <v>0.80804564507567211</v>
      </c>
      <c r="G88" s="200">
        <f t="shared" si="52"/>
        <v>4.8781970841299316E-2</v>
      </c>
      <c r="I88" s="11" t="str">
        <f>I77</f>
        <v>Administrative and secretarial occupations</v>
      </c>
      <c r="J88" s="11">
        <v>13.996866228002675</v>
      </c>
      <c r="K88" s="11">
        <v>5.771363455046485</v>
      </c>
      <c r="L88" s="11">
        <v>-8.2255027729561903</v>
      </c>
      <c r="M88" s="11">
        <v>4.3449780110283855</v>
      </c>
      <c r="N88" s="11">
        <v>-3.8805247619278052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0.1064197400847281</v>
      </c>
      <c r="C89" s="11">
        <v>0.59368772469369868</v>
      </c>
      <c r="D89" s="11">
        <f t="shared" si="50"/>
        <v>0.48726798460897058</v>
      </c>
      <c r="E89" s="11">
        <v>0.20482148778647519</v>
      </c>
      <c r="F89" s="11">
        <f t="shared" si="51"/>
        <v>0.69208947239544583</v>
      </c>
      <c r="G89" s="200">
        <f t="shared" si="52"/>
        <v>7.4166643004734523E-2</v>
      </c>
      <c r="I89" s="11" t="str">
        <f t="shared" ref="I89:I93" si="65">I78</f>
        <v>Skilled trades occupations</v>
      </c>
      <c r="J89" s="11">
        <v>13.554136097025555</v>
      </c>
      <c r="K89" s="11">
        <v>11.491367565145033</v>
      </c>
      <c r="L89" s="11">
        <v>-2.0627685318805211</v>
      </c>
      <c r="M89" s="11">
        <v>5.6095426930719627</v>
      </c>
      <c r="N89" s="11">
        <v>3.5467741611914416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1.1505027331007907</v>
      </c>
      <c r="C90" s="11">
        <v>2.7915067746196454</v>
      </c>
      <c r="D90" s="11">
        <f t="shared" ref="D90" si="66">C90-B90</f>
        <v>1.6410040415188547</v>
      </c>
      <c r="E90" s="11">
        <v>1.0885628290854503</v>
      </c>
      <c r="F90" s="11">
        <f t="shared" ref="F90" si="67">SUM(D90:E90)</f>
        <v>2.7295668706043053</v>
      </c>
      <c r="G90" s="200">
        <f t="shared" ref="G90:G91" si="68">IF(B90&gt;0,(1+(E90/B90))^(1/($C$6-$B$6))-1,0)</f>
        <v>4.5390647445731735E-2</v>
      </c>
      <c r="I90" s="11" t="str">
        <f t="shared" si="65"/>
        <v>Caring, leisure and other service occupations</v>
      </c>
      <c r="J90" s="11">
        <v>13.068232170870612</v>
      </c>
      <c r="K90" s="11">
        <v>8.9706377321532642</v>
      </c>
      <c r="L90" s="11">
        <v>-4.0975944387173477</v>
      </c>
      <c r="M90" s="11">
        <v>5.5674498152362446</v>
      </c>
      <c r="N90" s="11">
        <v>1.4698553765188969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72.678546497061461</v>
      </c>
      <c r="C91" s="11">
        <f t="shared" ref="C91:F91" si="69">SUM(C65:C90)</f>
        <v>138.89231177493943</v>
      </c>
      <c r="D91" s="11">
        <f t="shared" si="69"/>
        <v>66.213765277877954</v>
      </c>
      <c r="E91" s="11">
        <f t="shared" si="69"/>
        <v>53.35824471465083</v>
      </c>
      <c r="F91" s="11">
        <f t="shared" si="69"/>
        <v>119.57200999252879</v>
      </c>
      <c r="G91" s="200">
        <f t="shared" si="68"/>
        <v>3.7383669335029568E-2</v>
      </c>
      <c r="I91" s="11" t="str">
        <f t="shared" si="65"/>
        <v>Sales and customer service occupations</v>
      </c>
      <c r="J91" s="11">
        <v>11.538032911864011</v>
      </c>
      <c r="K91" s="11">
        <v>8.6596439100891054</v>
      </c>
      <c r="L91" s="11">
        <v>-2.8783890017749063</v>
      </c>
      <c r="M91" s="11">
        <v>4.8787813744769792</v>
      </c>
      <c r="N91" s="11">
        <v>2.0003923727020725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8.0047833096375314</v>
      </c>
      <c r="K92" s="11">
        <v>7.3456648552549266</v>
      </c>
      <c r="L92" s="11">
        <v>-0.65911845438260475</v>
      </c>
      <c r="M92" s="11">
        <v>3.9971990715680494</v>
      </c>
      <c r="N92" s="11">
        <v>3.3380806171854447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15.634002399283764</v>
      </c>
      <c r="K93" s="11">
        <v>13.279655279309786</v>
      </c>
      <c r="L93" s="11">
        <v>-2.3543471199739772</v>
      </c>
      <c r="M93" s="11">
        <v>7.1054444321955437</v>
      </c>
      <c r="N93" s="11">
        <v>4.7510973122215674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13.178463012227171</v>
      </c>
      <c r="C94" s="11">
        <v>13.91704984799966</v>
      </c>
      <c r="D94" s="11">
        <f>C94-B94</f>
        <v>0.73858683577248918</v>
      </c>
      <c r="E94" s="11">
        <v>7.8469624098851796</v>
      </c>
      <c r="F94" s="11">
        <f>SUM(D94:E94)</f>
        <v>8.5855492456576687</v>
      </c>
      <c r="G94" s="200">
        <f>IF(B94&gt;0,(1+(E94/B94))^(1/($C$6-$B$6))-1,0)</f>
        <v>3.1633259820073922E-2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4.8530064293429138</v>
      </c>
      <c r="C95" s="11">
        <v>6.667131835358135</v>
      </c>
      <c r="D95" s="11">
        <f t="shared" ref="D95:D118" si="72">C95-B95</f>
        <v>1.8141254060152212</v>
      </c>
      <c r="E95" s="11">
        <v>3.9671961545820777</v>
      </c>
      <c r="F95" s="11">
        <f t="shared" ref="F95:F118" si="73">SUM(D95:E95)</f>
        <v>5.7813215605972985</v>
      </c>
      <c r="G95" s="200">
        <f t="shared" ref="G95:G120" si="74">IF(B95&gt;0,(1+(E95/B95))^(1/($C$6-$B$6))-1,0)</f>
        <v>4.0633604645503363E-2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12.658129110949254</v>
      </c>
      <c r="C96" s="11">
        <v>15.916591965234177</v>
      </c>
      <c r="D96" s="11">
        <f t="shared" si="72"/>
        <v>3.2584628542849234</v>
      </c>
      <c r="E96" s="11">
        <v>6.2364657598930036</v>
      </c>
      <c r="F96" s="11">
        <f t="shared" si="73"/>
        <v>9.4949286141779261</v>
      </c>
      <c r="G96" s="200">
        <f t="shared" si="74"/>
        <v>2.7064860867044294E-2</v>
      </c>
      <c r="I96" s="11" t="str">
        <f>I85</f>
        <v>Managers, directors and senior officials</v>
      </c>
      <c r="J96" s="11">
        <f t="array" ref="J96:J104">MMULT(aggregation!$B$13:$AA$21,B239:B264)</f>
        <v>7.1427290591670838</v>
      </c>
      <c r="K96" s="11">
        <f t="array" ref="K96:K104">MMULT(aggregation!$B$13:$AA$21,C239:C264)</f>
        <v>5.2281906931386617</v>
      </c>
      <c r="L96" s="11">
        <f t="array" ref="L96:L104">MMULT(aggregation!$B$13:$AA$21,D239:D264)</f>
        <v>-1.9145383660284221</v>
      </c>
      <c r="M96" s="11">
        <f t="array" ref="M96:M104">MMULT(aggregation!$B$13:$AA$21,E239:E264)</f>
        <v>2.4169798770157893</v>
      </c>
      <c r="N96" s="11">
        <f t="array" ref="N96:N104">MMULT(aggregation!$B$13:$AA$21,F239:F264)</f>
        <v>0.502441510987367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9.8571327790998282</v>
      </c>
      <c r="C97" s="11">
        <v>11.332911737960369</v>
      </c>
      <c r="D97" s="11">
        <f t="shared" si="72"/>
        <v>1.4757789588605412</v>
      </c>
      <c r="E97" s="11">
        <v>6.2144560014259866</v>
      </c>
      <c r="F97" s="11">
        <f t="shared" si="73"/>
        <v>7.6902349602865279</v>
      </c>
      <c r="G97" s="200">
        <f t="shared" si="74"/>
        <v>3.312740126609337E-2</v>
      </c>
      <c r="I97" s="11" t="str">
        <f>I86</f>
        <v>Professional occupations</v>
      </c>
      <c r="J97" s="11">
        <v>6.7185476464516967</v>
      </c>
      <c r="K97" s="11">
        <v>4.7189659146955361</v>
      </c>
      <c r="L97" s="11">
        <v>-1.9995817317561604</v>
      </c>
      <c r="M97" s="11">
        <v>1.9224818440799385</v>
      </c>
      <c r="N97" s="11">
        <v>-7.7099887676222112E-2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8.5909574704596423</v>
      </c>
      <c r="C98" s="11">
        <v>5.3668199405655761</v>
      </c>
      <c r="D98" s="11">
        <f t="shared" ref="D98" si="75">C98-B98</f>
        <v>-3.2241375298940662</v>
      </c>
      <c r="E98" s="11">
        <v>3.5751753497967127</v>
      </c>
      <c r="F98" s="11">
        <f t="shared" ref="F98" si="76">SUM(D98:E98)</f>
        <v>0.35103781990264649</v>
      </c>
      <c r="G98" s="200">
        <f t="shared" si="74"/>
        <v>2.3467522009173125E-2</v>
      </c>
      <c r="I98" s="11" t="str">
        <f>I87</f>
        <v>Associate professional occupations</v>
      </c>
      <c r="J98" s="11">
        <v>7.0454677221549673</v>
      </c>
      <c r="K98" s="11">
        <v>4.8837038493101304</v>
      </c>
      <c r="L98" s="11">
        <v>-2.1617638728448378</v>
      </c>
      <c r="M98" s="11">
        <v>1.9146173695784263</v>
      </c>
      <c r="N98" s="11">
        <v>-0.24714650326641185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15.845036841296073</v>
      </c>
      <c r="C99" s="11">
        <v>16.179901088909602</v>
      </c>
      <c r="D99" s="11">
        <f t="shared" si="72"/>
        <v>0.33486424761352929</v>
      </c>
      <c r="E99" s="11">
        <v>8.5023376407399756</v>
      </c>
      <c r="F99" s="11">
        <f t="shared" si="73"/>
        <v>8.8372018883535048</v>
      </c>
      <c r="G99" s="200">
        <f t="shared" si="74"/>
        <v>2.9051852516560617E-2</v>
      </c>
      <c r="I99" s="11" t="str">
        <f>I88</f>
        <v>Administrative and secretarial occupations</v>
      </c>
      <c r="J99" s="11">
        <v>8.8491739037369861</v>
      </c>
      <c r="K99" s="11">
        <v>1.8082528221439305</v>
      </c>
      <c r="L99" s="11">
        <v>-7.0409210815930567</v>
      </c>
      <c r="M99" s="11">
        <v>1.5963274003912979</v>
      </c>
      <c r="N99" s="11">
        <v>-5.4445936812017584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3.2861533459876919</v>
      </c>
      <c r="C100" s="11">
        <v>3.5921420524804462</v>
      </c>
      <c r="D100" s="11">
        <f t="shared" si="72"/>
        <v>0.30598870649275423</v>
      </c>
      <c r="E100" s="11">
        <v>1.5565014991531625</v>
      </c>
      <c r="F100" s="11">
        <f t="shared" si="73"/>
        <v>1.8624902056459167</v>
      </c>
      <c r="G100" s="200">
        <f t="shared" si="74"/>
        <v>2.6186694664162014E-2</v>
      </c>
      <c r="I100" s="11" t="str">
        <f t="shared" ref="I100:I104" si="77">I89</f>
        <v>Skilled trades occupations</v>
      </c>
      <c r="J100" s="11">
        <v>8.0376786187170168</v>
      </c>
      <c r="K100" s="11">
        <v>7.0014043524805398</v>
      </c>
      <c r="L100" s="11">
        <v>-1.0362742662364772</v>
      </c>
      <c r="M100" s="11">
        <v>2.7779944869132915</v>
      </c>
      <c r="N100" s="11">
        <v>1.7417202206768145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3.514537961850932</v>
      </c>
      <c r="C101" s="11">
        <v>8.2251046800967522</v>
      </c>
      <c r="D101" s="11">
        <f t="shared" si="72"/>
        <v>4.7105667182458202</v>
      </c>
      <c r="E101" s="11">
        <v>4.3252722780439665</v>
      </c>
      <c r="F101" s="11">
        <f t="shared" si="73"/>
        <v>9.0358389962897867</v>
      </c>
      <c r="G101" s="200">
        <f t="shared" si="74"/>
        <v>5.4943387193581827E-2</v>
      </c>
      <c r="I101" s="11" t="str">
        <f t="shared" si="77"/>
        <v>Caring, leisure and other service occupations</v>
      </c>
      <c r="J101" s="11">
        <v>3.974000012903141</v>
      </c>
      <c r="K101" s="11">
        <v>3.2846979039670288</v>
      </c>
      <c r="L101" s="11">
        <v>-0.68930210893611199</v>
      </c>
      <c r="M101" s="11">
        <v>1.2235797921300084</v>
      </c>
      <c r="N101" s="11">
        <v>0.53427768319389635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1.625726379371631</v>
      </c>
      <c r="C102" s="11">
        <v>1.8555740666345917</v>
      </c>
      <c r="D102" s="11">
        <f t="shared" si="72"/>
        <v>0.22984768726296068</v>
      </c>
      <c r="E102" s="11">
        <v>0.69335491688783801</v>
      </c>
      <c r="F102" s="11">
        <f t="shared" si="73"/>
        <v>0.92320260415079869</v>
      </c>
      <c r="G102" s="200">
        <f t="shared" si="74"/>
        <v>2.3963716664072265E-2</v>
      </c>
      <c r="I102" s="11" t="str">
        <f t="shared" si="77"/>
        <v>Sales and customer service occupations</v>
      </c>
      <c r="J102" s="11">
        <v>7.9533212260905133</v>
      </c>
      <c r="K102" s="11">
        <v>3.1175194452656809</v>
      </c>
      <c r="L102" s="11">
        <v>-4.8358017808248324</v>
      </c>
      <c r="M102" s="11">
        <v>1.9117245093756137</v>
      </c>
      <c r="N102" s="11">
        <v>-2.9240772714492191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4.7487548028084836</v>
      </c>
      <c r="C103" s="11">
        <v>4.9354419120968194</v>
      </c>
      <c r="D103" s="11">
        <f t="shared" ref="D103:D104" si="78">C103-B103</f>
        <v>0.18668710928833576</v>
      </c>
      <c r="E103" s="11">
        <v>2.4472312571454498</v>
      </c>
      <c r="F103" s="11">
        <f t="shared" ref="F103:F104" si="79">SUM(D103:E103)</f>
        <v>2.6339183664337855</v>
      </c>
      <c r="G103" s="200">
        <f t="shared" si="74"/>
        <v>2.8096872078481328E-2</v>
      </c>
      <c r="I103" s="11" t="str">
        <f t="shared" si="77"/>
        <v>Process, plant and machine operatives</v>
      </c>
      <c r="J103" s="11">
        <v>6.3896928596444615</v>
      </c>
      <c r="K103" s="11">
        <v>3.9505369803002837</v>
      </c>
      <c r="L103" s="11">
        <v>-2.4391558793441779</v>
      </c>
      <c r="M103" s="11">
        <v>2.0658866641391436</v>
      </c>
      <c r="N103" s="11">
        <v>-0.37326921520503409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10.321749490821382</v>
      </c>
      <c r="C104" s="11">
        <v>11.26479142765724</v>
      </c>
      <c r="D104" s="11">
        <f t="shared" si="78"/>
        <v>0.9430419368358578</v>
      </c>
      <c r="E104" s="11">
        <v>5.7829273266161323</v>
      </c>
      <c r="F104" s="11">
        <f t="shared" si="79"/>
        <v>6.7259692634519901</v>
      </c>
      <c r="G104" s="200">
        <f t="shared" si="74"/>
        <v>3.0101247916082707E-2</v>
      </c>
      <c r="I104" s="11" t="str">
        <f t="shared" si="77"/>
        <v>Elementary occupations</v>
      </c>
      <c r="J104" s="11">
        <v>15.15754773453583</v>
      </c>
      <c r="K104" s="11">
        <v>12.507637017375641</v>
      </c>
      <c r="L104" s="11">
        <v>-2.6499107171601883</v>
      </c>
      <c r="M104" s="11">
        <v>5.2532425787906476</v>
      </c>
      <c r="N104" s="11">
        <v>2.6033318616304593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10.565149351993821</v>
      </c>
      <c r="C105" s="11">
        <v>14.913582335454624</v>
      </c>
      <c r="D105" s="11">
        <f t="shared" si="72"/>
        <v>4.3484329834608033</v>
      </c>
      <c r="E105" s="11">
        <v>7.7941177108533459</v>
      </c>
      <c r="F105" s="11">
        <f t="shared" si="73"/>
        <v>12.142550694314149</v>
      </c>
      <c r="G105" s="200">
        <f t="shared" si="74"/>
        <v>3.7525182490024012E-2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1.7591620777873749</v>
      </c>
      <c r="C106" s="11">
        <v>3.7066735142710163</v>
      </c>
      <c r="D106" s="11">
        <f t="shared" si="72"/>
        <v>1.9475114364836414</v>
      </c>
      <c r="E106" s="11">
        <v>1.7112467018250415</v>
      </c>
      <c r="F106" s="11">
        <f t="shared" si="73"/>
        <v>3.6587581383086829</v>
      </c>
      <c r="G106" s="200">
        <f t="shared" si="74"/>
        <v>4.6337166376865913E-2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0.74855019464121331</v>
      </c>
      <c r="C107" s="11">
        <v>1.2430535925784136</v>
      </c>
      <c r="D107" s="11">
        <f t="shared" si="72"/>
        <v>0.49450339793720033</v>
      </c>
      <c r="E107" s="11">
        <v>0.68157157727777684</v>
      </c>
      <c r="F107" s="11">
        <f t="shared" si="73"/>
        <v>1.1760749752149771</v>
      </c>
      <c r="G107" s="200">
        <f t="shared" si="74"/>
        <v>4.4103310372152649E-2</v>
      </c>
      <c r="I107" s="11" t="str">
        <f>I96</f>
        <v>Managers, directors and senior officials</v>
      </c>
      <c r="J107" s="11">
        <f t="array" ref="J107:J115">MMULT(aggregation!$B$13:$AA$21,B268:B293)</f>
        <v>1.5025336324168657</v>
      </c>
      <c r="K107" s="11">
        <f t="array" ref="K107:K115">MMULT(aggregation!$B$13:$AA$21,C268:C293)</f>
        <v>1.0993917998552032</v>
      </c>
      <c r="L107" s="11">
        <f t="array" ref="L107:L115">MMULT(aggregation!$B$13:$AA$21,D268:D293)</f>
        <v>-0.40314183256166247</v>
      </c>
      <c r="M107" s="11">
        <f t="array" ref="M107:M115">MMULT(aggregation!$B$13:$AA$21,E268:E293)</f>
        <v>0.43922825378736441</v>
      </c>
      <c r="N107" s="11">
        <f t="array" ref="N107:N115">MMULT(aggregation!$B$13:$AA$21,F268:F293)</f>
        <v>3.6086421225701937E-2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1.0208987599749448</v>
      </c>
      <c r="C108" s="11">
        <v>1.6568702011643461</v>
      </c>
      <c r="D108" s="11">
        <f t="shared" si="72"/>
        <v>0.6359714411894013</v>
      </c>
      <c r="E108" s="11">
        <v>0.71596039633505537</v>
      </c>
      <c r="F108" s="11">
        <f t="shared" si="73"/>
        <v>1.3519318375244567</v>
      </c>
      <c r="G108" s="200">
        <f t="shared" si="74"/>
        <v>3.6061323719128957E-2</v>
      </c>
      <c r="I108" s="11" t="str">
        <f>I97</f>
        <v>Professional occupations</v>
      </c>
      <c r="J108" s="11">
        <v>1.1730176866403075</v>
      </c>
      <c r="K108" s="11">
        <v>1.0843708534911018</v>
      </c>
      <c r="L108" s="11">
        <v>-8.864683314920549E-2</v>
      </c>
      <c r="M108" s="11">
        <v>0.40181109413656363</v>
      </c>
      <c r="N108" s="11">
        <v>0.31316426098735811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0.60967957396353445</v>
      </c>
      <c r="C109" s="11">
        <v>0.9175389929436234</v>
      </c>
      <c r="D109" s="11">
        <f t="shared" ref="D109" si="80">C109-B109</f>
        <v>0.30785941898008895</v>
      </c>
      <c r="E109" s="11">
        <v>0.42638782192985336</v>
      </c>
      <c r="F109" s="11">
        <f t="shared" ref="F109" si="81">SUM(D109:E109)</f>
        <v>0.73424724090994231</v>
      </c>
      <c r="G109" s="200">
        <f t="shared" si="74"/>
        <v>3.5982511536915673E-2</v>
      </c>
      <c r="I109" s="11" t="str">
        <f>I98</f>
        <v>Associate professional occupations</v>
      </c>
      <c r="J109" s="11">
        <v>1.1462325905024413</v>
      </c>
      <c r="K109" s="11">
        <v>0.85531908225987141</v>
      </c>
      <c r="L109" s="11">
        <v>-0.29091350824256978</v>
      </c>
      <c r="M109" s="11">
        <v>0.33351835916448769</v>
      </c>
      <c r="N109" s="11">
        <v>4.2604850921917903E-2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0.86994650314105892</v>
      </c>
      <c r="C110" s="11">
        <v>1.4468543197211861</v>
      </c>
      <c r="D110" s="11">
        <f t="shared" si="72"/>
        <v>0.57690781658012713</v>
      </c>
      <c r="E110" s="11">
        <v>0.70460734510881595</v>
      </c>
      <c r="F110" s="11">
        <f t="shared" si="73"/>
        <v>1.2815151616889431</v>
      </c>
      <c r="G110" s="200">
        <f t="shared" si="74"/>
        <v>4.0345671881550027E-2</v>
      </c>
      <c r="I110" s="11" t="str">
        <f>I99</f>
        <v>Administrative and secretarial occupations</v>
      </c>
      <c r="J110" s="11">
        <v>1.4244628216841635</v>
      </c>
      <c r="K110" s="11">
        <v>0.36147196216525773</v>
      </c>
      <c r="L110" s="11">
        <v>-1.0629908595189057</v>
      </c>
      <c r="M110" s="11">
        <v>0.28969361483847966</v>
      </c>
      <c r="N110" s="11">
        <v>-0.77329724468042604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5.3540616651545783</v>
      </c>
      <c r="C111" s="11">
        <v>7.7343299662197316</v>
      </c>
      <c r="D111" s="11">
        <f>C111-B111</f>
        <v>2.3802683010651533</v>
      </c>
      <c r="E111" s="11">
        <v>4.5856047533885205</v>
      </c>
      <c r="F111" s="11">
        <f>SUM(D111:E111)</f>
        <v>6.9658730544536738</v>
      </c>
      <c r="G111" s="200">
        <f t="shared" si="74"/>
        <v>4.2107598863985407E-2</v>
      </c>
      <c r="I111" s="11" t="str">
        <f t="shared" ref="I111:I115" si="82">I100</f>
        <v>Skilled trades occupations</v>
      </c>
      <c r="J111" s="11">
        <v>3.5156051800113217</v>
      </c>
      <c r="K111" s="11">
        <v>1.120512136536032</v>
      </c>
      <c r="L111" s="11">
        <v>-2.3950930434752897</v>
      </c>
      <c r="M111" s="11">
        <v>0.67974908815468271</v>
      </c>
      <c r="N111" s="11">
        <v>-1.7153439553206069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1.23130769855778</v>
      </c>
      <c r="C112" s="11">
        <v>2.1033773651415273</v>
      </c>
      <c r="D112" s="11">
        <f t="shared" ref="D112:D113" si="83">C112-B112</f>
        <v>0.87206966658374729</v>
      </c>
      <c r="E112" s="11">
        <v>1.0928156886044289</v>
      </c>
      <c r="F112" s="11">
        <f t="shared" ref="F112:F113" si="84">SUM(D112:E112)</f>
        <v>1.9648853551881762</v>
      </c>
      <c r="G112" s="200">
        <f t="shared" si="74"/>
        <v>4.32606793626511E-2</v>
      </c>
      <c r="I112" s="11" t="str">
        <f t="shared" si="82"/>
        <v>Caring, leisure and other service occupations</v>
      </c>
      <c r="J112" s="11">
        <v>0.82870049212625763</v>
      </c>
      <c r="K112" s="11">
        <v>0.54261930703690142</v>
      </c>
      <c r="L112" s="11">
        <v>-0.2860811850893562</v>
      </c>
      <c r="M112" s="11">
        <v>0.2126556081547929</v>
      </c>
      <c r="N112" s="11">
        <v>-7.3425576934563336E-2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9.7357343727423579E-2</v>
      </c>
      <c r="C113" s="11">
        <v>0.11951393735468625</v>
      </c>
      <c r="D113" s="11">
        <f t="shared" si="83"/>
        <v>2.2156593627262675E-2</v>
      </c>
      <c r="E113" s="11">
        <v>7.2749181914325778E-2</v>
      </c>
      <c r="F113" s="11">
        <f t="shared" si="84"/>
        <v>9.4905775541588452E-2</v>
      </c>
      <c r="G113" s="200">
        <f t="shared" si="74"/>
        <v>3.7903119384096851E-2</v>
      </c>
      <c r="I113" s="11" t="str">
        <f t="shared" si="82"/>
        <v>Sales and customer service occupations</v>
      </c>
      <c r="J113" s="11">
        <v>2.2089076183803309</v>
      </c>
      <c r="K113" s="11">
        <v>1.2458904875346333</v>
      </c>
      <c r="L113" s="11">
        <v>-0.96301713084569751</v>
      </c>
      <c r="M113" s="11">
        <v>0.47200032300101014</v>
      </c>
      <c r="N113" s="11">
        <v>-0.49101680784468738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4.6616277190059847</v>
      </c>
      <c r="C114" s="11">
        <v>6.9548796137004798</v>
      </c>
      <c r="D114" s="11">
        <f t="shared" si="72"/>
        <v>2.2932518946944951</v>
      </c>
      <c r="E114" s="11">
        <v>3.4047100667279411</v>
      </c>
      <c r="F114" s="11">
        <f t="shared" si="73"/>
        <v>5.6979619614224362</v>
      </c>
      <c r="G114" s="200">
        <f t="shared" si="74"/>
        <v>3.7232034070411313E-2</v>
      </c>
      <c r="I114" s="11" t="str">
        <f t="shared" si="82"/>
        <v>Process, plant and machine operatives</v>
      </c>
      <c r="J114" s="11">
        <v>2.6717340023360863</v>
      </c>
      <c r="K114" s="11">
        <v>1.0402299657663445</v>
      </c>
      <c r="L114" s="11">
        <v>-1.6315040365697417</v>
      </c>
      <c r="M114" s="11">
        <v>0.5993377396701377</v>
      </c>
      <c r="N114" s="11">
        <v>-1.0321662968996042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1.7052047183094077</v>
      </c>
      <c r="C115" s="11">
        <v>2.6960464847278676</v>
      </c>
      <c r="D115" s="11">
        <f t="shared" si="72"/>
        <v>0.99084176641845989</v>
      </c>
      <c r="E115" s="11">
        <v>1.2262876009332537</v>
      </c>
      <c r="F115" s="11">
        <f t="shared" si="73"/>
        <v>2.2171293673517134</v>
      </c>
      <c r="G115" s="200">
        <f t="shared" si="74"/>
        <v>3.6782080462089528E-2</v>
      </c>
      <c r="I115" s="11" t="str">
        <f t="shared" si="82"/>
        <v>Elementary occupations</v>
      </c>
      <c r="J115" s="11">
        <v>4.4511201333532799</v>
      </c>
      <c r="K115" s="11">
        <v>3.2625684872230094</v>
      </c>
      <c r="L115" s="11">
        <v>-1.1885516461302712</v>
      </c>
      <c r="M115" s="11">
        <v>1.1164776859464518</v>
      </c>
      <c r="N115" s="11">
        <v>-7.2073960183819397E-2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0.41924135249460942</v>
      </c>
      <c r="C116" s="11">
        <v>1.0940320600116897</v>
      </c>
      <c r="D116" s="11">
        <f t="shared" ref="D116:D117" si="85">C116-B116</f>
        <v>0.67479070751708026</v>
      </c>
      <c r="E116" s="11">
        <v>0.41506195986121824</v>
      </c>
      <c r="F116" s="11">
        <f t="shared" ref="F116:F117" si="86">SUM(D116:E116)</f>
        <v>1.0898526673782984</v>
      </c>
      <c r="G116" s="200">
        <f t="shared" si="74"/>
        <v>4.6945296896133026E-2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0.81205866679850625</v>
      </c>
      <c r="C117" s="11">
        <v>1.4275827143636288</v>
      </c>
      <c r="D117" s="11">
        <f t="shared" si="85"/>
        <v>0.61552404756512258</v>
      </c>
      <c r="E117" s="11">
        <v>0.77806854928139579</v>
      </c>
      <c r="F117" s="11">
        <f t="shared" si="86"/>
        <v>1.3935925968465184</v>
      </c>
      <c r="G117" s="200">
        <f t="shared" si="74"/>
        <v>4.5818446209302088E-2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0.32288995401186954</v>
      </c>
      <c r="C118" s="11">
        <v>1.3854721842607831</v>
      </c>
      <c r="D118" s="11">
        <f t="shared" si="72"/>
        <v>1.0625822302489136</v>
      </c>
      <c r="E118" s="11">
        <v>0.68098650961712037</v>
      </c>
      <c r="F118" s="11">
        <f t="shared" si="73"/>
        <v>1.743568739866034</v>
      </c>
      <c r="G118" s="200">
        <f t="shared" si="74"/>
        <v>7.8553558220720188E-2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3.6154798119484943</v>
      </c>
      <c r="C119" s="11">
        <v>5.0205869803872973</v>
      </c>
      <c r="D119" s="11">
        <f t="shared" ref="D119" si="87">C119-B119</f>
        <v>1.405107168438803</v>
      </c>
      <c r="E119" s="11">
        <v>2.8354588556766402</v>
      </c>
      <c r="F119" s="11">
        <f t="shared" ref="F119" si="88">SUM(D119:E119)</f>
        <v>4.2405660241154433</v>
      </c>
      <c r="G119" s="200">
        <f t="shared" si="74"/>
        <v>3.9354733129386865E-2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122.27226301572561</v>
      </c>
      <c r="C120" s="11">
        <f t="shared" ref="C120:F120" si="89">SUM(C94:C119)</f>
        <v>151.67385481729431</v>
      </c>
      <c r="D120" s="11">
        <f t="shared" si="89"/>
        <v>29.401591801568671</v>
      </c>
      <c r="E120" s="11">
        <f t="shared" si="89"/>
        <v>78.27351531350422</v>
      </c>
      <c r="F120" s="11">
        <f t="shared" si="89"/>
        <v>107.67510711507288</v>
      </c>
      <c r="G120" s="200">
        <f t="shared" si="74"/>
        <v>3.3536229433269948E-2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2.4745021204889639</v>
      </c>
      <c r="C123" s="11">
        <v>2.4473424496775911</v>
      </c>
      <c r="D123" s="11">
        <f>C123-B123</f>
        <v>-2.7159670811372827E-2</v>
      </c>
      <c r="E123" s="11">
        <v>1.2910199109195977</v>
      </c>
      <c r="F123" s="11">
        <f>SUM(D123:E123)</f>
        <v>1.2638602401082248</v>
      </c>
      <c r="G123" s="200">
        <f>IF(B123&gt;0,(1+(E123/B123))^(1/($C$6-$B$6))-1,0)</f>
        <v>2.8385214930510383E-2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1.3809331689943813</v>
      </c>
      <c r="C124" s="11">
        <v>1.7545679918256321</v>
      </c>
      <c r="D124" s="11">
        <f t="shared" ref="D124:D139" si="92">C124-B124</f>
        <v>0.37363482283125071</v>
      </c>
      <c r="E124" s="11">
        <v>1.0078348476587655</v>
      </c>
      <c r="F124" s="11">
        <f t="shared" ref="F124:F131" si="93">SUM(D124:E124)</f>
        <v>1.3814696704900162</v>
      </c>
      <c r="G124" s="200">
        <f t="shared" ref="G124:G147" si="94">IF(B124&gt;0,(1+(E124/B124))^(1/($C$6-$B$6))-1,0)</f>
        <v>3.7210140998953145E-2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1.355815841300799</v>
      </c>
      <c r="C125" s="11">
        <v>1.7910295264137759</v>
      </c>
      <c r="D125" s="11">
        <f t="shared" si="92"/>
        <v>0.43521368511297687</v>
      </c>
      <c r="E125" s="11">
        <v>0.66189187295970364</v>
      </c>
      <c r="F125" s="11">
        <f t="shared" si="93"/>
        <v>1.0971055580726805</v>
      </c>
      <c r="G125" s="200">
        <f t="shared" si="94"/>
        <v>2.6858265834909023E-2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3.0449014123652511</v>
      </c>
      <c r="C126" s="11">
        <v>0.67000439745432494</v>
      </c>
      <c r="D126" s="11">
        <f t="shared" si="92"/>
        <v>-2.3748970149109261</v>
      </c>
      <c r="E126" s="11">
        <v>0.56548993366212497</v>
      </c>
      <c r="F126" s="11">
        <f t="shared" si="93"/>
        <v>-1.8094070812488012</v>
      </c>
      <c r="G126" s="200">
        <f t="shared" si="94"/>
        <v>1.1421239883872891E-2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0.7085646507602561</v>
      </c>
      <c r="C127" s="11">
        <v>0.43700548787142962</v>
      </c>
      <c r="D127" s="11">
        <f t="shared" si="92"/>
        <v>-0.27155916288882648</v>
      </c>
      <c r="E127" s="11">
        <v>0.15870153278185056</v>
      </c>
      <c r="F127" s="11">
        <f t="shared" si="93"/>
        <v>-0.11285763010697591</v>
      </c>
      <c r="G127" s="200">
        <f>IF(B127&gt;0,(1+(E127/B127))^(1/($C$6-$B$6))-1,0)</f>
        <v>1.3564821318430953E-2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1.3189453943435399</v>
      </c>
      <c r="C128" s="11">
        <v>1.2371922616013202</v>
      </c>
      <c r="D128" s="11">
        <f t="shared" si="92"/>
        <v>-8.1753132742219625E-2</v>
      </c>
      <c r="E128" s="11">
        <v>0.4821312039277193</v>
      </c>
      <c r="F128" s="11">
        <f t="shared" si="93"/>
        <v>0.40037807118549967</v>
      </c>
      <c r="G128" s="200">
        <f t="shared" si="94"/>
        <v>2.0987342055676317E-2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0.62851694823457105</v>
      </c>
      <c r="C129" s="11">
        <v>0.90893548958038484</v>
      </c>
      <c r="D129" s="11">
        <f t="shared" si="92"/>
        <v>0.28041854134581379</v>
      </c>
      <c r="E129" s="11">
        <v>0.36647300463911803</v>
      </c>
      <c r="F129" s="11">
        <f t="shared" si="93"/>
        <v>0.64689154598493182</v>
      </c>
      <c r="G129" s="200">
        <f t="shared" si="94"/>
        <v>3.1098401283116139E-2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1.6988912863347965</v>
      </c>
      <c r="C130" s="11">
        <v>1.346074329043641</v>
      </c>
      <c r="D130" s="11">
        <f t="shared" si="92"/>
        <v>-0.35281695729115548</v>
      </c>
      <c r="E130" s="11">
        <v>0.80240401416961227</v>
      </c>
      <c r="F130" s="11">
        <f t="shared" si="93"/>
        <v>0.44958705687845679</v>
      </c>
      <c r="G130" s="200">
        <f t="shared" si="94"/>
        <v>2.6124267265961176E-2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0.40554405528292242</v>
      </c>
      <c r="C131" s="11">
        <v>0.46631370310972342</v>
      </c>
      <c r="D131" s="11">
        <f t="shared" si="92"/>
        <v>6.0769647826800999E-2</v>
      </c>
      <c r="E131" s="11">
        <v>0.15744751451661029</v>
      </c>
      <c r="F131" s="11">
        <f t="shared" si="93"/>
        <v>0.21821716234341129</v>
      </c>
      <c r="G131" s="200">
        <f t="shared" si="94"/>
        <v>2.2109889002945193E-2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0.62860226847897016</v>
      </c>
      <c r="C132" s="11">
        <v>0.71259963175107732</v>
      </c>
      <c r="D132" s="11">
        <f t="shared" si="92"/>
        <v>8.3997363272107162E-2</v>
      </c>
      <c r="E132" s="11">
        <v>0.32354512987086126</v>
      </c>
      <c r="F132" s="11">
        <f t="shared" ref="F132:F133" si="95">SUM(D132:E132)</f>
        <v>0.40754249314296842</v>
      </c>
      <c r="G132" s="200">
        <f t="shared" si="94"/>
        <v>2.8068097960542771E-2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2.6451298578181159</v>
      </c>
      <c r="C133" s="11">
        <v>3.033837199330129</v>
      </c>
      <c r="D133" s="11">
        <f t="shared" si="92"/>
        <v>0.38870734151201303</v>
      </c>
      <c r="E133" s="11">
        <v>1.4235536998103977</v>
      </c>
      <c r="F133" s="11">
        <f t="shared" si="95"/>
        <v>1.8122610413224107</v>
      </c>
      <c r="G133" s="200">
        <f t="shared" si="94"/>
        <v>2.9122628739818301E-2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3.827700462732917</v>
      </c>
      <c r="C134" s="11">
        <v>5.1680069025224649</v>
      </c>
      <c r="D134" s="11">
        <f t="shared" si="92"/>
        <v>1.3403064397895479</v>
      </c>
      <c r="E134" s="11">
        <v>2.830158887180771</v>
      </c>
      <c r="F134" s="11">
        <f t="shared" ref="F134:F137" si="96">SUM(D134:E134)</f>
        <v>4.1704653269703194</v>
      </c>
      <c r="G134" s="200">
        <f t="shared" si="94"/>
        <v>3.759159423920555E-2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0.82163221586710433</v>
      </c>
      <c r="C135" s="11">
        <v>1.056196299012242</v>
      </c>
      <c r="D135" s="11">
        <f t="shared" si="92"/>
        <v>0.23456408314513766</v>
      </c>
      <c r="E135" s="11">
        <v>0.62674765057558313</v>
      </c>
      <c r="F135" s="11">
        <f t="shared" si="96"/>
        <v>0.86131173372072078</v>
      </c>
      <c r="G135" s="200">
        <f t="shared" si="94"/>
        <v>3.8517138386107375E-2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0.36489910456669755</v>
      </c>
      <c r="C136" s="11">
        <v>0.59220788986242379</v>
      </c>
      <c r="D136" s="11">
        <f t="shared" si="92"/>
        <v>0.22730878529572623</v>
      </c>
      <c r="E136" s="11">
        <v>0.34229807122364331</v>
      </c>
      <c r="F136" s="11">
        <f t="shared" si="96"/>
        <v>0.56960685651936949</v>
      </c>
      <c r="G136" s="200">
        <f t="shared" si="94"/>
        <v>4.5100000627502412E-2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0.3364529696609847</v>
      </c>
      <c r="C137" s="11">
        <v>0.54626670747674833</v>
      </c>
      <c r="D137" s="11">
        <f t="shared" si="92"/>
        <v>0.20981373781576362</v>
      </c>
      <c r="E137" s="11">
        <v>0.21289266308696758</v>
      </c>
      <c r="F137" s="11">
        <f t="shared" si="96"/>
        <v>0.42270640090273121</v>
      </c>
      <c r="G137" s="200">
        <f t="shared" si="94"/>
        <v>3.3224638781193194E-2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0.38163275298974653</v>
      </c>
      <c r="C138" s="11">
        <v>0.65022073591343743</v>
      </c>
      <c r="D138" s="11">
        <f t="shared" si="92"/>
        <v>0.2685879829236909</v>
      </c>
      <c r="E138" s="11">
        <v>0.31677354224061671</v>
      </c>
      <c r="F138" s="11">
        <f t="shared" ref="F138" si="97">SUM(D138:E138)</f>
        <v>0.58536152516430762</v>
      </c>
      <c r="G138" s="200">
        <f t="shared" si="94"/>
        <v>4.111211529695713E-2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0.3734486291365377</v>
      </c>
      <c r="C139" s="11">
        <v>0.58347060123858319</v>
      </c>
      <c r="D139" s="11">
        <f t="shared" si="92"/>
        <v>0.21002197210204548</v>
      </c>
      <c r="E139" s="11">
        <v>0.30063072942855085</v>
      </c>
      <c r="F139" s="11">
        <f t="shared" ref="F139" si="98">SUM(D139:E139)</f>
        <v>0.51065270153059639</v>
      </c>
      <c r="G139" s="200">
        <f t="shared" si="94"/>
        <v>4.015647584412263E-2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4.3474108249328918</v>
      </c>
      <c r="C140" s="11">
        <v>4.7027567149912777</v>
      </c>
      <c r="D140" s="11">
        <f>C140-B140</f>
        <v>0.3553458900583859</v>
      </c>
      <c r="E140" s="11">
        <v>2.7687206149787813</v>
      </c>
      <c r="F140" s="11">
        <f>SUM(D140:E140)</f>
        <v>3.1240665050371672</v>
      </c>
      <c r="G140" s="200">
        <f t="shared" si="94"/>
        <v>3.339784587136263E-2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0.73295388078922219</v>
      </c>
      <c r="C141" s="11">
        <v>1.1826782955333108</v>
      </c>
      <c r="D141" s="11">
        <f t="shared" ref="D141:D147" si="99">C141-B141</f>
        <v>0.44972441474408864</v>
      </c>
      <c r="E141" s="11">
        <v>0.62574933074921457</v>
      </c>
      <c r="F141" s="11">
        <f t="shared" ref="F141:F142" si="100">SUM(D141:E141)</f>
        <v>1.0754737454933032</v>
      </c>
      <c r="G141" s="200">
        <f t="shared" si="94"/>
        <v>4.2005145510788822E-2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2.8680822346905492E-2</v>
      </c>
      <c r="C142" s="11">
        <v>2.6847773205291418E-2</v>
      </c>
      <c r="D142" s="11">
        <f t="shared" si="99"/>
        <v>-1.8330491416140744E-3</v>
      </c>
      <c r="E142" s="11">
        <v>1.580343065994641E-2</v>
      </c>
      <c r="F142" s="11">
        <f t="shared" si="100"/>
        <v>1.3970381518332336E-2</v>
      </c>
      <c r="G142" s="200">
        <f t="shared" si="94"/>
        <v>2.9692730880486407E-2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1.6192264165022299</v>
      </c>
      <c r="C143" s="11">
        <v>2.3281283190073161</v>
      </c>
      <c r="D143" s="11">
        <f t="shared" si="99"/>
        <v>0.70890190250508622</v>
      </c>
      <c r="E143" s="11">
        <v>1.1664304076144096</v>
      </c>
      <c r="F143" s="11">
        <f t="shared" ref="F143:F144" si="101">SUM(D143:E143)</f>
        <v>1.8753323101194959</v>
      </c>
      <c r="G143" s="200">
        <f t="shared" si="94"/>
        <v>3.6831068198629024E-2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0.52285757203947314</v>
      </c>
      <c r="C144" s="11">
        <v>0.79584584532444191</v>
      </c>
      <c r="D144" s="11">
        <f t="shared" si="99"/>
        <v>0.27298827328496877</v>
      </c>
      <c r="E144" s="11">
        <v>0.38923197329007053</v>
      </c>
      <c r="F144" s="11">
        <f t="shared" si="101"/>
        <v>0.66222024657503931</v>
      </c>
      <c r="G144" s="200">
        <f t="shared" si="94"/>
        <v>3.7791888135112472E-2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0.17026810920781282</v>
      </c>
      <c r="C145" s="11">
        <v>0.45543153822237314</v>
      </c>
      <c r="D145" s="11">
        <f t="shared" si="99"/>
        <v>0.28516342901456032</v>
      </c>
      <c r="E145" s="11">
        <v>0.15719208058303336</v>
      </c>
      <c r="F145" s="11">
        <f t="shared" ref="F145:F146" si="102">SUM(D145:E145)</f>
        <v>0.44235550959759368</v>
      </c>
      <c r="G145" s="200">
        <f t="shared" si="94"/>
        <v>4.4563901113717996E-2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0.37981207454726718</v>
      </c>
      <c r="C146" s="11">
        <v>0.64159114843951182</v>
      </c>
      <c r="D146" s="11">
        <f t="shared" si="99"/>
        <v>0.26177907389224464</v>
      </c>
      <c r="E146" s="11">
        <v>0.36316836586884177</v>
      </c>
      <c r="F146" s="11">
        <f t="shared" si="102"/>
        <v>0.62494743976108635</v>
      </c>
      <c r="G146" s="200">
        <f t="shared" si="94"/>
        <v>4.5748477346745142E-2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0.21540751731293034</v>
      </c>
      <c r="C147" s="11">
        <v>0.95057481348479711</v>
      </c>
      <c r="D147" s="11">
        <f t="shared" si="99"/>
        <v>0.73516729617186671</v>
      </c>
      <c r="E147" s="11">
        <v>0.44442814803770947</v>
      </c>
      <c r="F147" s="11">
        <f t="shared" ref="F147" si="103">SUM(D147:E147)</f>
        <v>1.1795954442095762</v>
      </c>
      <c r="G147" s="200">
        <f t="shared" si="94"/>
        <v>7.7486064693313095E-2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1.7724487478614726</v>
      </c>
      <c r="C148" s="11">
        <v>2.5179021525584151</v>
      </c>
      <c r="D148" s="11">
        <f t="shared" ref="D148" si="104">C148-B148</f>
        <v>0.74545340469694255</v>
      </c>
      <c r="E148" s="11">
        <v>1.3296031536770188</v>
      </c>
      <c r="F148" s="11">
        <f t="shared" ref="F148" si="105">SUM(D148:E148)</f>
        <v>2.0750565583739613</v>
      </c>
      <c r="G148" s="200">
        <f t="shared" ref="G148:G149" si="106">IF(B148&gt;0,(1+(E148/B148))^(1/($C$6-$B$6))-1,0)</f>
        <v>3.8018335481119214E-2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32.185179104896761</v>
      </c>
      <c r="C149" s="11">
        <f t="shared" ref="C149:F149" si="107">SUM(C123:C148)</f>
        <v>37.003028204451653</v>
      </c>
      <c r="D149" s="11">
        <f t="shared" si="107"/>
        <v>4.8178490995549019</v>
      </c>
      <c r="E149" s="11">
        <f t="shared" si="107"/>
        <v>19.130321714111517</v>
      </c>
      <c r="F149" s="11">
        <f t="shared" si="107"/>
        <v>23.948170813666422</v>
      </c>
      <c r="G149" s="200">
        <f t="shared" si="106"/>
        <v>3.1587749549641497E-2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3.3084903787707538</v>
      </c>
      <c r="C152" s="11">
        <v>3.1389182830859759</v>
      </c>
      <c r="D152" s="11">
        <f>C152-B152</f>
        <v>-0.16957209568477793</v>
      </c>
      <c r="E152" s="11">
        <v>1.6943734928920811</v>
      </c>
      <c r="F152" s="11">
        <f>SUM(D152:E152)</f>
        <v>1.5248013972073031</v>
      </c>
      <c r="G152" s="200">
        <f>IF(B152&gt;0,(1+(E152/B152))^(1/($C$6-$B$6))-1,0)</f>
        <v>2.7951411759734812E-2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1.4495896589230801</v>
      </c>
      <c r="C153" s="11">
        <v>1.7327427814587477</v>
      </c>
      <c r="D153" s="11">
        <f t="shared" ref="D153:D168" si="110">C153-B153</f>
        <v>0.2831531225356676</v>
      </c>
      <c r="E153" s="11">
        <v>1.0320097439646509</v>
      </c>
      <c r="F153" s="11">
        <f t="shared" ref="F153:F160" si="111">SUM(D153:E153)</f>
        <v>1.3151628665003186</v>
      </c>
      <c r="G153" s="200">
        <f t="shared" ref="G153:G155" si="112">IF(B153&gt;0,(1+(E153/B153))^(1/($C$6-$B$6))-1,0)</f>
        <v>3.6491566854907953E-2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3.1748197809775394</v>
      </c>
      <c r="C154" s="11">
        <v>3.3734595354253725</v>
      </c>
      <c r="D154" s="11">
        <f t="shared" si="110"/>
        <v>0.19863975444783311</v>
      </c>
      <c r="E154" s="11">
        <v>1.3136844983053964</v>
      </c>
      <c r="F154" s="11">
        <f t="shared" si="111"/>
        <v>1.5123242527532295</v>
      </c>
      <c r="G154" s="200">
        <f t="shared" si="112"/>
        <v>2.3353088005291456E-2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0.75084060097535243</v>
      </c>
      <c r="C155" s="11">
        <v>0.91171888668115841</v>
      </c>
      <c r="D155" s="11">
        <f t="shared" si="110"/>
        <v>0.16087828570580598</v>
      </c>
      <c r="E155" s="11">
        <v>0.44768612422220039</v>
      </c>
      <c r="F155" s="11">
        <f t="shared" si="111"/>
        <v>0.60856440992800631</v>
      </c>
      <c r="G155" s="200">
        <f t="shared" si="112"/>
        <v>3.1668091073905336E-2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0.31677926005064849</v>
      </c>
      <c r="C156" s="11">
        <v>0.19370145078799675</v>
      </c>
      <c r="D156" s="11">
        <f t="shared" si="110"/>
        <v>-0.12307780926265174</v>
      </c>
      <c r="E156" s="11">
        <v>0.1255108992983632</v>
      </c>
      <c r="F156" s="11">
        <f t="shared" si="111"/>
        <v>2.4330900357114604E-3</v>
      </c>
      <c r="G156" s="200">
        <f>IF(B156&gt;0,(1+(E156/B156))^(1/($C$6-$B$6))-1,0)</f>
        <v>2.2500123450103215E-2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2.4693479501227156</v>
      </c>
      <c r="C157" s="11">
        <v>2.668554056588087</v>
      </c>
      <c r="D157" s="11">
        <f t="shared" si="110"/>
        <v>0.1992061064653714</v>
      </c>
      <c r="E157" s="11">
        <v>1.3023500312873724</v>
      </c>
      <c r="F157" s="11">
        <f t="shared" si="111"/>
        <v>1.5015561377527438</v>
      </c>
      <c r="G157" s="200">
        <f t="shared" ref="G157:G178" si="113">IF(B157&gt;0,(1+(E157/B157))^(1/($C$6-$B$6))-1,0)</f>
        <v>2.8640551615715548E-2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1.2973365594896755</v>
      </c>
      <c r="C158" s="11">
        <v>1.1217601485781854</v>
      </c>
      <c r="D158" s="11">
        <f t="shared" si="110"/>
        <v>-0.17557641091149012</v>
      </c>
      <c r="E158" s="11">
        <v>0.47074401009966704</v>
      </c>
      <c r="F158" s="11">
        <f t="shared" si="111"/>
        <v>0.29516759918817692</v>
      </c>
      <c r="G158" s="200">
        <f t="shared" si="113"/>
        <v>2.0853196476805502E-2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0.57533303994699225</v>
      </c>
      <c r="C159" s="11">
        <v>1.0934871848998862</v>
      </c>
      <c r="D159" s="11">
        <f t="shared" si="110"/>
        <v>0.51815414495289391</v>
      </c>
      <c r="E159" s="11">
        <v>0.55765604554207782</v>
      </c>
      <c r="F159" s="11">
        <f t="shared" si="111"/>
        <v>1.0758101904949717</v>
      </c>
      <c r="G159" s="200">
        <f t="shared" si="113"/>
        <v>4.6213759388433528E-2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0.33315973996456288</v>
      </c>
      <c r="C160" s="11">
        <v>0.24200300140526176</v>
      </c>
      <c r="D160" s="11">
        <f t="shared" si="110"/>
        <v>-9.115673855930112E-2</v>
      </c>
      <c r="E160" s="11">
        <v>9.5539995827475035E-2</v>
      </c>
      <c r="F160" s="11">
        <f t="shared" si="111"/>
        <v>4.3832572681739151E-3</v>
      </c>
      <c r="G160" s="200">
        <f t="shared" si="113"/>
        <v>1.6951044612133703E-2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0.7828581156457225</v>
      </c>
      <c r="C161" s="11">
        <v>0.72700214008425856</v>
      </c>
      <c r="D161" s="11">
        <f t="shared" si="110"/>
        <v>-5.5855975561463933E-2</v>
      </c>
      <c r="E161" s="11">
        <v>0.36149387873789496</v>
      </c>
      <c r="F161" s="11">
        <f t="shared" ref="F161:F162" si="114">SUM(D161:E161)</f>
        <v>0.30563790317643103</v>
      </c>
      <c r="G161" s="200">
        <f t="shared" si="113"/>
        <v>2.5632493625127317E-2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2.2172307013515402</v>
      </c>
      <c r="C162" s="11">
        <v>2.4383707110270096</v>
      </c>
      <c r="D162" s="11">
        <f t="shared" si="110"/>
        <v>0.22114000967546943</v>
      </c>
      <c r="E162" s="11">
        <v>1.1541534215238831</v>
      </c>
      <c r="F162" s="11">
        <f t="shared" si="114"/>
        <v>1.3752934311993525</v>
      </c>
      <c r="G162" s="200">
        <f t="shared" si="113"/>
        <v>2.8331541518082926E-2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3.8382996623239687</v>
      </c>
      <c r="C163" s="11">
        <v>4.77394063815479</v>
      </c>
      <c r="D163" s="11">
        <f t="shared" si="110"/>
        <v>0.93564097583082129</v>
      </c>
      <c r="E163" s="11">
        <v>2.5670276780257164</v>
      </c>
      <c r="F163" s="11">
        <f t="shared" ref="F163:F166" si="115">SUM(D163:E163)</f>
        <v>3.5026686538565377</v>
      </c>
      <c r="G163" s="200">
        <f t="shared" si="113"/>
        <v>3.4729497947917576E-2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0.66840729434272539</v>
      </c>
      <c r="C164" s="11">
        <v>1.0556957494649943</v>
      </c>
      <c r="D164" s="11">
        <f t="shared" si="110"/>
        <v>0.38728845512226895</v>
      </c>
      <c r="E164" s="11">
        <v>0.4464593267251184</v>
      </c>
      <c r="F164" s="11">
        <f t="shared" si="115"/>
        <v>0.83374778184738729</v>
      </c>
      <c r="G164" s="200">
        <f t="shared" si="113"/>
        <v>3.4694440236945123E-2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0.50180492991491721</v>
      </c>
      <c r="C165" s="11">
        <v>0.78190613433816469</v>
      </c>
      <c r="D165" s="11">
        <f t="shared" si="110"/>
        <v>0.28010120442324749</v>
      </c>
      <c r="E165" s="11">
        <v>0.40578299213723046</v>
      </c>
      <c r="F165" s="11">
        <f t="shared" si="115"/>
        <v>0.68588419656047794</v>
      </c>
      <c r="G165" s="200">
        <f t="shared" si="113"/>
        <v>4.0295976854449966E-2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1.3650757191670062</v>
      </c>
      <c r="C166" s="11">
        <v>1.9180253886147782</v>
      </c>
      <c r="D166" s="11">
        <f t="shared" si="110"/>
        <v>0.55294966944777202</v>
      </c>
      <c r="E166" s="11">
        <v>0.78562298646762829</v>
      </c>
      <c r="F166" s="11">
        <f t="shared" si="115"/>
        <v>1.3385726559154003</v>
      </c>
      <c r="G166" s="200">
        <f t="shared" si="113"/>
        <v>3.0769411309480299E-2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0.55274688794697835</v>
      </c>
      <c r="C167" s="11">
        <v>0.84375845664759974</v>
      </c>
      <c r="D167" s="11">
        <f t="shared" si="110"/>
        <v>0.29101156870062139</v>
      </c>
      <c r="E167" s="11">
        <v>0.42384454858810283</v>
      </c>
      <c r="F167" s="11">
        <f t="shared" ref="F167" si="116">SUM(D167:E167)</f>
        <v>0.71485611728872422</v>
      </c>
      <c r="G167" s="200">
        <f t="shared" si="113"/>
        <v>3.8673632905334765E-2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0.3932646913045858</v>
      </c>
      <c r="C168" s="11">
        <v>0.49542644491237542</v>
      </c>
      <c r="D168" s="11">
        <f t="shared" si="110"/>
        <v>0.10216175360778962</v>
      </c>
      <c r="E168" s="11">
        <v>0.28763008292708769</v>
      </c>
      <c r="F168" s="11">
        <f t="shared" ref="F168" si="117">SUM(D168:E168)</f>
        <v>0.38979183653487731</v>
      </c>
      <c r="G168" s="200">
        <f t="shared" si="113"/>
        <v>3.7272831802145134E-2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2.5667769731099628</v>
      </c>
      <c r="C169" s="11">
        <v>3.0542083763678156</v>
      </c>
      <c r="D169" s="11">
        <f>C169-B169</f>
        <v>0.48743140325785284</v>
      </c>
      <c r="E169" s="11">
        <v>1.782771401720513</v>
      </c>
      <c r="F169" s="11">
        <f>SUM(D169:E169)</f>
        <v>2.270202804978366</v>
      </c>
      <c r="G169" s="200">
        <f t="shared" si="113"/>
        <v>3.578687145033177E-2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0.84531366014404252</v>
      </c>
      <c r="C170" s="11">
        <v>1.4113624625548238</v>
      </c>
      <c r="D170" s="11">
        <f t="shared" ref="D170:D176" si="118">C170-B170</f>
        <v>0.56604880241078126</v>
      </c>
      <c r="E170" s="11">
        <v>0.73298623700226062</v>
      </c>
      <c r="F170" s="11">
        <f t="shared" ref="F170:F171" si="119">SUM(D170:E170)</f>
        <v>1.2990350394130419</v>
      </c>
      <c r="G170" s="200">
        <f t="shared" si="113"/>
        <v>4.2504910739595392E-2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2.5473483921790992E-2</v>
      </c>
      <c r="C171" s="11">
        <v>1.7999938949958397E-2</v>
      </c>
      <c r="D171" s="11">
        <f t="shared" si="118"/>
        <v>-7.4735449718325957E-3</v>
      </c>
      <c r="E171" s="11">
        <v>1.2431889647905064E-2</v>
      </c>
      <c r="F171" s="11">
        <f t="shared" si="119"/>
        <v>4.9583446760724688E-3</v>
      </c>
      <c r="G171" s="200">
        <f t="shared" si="113"/>
        <v>2.6851154376881681E-2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1.2377326660531551</v>
      </c>
      <c r="C172" s="11">
        <v>1.6246710194836325</v>
      </c>
      <c r="D172" s="11">
        <f t="shared" si="118"/>
        <v>0.38693835343047733</v>
      </c>
      <c r="E172" s="11">
        <v>0.73181839910792323</v>
      </c>
      <c r="F172" s="11">
        <f t="shared" ref="F172:F173" si="120">SUM(D172:E172)</f>
        <v>1.1187567525384006</v>
      </c>
      <c r="G172" s="200">
        <f t="shared" si="113"/>
        <v>3.1452800834835148E-2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0.59573305454919978</v>
      </c>
      <c r="C173" s="11">
        <v>0.80757613547949614</v>
      </c>
      <c r="D173" s="11">
        <f t="shared" si="118"/>
        <v>0.21184308093029636</v>
      </c>
      <c r="E173" s="11">
        <v>0.36974793270584744</v>
      </c>
      <c r="F173" s="11">
        <f t="shared" si="120"/>
        <v>0.58159101363614374</v>
      </c>
      <c r="G173" s="200">
        <f t="shared" si="113"/>
        <v>3.2712582661745371E-2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0.39163171749207615</v>
      </c>
      <c r="C174" s="11">
        <v>0.72611534742192418</v>
      </c>
      <c r="D174" s="11">
        <f t="shared" si="118"/>
        <v>0.33448362992984804</v>
      </c>
      <c r="E174" s="11">
        <v>0.28410218627026851</v>
      </c>
      <c r="F174" s="11">
        <f t="shared" ref="F174:F175" si="121">SUM(D174:E174)</f>
        <v>0.61858581620011655</v>
      </c>
      <c r="G174" s="200">
        <f t="shared" si="113"/>
        <v>3.7034465223257929E-2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0.56331245711760536</v>
      </c>
      <c r="C175" s="11">
        <v>0.85433606157930753</v>
      </c>
      <c r="D175" s="11">
        <f t="shared" si="118"/>
        <v>0.29102360446170217</v>
      </c>
      <c r="E175" s="11">
        <v>0.50899304161673464</v>
      </c>
      <c r="F175" s="11">
        <f t="shared" si="121"/>
        <v>0.80001664607843681</v>
      </c>
      <c r="G175" s="200">
        <f t="shared" si="113"/>
        <v>4.3849638573997485E-2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0.24896078802815907</v>
      </c>
      <c r="C176" s="11">
        <v>0.91072196211337653</v>
      </c>
      <c r="D176" s="11">
        <f t="shared" si="118"/>
        <v>0.6617611740852174</v>
      </c>
      <c r="E176" s="11">
        <v>0.40396064113120195</v>
      </c>
      <c r="F176" s="11">
        <f t="shared" ref="F176" si="122">SUM(D176:E176)</f>
        <v>1.0657218152164194</v>
      </c>
      <c r="G176" s="200">
        <f t="shared" si="113"/>
        <v>6.6388201746705677E-2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1.5487527621929393</v>
      </c>
      <c r="C177" s="11">
        <v>2.1330694949028715</v>
      </c>
      <c r="D177" s="11">
        <f t="shared" ref="D177" si="123">C177-B177</f>
        <v>0.58431673270993212</v>
      </c>
      <c r="E177" s="11">
        <v>1.1025234547251086</v>
      </c>
      <c r="F177" s="11">
        <f t="shared" ref="F177" si="124">SUM(D177:E177)</f>
        <v>1.6868401874350407</v>
      </c>
      <c r="G177" s="200">
        <f t="shared" si="113"/>
        <v>3.6489385223078319E-2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32.019072533827696</v>
      </c>
      <c r="C178" s="11">
        <f t="shared" ref="C178:F178" si="125">SUM(C152:C177)</f>
        <v>39.050531791007849</v>
      </c>
      <c r="D178" s="11">
        <f t="shared" si="125"/>
        <v>7.0314592571801535</v>
      </c>
      <c r="E178" s="11">
        <f t="shared" si="125"/>
        <v>19.400904940499707</v>
      </c>
      <c r="F178" s="11">
        <f t="shared" si="125"/>
        <v>26.43236419767986</v>
      </c>
      <c r="G178" s="200">
        <f t="shared" si="113"/>
        <v>3.2083596482358478E-2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8.7877066025496511</v>
      </c>
      <c r="C181" s="11">
        <v>7.4459966757724567</v>
      </c>
      <c r="D181" s="11">
        <f>C181-B181</f>
        <v>-1.3417099267771944</v>
      </c>
      <c r="E181" s="11">
        <v>3.1457935796782608</v>
      </c>
      <c r="F181" s="11">
        <f>SUM(D181:E181)</f>
        <v>1.8040836529010664</v>
      </c>
      <c r="G181" s="200">
        <f>IF(B181&gt;0,(1+(E181/B181))^(1/($C$6-$B$6))-1,0)</f>
        <v>2.0609217682829417E-2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3.9179822168306684</v>
      </c>
      <c r="C182" s="11">
        <v>3.7694955589179786</v>
      </c>
      <c r="D182" s="11">
        <f t="shared" ref="D182:D197" si="128">C182-B182</f>
        <v>-0.14848665791268978</v>
      </c>
      <c r="E182" s="11">
        <v>1.5944272412575418</v>
      </c>
      <c r="F182" s="11">
        <f t="shared" ref="F182:F189" si="129">SUM(D182:E182)</f>
        <v>1.445940583344852</v>
      </c>
      <c r="G182" s="200">
        <f t="shared" ref="G182:G184" si="130">IF(B182&gt;0,(1+(E182/B182))^(1/($C$6-$B$6))-1,0)</f>
        <v>2.3022692477619788E-2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4.9985509109285688</v>
      </c>
      <c r="C183" s="11">
        <v>5.0578123877106469</v>
      </c>
      <c r="D183" s="11">
        <f t="shared" si="128"/>
        <v>5.9261476782078049E-2</v>
      </c>
      <c r="E183" s="11">
        <v>1.4528314096581978</v>
      </c>
      <c r="F183" s="11">
        <f t="shared" si="129"/>
        <v>1.5120928864402758</v>
      </c>
      <c r="G183" s="200">
        <f t="shared" si="130"/>
        <v>1.7155247576048582E-2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3.0660568440743341</v>
      </c>
      <c r="C184" s="11">
        <v>3.706437251977805</v>
      </c>
      <c r="D184" s="11">
        <f t="shared" si="128"/>
        <v>0.64038040790347095</v>
      </c>
      <c r="E184" s="11">
        <v>1.8018840160450149</v>
      </c>
      <c r="F184" s="11">
        <f t="shared" si="129"/>
        <v>2.4422644239484859</v>
      </c>
      <c r="G184" s="200">
        <f t="shared" si="130"/>
        <v>3.1298389167854879E-2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1.5522179476765912</v>
      </c>
      <c r="C185" s="11">
        <v>1.4751060082419369</v>
      </c>
      <c r="D185" s="11">
        <f t="shared" si="128"/>
        <v>-7.711193943465422E-2</v>
      </c>
      <c r="E185" s="11">
        <v>0.59052860858060907</v>
      </c>
      <c r="F185" s="11">
        <f t="shared" si="129"/>
        <v>0.51341666914595485</v>
      </c>
      <c r="G185" s="200">
        <f>IF(B185&gt;0,(1+(E185/B185))^(1/($C$6-$B$6))-1,0)</f>
        <v>2.1726224126605631E-2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6.1321212374673566</v>
      </c>
      <c r="C186" s="11">
        <v>6.3781216501432247</v>
      </c>
      <c r="D186" s="11">
        <f t="shared" si="128"/>
        <v>0.24600041267586814</v>
      </c>
      <c r="E186" s="11">
        <v>2.4672069612663892</v>
      </c>
      <c r="F186" s="11">
        <f t="shared" si="129"/>
        <v>2.7132073739422573</v>
      </c>
      <c r="G186" s="200">
        <f t="shared" ref="G186:G205" si="131">IF(B186&gt;0,(1+(E186/B186))^(1/($C$6-$B$6))-1,0)</f>
        <v>2.2798901183904929E-2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2.22823040343757</v>
      </c>
      <c r="C187" s="11">
        <v>1.3369953662578515</v>
      </c>
      <c r="D187" s="11">
        <f t="shared" si="128"/>
        <v>-0.89123503717971841</v>
      </c>
      <c r="E187" s="11">
        <v>0.55680851421057398</v>
      </c>
      <c r="F187" s="11">
        <f t="shared" si="129"/>
        <v>-0.33442652296914444</v>
      </c>
      <c r="G187" s="200">
        <f t="shared" si="131"/>
        <v>1.4981387134762825E-2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2.4299226406594361</v>
      </c>
      <c r="C188" s="11">
        <v>5.35674147142743</v>
      </c>
      <c r="D188" s="11">
        <f t="shared" si="128"/>
        <v>2.9268188307679939</v>
      </c>
      <c r="E188" s="11">
        <v>2.3737272713240429</v>
      </c>
      <c r="F188" s="11">
        <f t="shared" si="129"/>
        <v>5.3005461020920368</v>
      </c>
      <c r="G188" s="200">
        <f t="shared" si="131"/>
        <v>4.6482395367118956E-2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1.3241375046875692</v>
      </c>
      <c r="C189" s="11">
        <v>0.8462502694386369</v>
      </c>
      <c r="D189" s="11">
        <f t="shared" si="128"/>
        <v>-0.47788723524893229</v>
      </c>
      <c r="E189" s="11">
        <v>0.22944257121442796</v>
      </c>
      <c r="F189" s="11">
        <f t="shared" si="129"/>
        <v>-0.24844466403450433</v>
      </c>
      <c r="G189" s="200">
        <f t="shared" si="131"/>
        <v>1.0710328389211599E-2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1.9268886319436811</v>
      </c>
      <c r="C190" s="11">
        <v>1.7089460249812913</v>
      </c>
      <c r="D190" s="11">
        <f t="shared" si="128"/>
        <v>-0.21794260696238976</v>
      </c>
      <c r="E190" s="11">
        <v>0.65302918718980041</v>
      </c>
      <c r="F190" s="11">
        <f t="shared" ref="F190:F191" si="132">SUM(D190:E190)</f>
        <v>0.43508658022741065</v>
      </c>
      <c r="G190" s="200">
        <f t="shared" si="131"/>
        <v>1.9647245844936601E-2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7.5575321269169864</v>
      </c>
      <c r="C191" s="11">
        <v>6.6928494304991704</v>
      </c>
      <c r="D191" s="11">
        <f t="shared" si="128"/>
        <v>-0.86468269641781603</v>
      </c>
      <c r="E191" s="11">
        <v>2.756508220726074</v>
      </c>
      <c r="F191" s="11">
        <f t="shared" si="132"/>
        <v>1.891825524308258</v>
      </c>
      <c r="G191" s="200">
        <f t="shared" si="131"/>
        <v>2.0947135428419417E-2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12.170032010375492</v>
      </c>
      <c r="C192" s="11">
        <v>10.756639042108032</v>
      </c>
      <c r="D192" s="11">
        <f t="shared" si="128"/>
        <v>-1.4133929682674591</v>
      </c>
      <c r="E192" s="11">
        <v>5.3063790528670642</v>
      </c>
      <c r="F192" s="11">
        <f t="shared" ref="F192:F195" si="133">SUM(D192:E192)</f>
        <v>3.8929860845996052</v>
      </c>
      <c r="G192" s="200">
        <f t="shared" si="131"/>
        <v>2.4418395997901188E-2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2.2740542466187792</v>
      </c>
      <c r="C193" s="11">
        <v>0.64909494064625661</v>
      </c>
      <c r="D193" s="11">
        <f t="shared" si="128"/>
        <v>-1.6249593059725225</v>
      </c>
      <c r="E193" s="11">
        <v>0.71258073628676477</v>
      </c>
      <c r="F193" s="11">
        <f t="shared" si="133"/>
        <v>-0.9123785696857577</v>
      </c>
      <c r="G193" s="200">
        <f t="shared" si="131"/>
        <v>1.8338324559172836E-2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0.96149366719923413</v>
      </c>
      <c r="C194" s="11">
        <v>1.003094544617755</v>
      </c>
      <c r="D194" s="11">
        <f t="shared" si="128"/>
        <v>4.1600877418520921E-2</v>
      </c>
      <c r="E194" s="11">
        <v>0.44461261207270847</v>
      </c>
      <c r="F194" s="11">
        <f t="shared" si="133"/>
        <v>0.48621348949122939</v>
      </c>
      <c r="G194" s="200">
        <f t="shared" si="131"/>
        <v>2.5663218081319883E-2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8.3397793465962948</v>
      </c>
      <c r="C195" s="11">
        <v>8.3888815520891153</v>
      </c>
      <c r="D195" s="11">
        <f t="shared" si="128"/>
        <v>4.9102205492820516E-2</v>
      </c>
      <c r="E195" s="11">
        <v>2.830057162486074</v>
      </c>
      <c r="F195" s="11">
        <f t="shared" si="133"/>
        <v>2.8791593679788945</v>
      </c>
      <c r="G195" s="200">
        <f t="shared" si="131"/>
        <v>1.966962846801934E-2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6.0841975601660208</v>
      </c>
      <c r="C196" s="11">
        <v>6.3888212346092761</v>
      </c>
      <c r="D196" s="11">
        <f t="shared" si="128"/>
        <v>0.30462367444325533</v>
      </c>
      <c r="E196" s="11">
        <v>2.3719715445600476</v>
      </c>
      <c r="F196" s="11">
        <f t="shared" ref="F196" si="134">SUM(D196:E196)</f>
        <v>2.6765952190033029</v>
      </c>
      <c r="G196" s="200">
        <f t="shared" si="131"/>
        <v>2.2189361701445698E-2</v>
      </c>
    </row>
    <row r="197" spans="1:14" x14ac:dyDescent="0.2">
      <c r="A197" t="str">
        <f t="shared" si="127"/>
        <v>54 Textiles, printing and other skilled trades</v>
      </c>
      <c r="B197" s="11">
        <v>2.3583148362815738</v>
      </c>
      <c r="C197" s="11">
        <v>2.8422083892409855</v>
      </c>
      <c r="D197" s="11">
        <f t="shared" si="128"/>
        <v>0.48389355295941172</v>
      </c>
      <c r="E197" s="11">
        <v>1.0752016293360929</v>
      </c>
      <c r="F197" s="11">
        <f t="shared" ref="F197" si="135">SUM(D197:E197)</f>
        <v>1.5590951822955046</v>
      </c>
      <c r="G197" s="200">
        <f t="shared" si="131"/>
        <v>2.5358706440558709E-2</v>
      </c>
    </row>
    <row r="198" spans="1:14" x14ac:dyDescent="0.2">
      <c r="A198" t="str">
        <f t="shared" si="127"/>
        <v>61 Caring personal service occupations</v>
      </c>
      <c r="B198" s="11">
        <v>16.705476279227742</v>
      </c>
      <c r="C198" s="11">
        <v>21.98903403123192</v>
      </c>
      <c r="D198" s="11">
        <f>C198-B198</f>
        <v>5.2835577520041781</v>
      </c>
      <c r="E198" s="11">
        <v>10.42860569065212</v>
      </c>
      <c r="F198" s="11">
        <f>SUM(D198:E198)</f>
        <v>15.712163442656298</v>
      </c>
      <c r="G198" s="200">
        <f t="shared" si="131"/>
        <v>3.2865452686019037E-2</v>
      </c>
    </row>
    <row r="199" spans="1:14" x14ac:dyDescent="0.2">
      <c r="A199" t="str">
        <f t="shared" si="127"/>
        <v>62 Leisure, travel and related personal service occupations</v>
      </c>
      <c r="B199" s="11">
        <v>2.8188338973140925</v>
      </c>
      <c r="C199" s="11">
        <v>2.8236581692542182</v>
      </c>
      <c r="D199" s="11">
        <f t="shared" ref="D199:D205" si="136">C199-B199</f>
        <v>4.8242719401256906E-3</v>
      </c>
      <c r="E199" s="11">
        <v>1.2168261575627726</v>
      </c>
      <c r="F199" s="11">
        <f t="shared" ref="F199:F200" si="137">SUM(D199:E199)</f>
        <v>1.2216504295028983</v>
      </c>
      <c r="G199" s="200">
        <f t="shared" si="131"/>
        <v>2.4211558652660559E-2</v>
      </c>
    </row>
    <row r="200" spans="1:14" x14ac:dyDescent="0.2">
      <c r="A200" t="str">
        <f t="shared" si="127"/>
        <v>63 Community and civil enforcement occupations</v>
      </c>
      <c r="B200" s="11">
        <v>0.10460255975385534</v>
      </c>
      <c r="C200" s="11">
        <v>6.2458454588217992E-2</v>
      </c>
      <c r="D200" s="11">
        <f t="shared" si="136"/>
        <v>-4.2144105165637345E-2</v>
      </c>
      <c r="E200" s="11">
        <v>2.2853530499894466E-2</v>
      </c>
      <c r="F200" s="11">
        <f t="shared" si="137"/>
        <v>-1.9290574665742879E-2</v>
      </c>
      <c r="G200" s="200">
        <f t="shared" si="131"/>
        <v>1.3260746860482397E-2</v>
      </c>
    </row>
    <row r="201" spans="1:14" x14ac:dyDescent="0.2">
      <c r="A201" t="str">
        <f t="shared" si="127"/>
        <v>71 Sales occupations</v>
      </c>
      <c r="B201" s="11">
        <v>10.259682708498962</v>
      </c>
      <c r="C201" s="11">
        <v>11.462335196917357</v>
      </c>
      <c r="D201" s="11">
        <f t="shared" si="136"/>
        <v>1.2026524884183942</v>
      </c>
      <c r="E201" s="11">
        <v>4.7396476118459381</v>
      </c>
      <c r="F201" s="11">
        <f t="shared" ref="F201:F202" si="138">SUM(D201:E201)</f>
        <v>5.9423001002643323</v>
      </c>
      <c r="G201" s="200">
        <f t="shared" si="131"/>
        <v>2.5642155273375877E-2</v>
      </c>
    </row>
    <row r="202" spans="1:14" x14ac:dyDescent="0.2">
      <c r="A202" t="str">
        <f t="shared" si="127"/>
        <v>72 Customer service occupations</v>
      </c>
      <c r="B202" s="11">
        <v>2.6846182643774776</v>
      </c>
      <c r="C202" s="11">
        <v>3.279572646199806</v>
      </c>
      <c r="D202" s="11">
        <f t="shared" si="136"/>
        <v>0.5949543818223284</v>
      </c>
      <c r="E202" s="11">
        <v>1.2414880105380568</v>
      </c>
      <c r="F202" s="11">
        <f t="shared" si="138"/>
        <v>1.8364423923603852</v>
      </c>
      <c r="G202" s="200">
        <f t="shared" si="131"/>
        <v>2.5664444766611449E-2</v>
      </c>
    </row>
    <row r="203" spans="1:14" x14ac:dyDescent="0.2">
      <c r="A203" t="str">
        <f t="shared" si="127"/>
        <v>81 Process, plant and machine operatives</v>
      </c>
      <c r="B203" s="11">
        <v>2.8231636486032783</v>
      </c>
      <c r="C203" s="11">
        <v>3.7701109795690968</v>
      </c>
      <c r="D203" s="11">
        <f t="shared" si="136"/>
        <v>0.94694733096581851</v>
      </c>
      <c r="E203" s="11">
        <v>1.2099547402801027</v>
      </c>
      <c r="F203" s="11">
        <f t="shared" ref="F203:F204" si="139">SUM(D203:E203)</f>
        <v>2.1569020712459213</v>
      </c>
      <c r="G203" s="200">
        <f t="shared" si="131"/>
        <v>2.4063753077528061E-2</v>
      </c>
    </row>
    <row r="204" spans="1:14" x14ac:dyDescent="0.2">
      <c r="A204" t="str">
        <f t="shared" si="127"/>
        <v>82 Transport and mobile machine drivers and operatives</v>
      </c>
      <c r="B204" s="11">
        <v>3.6569786569950464</v>
      </c>
      <c r="C204" s="11">
        <v>4.7926675291498171</v>
      </c>
      <c r="D204" s="11">
        <f t="shared" si="136"/>
        <v>1.1356888721547707</v>
      </c>
      <c r="E204" s="11">
        <v>2.1544922714545995</v>
      </c>
      <c r="F204" s="11">
        <f t="shared" si="139"/>
        <v>3.2901811436093702</v>
      </c>
      <c r="G204" s="200">
        <f t="shared" si="131"/>
        <v>3.1361486056965093E-2</v>
      </c>
    </row>
    <row r="205" spans="1:14" x14ac:dyDescent="0.2">
      <c r="A205" t="str">
        <f t="shared" si="127"/>
        <v>91 Elementary trades and related occupations</v>
      </c>
      <c r="B205" s="11">
        <v>1.3002428796580545</v>
      </c>
      <c r="C205" s="11">
        <v>4.2621186066546315</v>
      </c>
      <c r="D205" s="11">
        <f t="shared" si="136"/>
        <v>2.9618757269965768</v>
      </c>
      <c r="E205" s="11">
        <v>1.5160650838732486</v>
      </c>
      <c r="F205" s="11">
        <f t="shared" ref="F205" si="140">SUM(D205:E205)</f>
        <v>4.4779408108698249</v>
      </c>
      <c r="G205" s="200">
        <f t="shared" si="131"/>
        <v>5.2875558167213121E-2</v>
      </c>
    </row>
    <row r="206" spans="1:14" x14ac:dyDescent="0.2">
      <c r="A206" t="str">
        <f t="shared" si="127"/>
        <v>92 Elementary administration and service occupations</v>
      </c>
      <c r="B206" s="11">
        <v>9.0649904260053287</v>
      </c>
      <c r="C206" s="11">
        <v>7.3518516051743825</v>
      </c>
      <c r="D206" s="11">
        <f t="shared" ref="D206" si="141">C206-B206</f>
        <v>-1.7131388208309462</v>
      </c>
      <c r="E206" s="11">
        <v>3.5496235242100664</v>
      </c>
      <c r="F206" s="11">
        <f t="shared" ref="F206" si="142">SUM(D206:E206)</f>
        <v>1.8364847033791203</v>
      </c>
      <c r="G206" s="200">
        <f t="shared" ref="G206:G207" si="143">IF(B206&gt;0,(1+(E206/B206))^(1/($C$6-$B$6))-1,0)</f>
        <v>2.227351114725673E-2</v>
      </c>
    </row>
    <row r="207" spans="1:14" x14ac:dyDescent="0.2">
      <c r="A207" t="str">
        <f t="shared" si="127"/>
        <v>All occupations</v>
      </c>
      <c r="B207" s="11">
        <f>SUM(B181:B206)</f>
        <v>125.52780805484366</v>
      </c>
      <c r="C207" s="11">
        <f t="shared" ref="C207:F207" si="144">SUM(C181:C206)</f>
        <v>133.59729901741932</v>
      </c>
      <c r="D207" s="11">
        <f t="shared" si="144"/>
        <v>8.0694909625756495</v>
      </c>
      <c r="E207" s="11">
        <f t="shared" si="144"/>
        <v>56.44254693967649</v>
      </c>
      <c r="F207" s="11">
        <f t="shared" si="144"/>
        <v>64.512037902252132</v>
      </c>
      <c r="G207" s="200">
        <f t="shared" si="143"/>
        <v>2.5063366649230812E-2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6.2069972587081903</v>
      </c>
      <c r="C210" s="11">
        <v>3.2818427941971673</v>
      </c>
      <c r="D210" s="11">
        <f>C210-B210</f>
        <v>-2.925154464511023</v>
      </c>
      <c r="E210" s="11">
        <v>2.0242368961420465</v>
      </c>
      <c r="F210" s="11">
        <f>SUM(D210:E210)</f>
        <v>-0.90091756836897652</v>
      </c>
      <c r="G210" s="200">
        <f>IF(B210&gt;0,(1+(E210/B210))^(1/($C$6-$B$6))-1,0)</f>
        <v>1.8995407860581848E-2</v>
      </c>
    </row>
    <row r="211" spans="1:7" x14ac:dyDescent="0.2">
      <c r="A211" t="str">
        <f t="shared" si="146"/>
        <v>12 Other managers and proprietors</v>
      </c>
      <c r="B211" s="11">
        <v>3.8675343246266753</v>
      </c>
      <c r="C211" s="11">
        <v>2.9047480391695788</v>
      </c>
      <c r="D211" s="11">
        <f t="shared" ref="D211:D226" si="147">C211-B211</f>
        <v>-0.96278628545709655</v>
      </c>
      <c r="E211" s="11">
        <v>1.8428450413813176</v>
      </c>
      <c r="F211" s="11">
        <f t="shared" ref="F211:F218" si="148">SUM(D211:E211)</f>
        <v>0.880058755924221</v>
      </c>
      <c r="G211" s="200">
        <f t="shared" ref="G211:G213" si="149">IF(B211&gt;0,(1+(E211/B211))^(1/($C$6-$B$6))-1,0)</f>
        <v>2.6318251657549974E-2</v>
      </c>
    </row>
    <row r="212" spans="1:7" x14ac:dyDescent="0.2">
      <c r="A212" t="str">
        <f t="shared" si="146"/>
        <v>21 Science, research, engineering and technology professionals</v>
      </c>
      <c r="B212" s="11">
        <v>3.6968333259449611</v>
      </c>
      <c r="C212" s="11">
        <v>3.1173986144881392</v>
      </c>
      <c r="D212" s="11">
        <f t="shared" si="147"/>
        <v>-0.5794347114568219</v>
      </c>
      <c r="E212" s="11">
        <v>1.2399213758689018</v>
      </c>
      <c r="F212" s="11">
        <f t="shared" si="148"/>
        <v>0.66048666441207993</v>
      </c>
      <c r="G212" s="200">
        <f t="shared" si="149"/>
        <v>1.9469205552620439E-2</v>
      </c>
    </row>
    <row r="213" spans="1:7" x14ac:dyDescent="0.2">
      <c r="A213" t="str">
        <f t="shared" si="146"/>
        <v>22 Health professionals</v>
      </c>
      <c r="B213" s="11">
        <v>2.1383610104315727</v>
      </c>
      <c r="C213" s="11">
        <v>1.4837502482553788</v>
      </c>
      <c r="D213" s="11">
        <f t="shared" si="147"/>
        <v>-0.65461076217619385</v>
      </c>
      <c r="E213" s="11">
        <v>0.90177112063741616</v>
      </c>
      <c r="F213" s="11">
        <f t="shared" si="148"/>
        <v>0.24716035846122231</v>
      </c>
      <c r="G213" s="200">
        <f t="shared" si="149"/>
        <v>2.373471097058566E-2</v>
      </c>
    </row>
    <row r="214" spans="1:7" x14ac:dyDescent="0.2">
      <c r="A214" t="str">
        <f t="shared" si="146"/>
        <v>23 Teaching and other educational professionals</v>
      </c>
      <c r="B214" s="11">
        <v>0.91764355407462661</v>
      </c>
      <c r="C214" s="11">
        <v>0.56064318897318532</v>
      </c>
      <c r="D214" s="11">
        <f t="shared" si="147"/>
        <v>-0.35700036510144129</v>
      </c>
      <c r="E214" s="11">
        <v>0.33632060116000234</v>
      </c>
      <c r="F214" s="11">
        <f t="shared" si="148"/>
        <v>-2.0679763941438944E-2</v>
      </c>
      <c r="G214" s="200">
        <f>IF(B214&gt;0,(1+(E214/B214))^(1/($C$6-$B$6))-1,0)</f>
        <v>2.1035260422347601E-2</v>
      </c>
    </row>
    <row r="215" spans="1:7" x14ac:dyDescent="0.2">
      <c r="A215" t="str">
        <f t="shared" si="146"/>
        <v>24 Business, media and public service professionals</v>
      </c>
      <c r="B215" s="11">
        <v>3.8323567815177855</v>
      </c>
      <c r="C215" s="11">
        <v>2.4496345128102726</v>
      </c>
      <c r="D215" s="11">
        <f t="shared" si="147"/>
        <v>-1.3827222687075129</v>
      </c>
      <c r="E215" s="11">
        <v>1.284669356035538</v>
      </c>
      <c r="F215" s="11">
        <f t="shared" si="148"/>
        <v>-9.8052912671974912E-2</v>
      </c>
      <c r="G215" s="200">
        <f t="shared" ref="G215:G234" si="150">IF(B215&gt;0,(1+(E215/B215))^(1/($C$6-$B$6))-1,0)</f>
        <v>1.9459819626372221E-2</v>
      </c>
    </row>
    <row r="216" spans="1:7" x14ac:dyDescent="0.2">
      <c r="A216" t="str">
        <f t="shared" si="146"/>
        <v>31 Science, engineering and technology associate professionals</v>
      </c>
      <c r="B216" s="11">
        <v>1.6517261199090365</v>
      </c>
      <c r="C216" s="11">
        <v>1.2248850920041903</v>
      </c>
      <c r="D216" s="11">
        <f t="shared" si="147"/>
        <v>-0.42684102790484624</v>
      </c>
      <c r="E216" s="11">
        <v>0.52728936861608888</v>
      </c>
      <c r="F216" s="11">
        <f t="shared" si="148"/>
        <v>0.10044834071124265</v>
      </c>
      <c r="G216" s="200">
        <f t="shared" si="150"/>
        <v>1.8641780951367704E-2</v>
      </c>
    </row>
    <row r="217" spans="1:7" x14ac:dyDescent="0.2">
      <c r="A217" t="str">
        <f t="shared" si="146"/>
        <v>32 Health and social care associate professionals</v>
      </c>
      <c r="B217" s="11">
        <v>1.666367675616123</v>
      </c>
      <c r="C217" s="11">
        <v>1.9484847326954471</v>
      </c>
      <c r="D217" s="11">
        <f t="shared" si="147"/>
        <v>0.28211705707932411</v>
      </c>
      <c r="E217" s="11">
        <v>1.1602580244526659</v>
      </c>
      <c r="F217" s="11">
        <f t="shared" si="148"/>
        <v>1.44237508153199</v>
      </c>
      <c r="G217" s="200">
        <f t="shared" si="150"/>
        <v>3.5857062410810991E-2</v>
      </c>
    </row>
    <row r="218" spans="1:7" x14ac:dyDescent="0.2">
      <c r="A218" t="str">
        <f t="shared" si="146"/>
        <v>33 Protective service occupations</v>
      </c>
      <c r="B218" s="11">
        <v>1.4496416413367914</v>
      </c>
      <c r="C218" s="11">
        <v>0.55964820681577621</v>
      </c>
      <c r="D218" s="11">
        <f t="shared" si="147"/>
        <v>-0.8899934345210152</v>
      </c>
      <c r="E218" s="11">
        <v>0.26442322985849026</v>
      </c>
      <c r="F218" s="11">
        <f t="shared" si="148"/>
        <v>-0.62557020466252489</v>
      </c>
      <c r="G218" s="200">
        <f t="shared" si="150"/>
        <v>1.1232704028438345E-2</v>
      </c>
    </row>
    <row r="219" spans="1:7" x14ac:dyDescent="0.2">
      <c r="A219" t="str">
        <f t="shared" si="146"/>
        <v>34 Culture, media and sports occupations</v>
      </c>
      <c r="B219" s="11">
        <v>0.91099823536534275</v>
      </c>
      <c r="C219" s="11">
        <v>0.3657906071808385</v>
      </c>
      <c r="D219" s="11">
        <f t="shared" si="147"/>
        <v>-0.54520762818450419</v>
      </c>
      <c r="E219" s="11">
        <v>0.22443489248689891</v>
      </c>
      <c r="F219" s="11">
        <f t="shared" ref="F219:F220" si="151">SUM(D219:E219)</f>
        <v>-0.32077273569760528</v>
      </c>
      <c r="G219" s="200">
        <f t="shared" si="150"/>
        <v>1.4790208999120757E-2</v>
      </c>
    </row>
    <row r="220" spans="1:7" x14ac:dyDescent="0.2">
      <c r="A220" t="str">
        <f t="shared" si="146"/>
        <v>35 Business and public service associate professionals</v>
      </c>
      <c r="B220" s="11">
        <v>5.4372057386574575</v>
      </c>
      <c r="C220" s="11">
        <v>3.2744376507419997</v>
      </c>
      <c r="D220" s="11">
        <f t="shared" si="147"/>
        <v>-2.1627680879154578</v>
      </c>
      <c r="E220" s="11">
        <v>1.7014722347082611</v>
      </c>
      <c r="F220" s="11">
        <f t="shared" si="151"/>
        <v>-0.46129585320719668</v>
      </c>
      <c r="G220" s="200">
        <f t="shared" si="150"/>
        <v>1.8316548905329855E-2</v>
      </c>
    </row>
    <row r="221" spans="1:7" x14ac:dyDescent="0.2">
      <c r="A221" t="str">
        <f t="shared" si="146"/>
        <v>41 Administrative occupations</v>
      </c>
      <c r="B221" s="11">
        <v>11.555581433073529</v>
      </c>
      <c r="C221" s="11">
        <v>5.471811674069273</v>
      </c>
      <c r="D221" s="11">
        <f t="shared" si="147"/>
        <v>-6.0837697590042561</v>
      </c>
      <c r="E221" s="11">
        <v>3.756846384239672</v>
      </c>
      <c r="F221" s="11">
        <f t="shared" ref="F221:F224" si="152">SUM(D221:E221)</f>
        <v>-2.3269233747645841</v>
      </c>
      <c r="G221" s="200">
        <f t="shared" si="150"/>
        <v>1.8943610067064354E-2</v>
      </c>
    </row>
    <row r="222" spans="1:7" x14ac:dyDescent="0.2">
      <c r="A222" t="str">
        <f t="shared" si="146"/>
        <v>42 Secretarial and related occupations</v>
      </c>
      <c r="B222" s="11">
        <v>2.4412847949291465</v>
      </c>
      <c r="C222" s="11">
        <v>0.29955178097721147</v>
      </c>
      <c r="D222" s="11">
        <f t="shared" si="147"/>
        <v>-2.141733013951935</v>
      </c>
      <c r="E222" s="11">
        <v>0.58813162678871389</v>
      </c>
      <c r="F222" s="11">
        <f t="shared" si="152"/>
        <v>-1.553601387163221</v>
      </c>
      <c r="G222" s="200">
        <f t="shared" si="150"/>
        <v>1.4493733155273025E-2</v>
      </c>
    </row>
    <row r="223" spans="1:7" x14ac:dyDescent="0.2">
      <c r="A223" t="str">
        <f t="shared" si="146"/>
        <v>51 Skilled agricultural and related trades</v>
      </c>
      <c r="B223" s="11">
        <v>1.3048038998945315</v>
      </c>
      <c r="C223" s="11">
        <v>1.1538403162007274</v>
      </c>
      <c r="D223" s="11">
        <f t="shared" si="147"/>
        <v>-0.15096358369380414</v>
      </c>
      <c r="E223" s="11">
        <v>0.64028818117847131</v>
      </c>
      <c r="F223" s="11">
        <f t="shared" si="152"/>
        <v>0.48932459748466717</v>
      </c>
      <c r="G223" s="200">
        <f t="shared" si="150"/>
        <v>2.6974502850870552E-2</v>
      </c>
    </row>
    <row r="224" spans="1:7" x14ac:dyDescent="0.2">
      <c r="A224" t="str">
        <f t="shared" si="146"/>
        <v>52 Skilled metal, electrical and electronic trades</v>
      </c>
      <c r="B224" s="11">
        <v>4.4630137997449433</v>
      </c>
      <c r="C224" s="11">
        <v>3.003629210154279</v>
      </c>
      <c r="D224" s="11">
        <f t="shared" si="147"/>
        <v>-1.4593845895906643</v>
      </c>
      <c r="E224" s="11">
        <v>1.4477757845561494</v>
      </c>
      <c r="F224" s="11">
        <f t="shared" si="152"/>
        <v>-1.1608805034514891E-2</v>
      </c>
      <c r="G224" s="200">
        <f t="shared" si="150"/>
        <v>1.8906856286175389E-2</v>
      </c>
    </row>
    <row r="225" spans="1:7" x14ac:dyDescent="0.2">
      <c r="A225" t="str">
        <f t="shared" si="146"/>
        <v>53 Skilled construction and building trades</v>
      </c>
      <c r="B225" s="11">
        <v>5.3323374665007321</v>
      </c>
      <c r="C225" s="11">
        <v>5.3415237397262292</v>
      </c>
      <c r="D225" s="11">
        <f t="shared" si="147"/>
        <v>9.1862732254970325E-3</v>
      </c>
      <c r="E225" s="11">
        <v>2.6122782348278757</v>
      </c>
      <c r="F225" s="11">
        <f t="shared" ref="F225" si="153">SUM(D225:E225)</f>
        <v>2.6214645080533727</v>
      </c>
      <c r="G225" s="200">
        <f t="shared" si="150"/>
        <v>2.6936723251334449E-2</v>
      </c>
    </row>
    <row r="226" spans="1:7" x14ac:dyDescent="0.2">
      <c r="A226" t="str">
        <f t="shared" si="146"/>
        <v>54 Textiles, printing and other skilled trades</v>
      </c>
      <c r="B226" s="11">
        <v>2.453980930885348</v>
      </c>
      <c r="C226" s="11">
        <v>1.9923742990637983</v>
      </c>
      <c r="D226" s="11">
        <f t="shared" si="147"/>
        <v>-0.46160663182154971</v>
      </c>
      <c r="E226" s="11">
        <v>0.90920049250946666</v>
      </c>
      <c r="F226" s="11">
        <f t="shared" ref="F226" si="154">SUM(D226:E226)</f>
        <v>0.44759386068791696</v>
      </c>
      <c r="G226" s="200">
        <f t="shared" si="150"/>
        <v>2.1234020604469883E-2</v>
      </c>
    </row>
    <row r="227" spans="1:7" x14ac:dyDescent="0.2">
      <c r="A227" t="str">
        <f t="shared" si="146"/>
        <v>61 Caring personal service occupations</v>
      </c>
      <c r="B227" s="11">
        <v>10.160335356955109</v>
      </c>
      <c r="C227" s="11">
        <v>7.0081606254066884</v>
      </c>
      <c r="D227" s="11">
        <f>C227-B227</f>
        <v>-3.1521747315484205</v>
      </c>
      <c r="E227" s="11">
        <v>4.404292066120326</v>
      </c>
      <c r="F227" s="11">
        <f>SUM(D227:E227)</f>
        <v>1.2521173345719054</v>
      </c>
      <c r="G227" s="200">
        <f t="shared" si="150"/>
        <v>2.4297444286528247E-2</v>
      </c>
    </row>
    <row r="228" spans="1:7" x14ac:dyDescent="0.2">
      <c r="A228" t="str">
        <f t="shared" si="146"/>
        <v>62 Leisure, travel and related personal service occupations</v>
      </c>
      <c r="B228" s="11">
        <v>2.7586038864201101</v>
      </c>
      <c r="C228" s="11">
        <v>1.8866037478000031</v>
      </c>
      <c r="D228" s="11">
        <f t="shared" ref="D228:D234" si="155">C228-B228</f>
        <v>-0.87200013862010706</v>
      </c>
      <c r="E228" s="11">
        <v>1.121998192086445</v>
      </c>
      <c r="F228" s="11">
        <f t="shared" ref="F228:F229" si="156">SUM(D228:E228)</f>
        <v>0.24999805346633797</v>
      </c>
      <c r="G228" s="200">
        <f t="shared" si="150"/>
        <v>2.3011819021277802E-2</v>
      </c>
    </row>
    <row r="229" spans="1:7" x14ac:dyDescent="0.2">
      <c r="A229" t="str">
        <f t="shared" si="146"/>
        <v>63 Community and civil enforcement occupations</v>
      </c>
      <c r="B229" s="11">
        <v>0.14929292749539411</v>
      </c>
      <c r="C229" s="11">
        <v>7.5873358946574293E-2</v>
      </c>
      <c r="D229" s="11">
        <f t="shared" si="155"/>
        <v>-7.3419568548819814E-2</v>
      </c>
      <c r="E229" s="11">
        <v>4.1159557029473381E-2</v>
      </c>
      <c r="F229" s="11">
        <f t="shared" si="156"/>
        <v>-3.2260011519346432E-2</v>
      </c>
      <c r="G229" s="200">
        <f t="shared" si="150"/>
        <v>1.636529521495933E-2</v>
      </c>
    </row>
    <row r="230" spans="1:7" x14ac:dyDescent="0.2">
      <c r="A230" t="str">
        <f t="shared" si="146"/>
        <v>71 Sales occupations</v>
      </c>
      <c r="B230" s="11">
        <v>9.0370207408078755</v>
      </c>
      <c r="C230" s="11">
        <v>6.5939679822252613</v>
      </c>
      <c r="D230" s="11">
        <f t="shared" si="155"/>
        <v>-2.4430527585826143</v>
      </c>
      <c r="E230" s="11">
        <v>3.7780042582710709</v>
      </c>
      <c r="F230" s="11">
        <f t="shared" ref="F230:F231" si="157">SUM(D230:E230)</f>
        <v>1.3349514996884566</v>
      </c>
      <c r="G230" s="200">
        <f t="shared" si="150"/>
        <v>2.3559150645985572E-2</v>
      </c>
    </row>
    <row r="231" spans="1:7" x14ac:dyDescent="0.2">
      <c r="A231" t="str">
        <f t="shared" si="146"/>
        <v>72 Customer service occupations</v>
      </c>
      <c r="B231" s="11">
        <v>2.5010121710561353</v>
      </c>
      <c r="C231" s="11">
        <v>2.0656759278638432</v>
      </c>
      <c r="D231" s="11">
        <f t="shared" si="155"/>
        <v>-0.43533624319229203</v>
      </c>
      <c r="E231" s="11">
        <v>1.1007771162059079</v>
      </c>
      <c r="F231" s="11">
        <f t="shared" si="157"/>
        <v>0.66544087301361587</v>
      </c>
      <c r="G231" s="200">
        <f t="shared" si="150"/>
        <v>2.4613718804272322E-2</v>
      </c>
    </row>
    <row r="232" spans="1:7" x14ac:dyDescent="0.2">
      <c r="A232" t="str">
        <f t="shared" si="146"/>
        <v>81 Process, plant and machine operatives</v>
      </c>
      <c r="B232" s="11">
        <v>3.0166012170635819</v>
      </c>
      <c r="C232" s="11">
        <v>2.688817377194674</v>
      </c>
      <c r="D232" s="11">
        <f t="shared" si="155"/>
        <v>-0.32778383986890791</v>
      </c>
      <c r="E232" s="11">
        <v>1.2016572231836657</v>
      </c>
      <c r="F232" s="11">
        <f t="shared" ref="F232:F233" si="158">SUM(D232:E232)</f>
        <v>0.87387338331475783</v>
      </c>
      <c r="G232" s="200">
        <f t="shared" si="150"/>
        <v>2.2604466945998158E-2</v>
      </c>
    </row>
    <row r="233" spans="1:7" x14ac:dyDescent="0.2">
      <c r="A233" t="str">
        <f t="shared" si="146"/>
        <v>82 Transport and mobile machine drivers and operatives</v>
      </c>
      <c r="B233" s="11">
        <v>4.9881820925739495</v>
      </c>
      <c r="C233" s="11">
        <v>4.6568474780602527</v>
      </c>
      <c r="D233" s="11">
        <f t="shared" si="155"/>
        <v>-0.33133461451369683</v>
      </c>
      <c r="E233" s="11">
        <v>2.7955418483843837</v>
      </c>
      <c r="F233" s="11">
        <f t="shared" si="158"/>
        <v>2.4642072338706869</v>
      </c>
      <c r="G233" s="200">
        <f t="shared" si="150"/>
        <v>3.0108589176332634E-2</v>
      </c>
    </row>
    <row r="234" spans="1:7" x14ac:dyDescent="0.2">
      <c r="A234" t="str">
        <f t="shared" si="146"/>
        <v>91 Elementary trades and related occupations</v>
      </c>
      <c r="B234" s="11">
        <v>1.713939086278278</v>
      </c>
      <c r="C234" s="11">
        <v>3.2136531667000932</v>
      </c>
      <c r="D234" s="11">
        <f t="shared" si="155"/>
        <v>1.4997140804218152</v>
      </c>
      <c r="E234" s="11">
        <v>1.3756046398618005</v>
      </c>
      <c r="F234" s="11">
        <f t="shared" ref="F234" si="159">SUM(D234:E234)</f>
        <v>2.8753187202836159</v>
      </c>
      <c r="G234" s="200">
        <f t="shared" si="150"/>
        <v>4.0063680501098542E-2</v>
      </c>
    </row>
    <row r="235" spans="1:7" x14ac:dyDescent="0.2">
      <c r="A235" t="str">
        <f t="shared" si="146"/>
        <v>92 Elementary administration and service occupations</v>
      </c>
      <c r="B235" s="11">
        <v>13.920063313005485</v>
      </c>
      <c r="C235" s="11">
        <v>10.066002112609693</v>
      </c>
      <c r="D235" s="11">
        <f t="shared" ref="D235" si="160">C235-B235</f>
        <v>-3.8540612003957921</v>
      </c>
      <c r="E235" s="11">
        <v>5.7298397923337436</v>
      </c>
      <c r="F235" s="11">
        <f t="shared" ref="F235" si="161">SUM(D235:E235)</f>
        <v>1.8757785919379515</v>
      </c>
      <c r="G235" s="200">
        <f t="shared" ref="G235:G236" si="162">IF(B235&gt;0,(1+(E235/B235))^(1/($C$6-$B$6))-1,0)</f>
        <v>2.3248885215946702E-2</v>
      </c>
    </row>
    <row r="236" spans="1:7" x14ac:dyDescent="0.2">
      <c r="A236" t="str">
        <f t="shared" si="146"/>
        <v>All occupations</v>
      </c>
      <c r="B236" s="11">
        <f>SUM(B210:B235)</f>
        <v>107.57171878287269</v>
      </c>
      <c r="C236" s="11">
        <f t="shared" ref="C236:F236" si="163">SUM(C210:C235)</f>
        <v>76.689596484330565</v>
      </c>
      <c r="D236" s="11">
        <f t="shared" si="163"/>
        <v>-30.882122298542136</v>
      </c>
      <c r="E236" s="11">
        <f t="shared" si="163"/>
        <v>43.011037538924789</v>
      </c>
      <c r="F236" s="11">
        <f t="shared" si="163"/>
        <v>12.128915240382657</v>
      </c>
      <c r="G236" s="200">
        <f t="shared" si="162"/>
        <v>2.2676969049723716E-2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4.3298518565679425</v>
      </c>
      <c r="C239" s="11">
        <v>2.999952528677182</v>
      </c>
      <c r="D239" s="11">
        <f>C239-B239</f>
        <v>-1.3298993278907605</v>
      </c>
      <c r="E239" s="11">
        <v>1.333327646976662</v>
      </c>
      <c r="F239" s="11">
        <f>SUM(D239:E239)</f>
        <v>3.4283190859014656E-3</v>
      </c>
      <c r="G239" s="200">
        <f>IF(B239&gt;0,(1+(E239/B239))^(1/($C$6-$B$6))-1,0)</f>
        <v>1.8057917984855676E-2</v>
      </c>
    </row>
    <row r="240" spans="1:7" x14ac:dyDescent="0.2">
      <c r="A240" t="str">
        <f t="shared" si="165"/>
        <v>12 Other managers and proprietors</v>
      </c>
      <c r="B240" s="11">
        <v>2.8128772025991413</v>
      </c>
      <c r="C240" s="11">
        <v>2.2282381644614797</v>
      </c>
      <c r="D240" s="11">
        <f t="shared" ref="D240:D255" si="166">C240-B240</f>
        <v>-0.5846390381376616</v>
      </c>
      <c r="E240" s="11">
        <v>1.0836522300391271</v>
      </c>
      <c r="F240" s="11">
        <f t="shared" ref="F240:F247" si="167">SUM(D240:E240)</f>
        <v>0.49901319190146554</v>
      </c>
      <c r="G240" s="200">
        <f t="shared" ref="G240:G242" si="168">IF(B240&gt;0,(1+(E240/B240))^(1/($C$6-$B$6))-1,0)</f>
        <v>2.1962937238533486E-2</v>
      </c>
    </row>
    <row r="241" spans="1:7" x14ac:dyDescent="0.2">
      <c r="A241" t="str">
        <f t="shared" si="165"/>
        <v>21 Science, research, engineering and technology professionals</v>
      </c>
      <c r="B241" s="11">
        <v>2.2769305275387492</v>
      </c>
      <c r="C241" s="11">
        <v>1.7345941538855458</v>
      </c>
      <c r="D241" s="11">
        <f t="shared" si="166"/>
        <v>-0.54233637365320342</v>
      </c>
      <c r="E241" s="11">
        <v>0.59395818615122553</v>
      </c>
      <c r="F241" s="11">
        <f t="shared" si="167"/>
        <v>5.1621812498022113E-2</v>
      </c>
      <c r="G241" s="200">
        <f t="shared" si="168"/>
        <v>1.5572904109932395E-2</v>
      </c>
    </row>
    <row r="242" spans="1:7" x14ac:dyDescent="0.2">
      <c r="A242" t="str">
        <f t="shared" si="165"/>
        <v>22 Health professionals</v>
      </c>
      <c r="B242" s="11">
        <v>1.1542583100983721</v>
      </c>
      <c r="C242" s="11">
        <v>0.79853365084949246</v>
      </c>
      <c r="D242" s="11">
        <f t="shared" si="166"/>
        <v>-0.35572465924887964</v>
      </c>
      <c r="E242" s="11">
        <v>0.36770577169177548</v>
      </c>
      <c r="F242" s="11">
        <f t="shared" si="167"/>
        <v>1.1981112442895847E-2</v>
      </c>
      <c r="G242" s="200">
        <f t="shared" si="168"/>
        <v>1.8607241989362588E-2</v>
      </c>
    </row>
    <row r="243" spans="1:7" x14ac:dyDescent="0.2">
      <c r="A243" t="str">
        <f t="shared" si="165"/>
        <v>23 Teaching and other educational professionals</v>
      </c>
      <c r="B243" s="11">
        <v>0.90127360953220925</v>
      </c>
      <c r="C243" s="11">
        <v>0.64565397142855185</v>
      </c>
      <c r="D243" s="11">
        <f t="shared" si="166"/>
        <v>-0.2556196381036574</v>
      </c>
      <c r="E243" s="11">
        <v>0.29676122946961375</v>
      </c>
      <c r="F243" s="11">
        <f t="shared" si="167"/>
        <v>4.1141591365956354E-2</v>
      </c>
      <c r="G243" s="200">
        <f>IF(B243&gt;0,(1+(E243/B243))^(1/($C$6-$B$6))-1,0)</f>
        <v>1.9156439439625084E-2</v>
      </c>
    </row>
    <row r="244" spans="1:7" x14ac:dyDescent="0.2">
      <c r="A244" t="str">
        <f t="shared" si="165"/>
        <v>24 Business, media and public service professionals</v>
      </c>
      <c r="B244" s="11">
        <v>2.3860851992823657</v>
      </c>
      <c r="C244" s="11">
        <v>1.5401841385319457</v>
      </c>
      <c r="D244" s="11">
        <f t="shared" si="166"/>
        <v>-0.84590106075042004</v>
      </c>
      <c r="E244" s="11">
        <v>0.66405665676732362</v>
      </c>
      <c r="F244" s="11">
        <f t="shared" si="167"/>
        <v>-0.18184440398309643</v>
      </c>
      <c r="G244" s="200">
        <f t="shared" ref="G244:G263" si="169">IF(B244&gt;0,(1+(E244/B244))^(1/($C$6-$B$6))-1,0)</f>
        <v>1.650364296553275E-2</v>
      </c>
    </row>
    <row r="245" spans="1:7" x14ac:dyDescent="0.2">
      <c r="A245" t="str">
        <f t="shared" si="165"/>
        <v>31 Science, engineering and technology associate professionals</v>
      </c>
      <c r="B245" s="11">
        <v>1.3746160574842363</v>
      </c>
      <c r="C245" s="11">
        <v>1.0483078619689226</v>
      </c>
      <c r="D245" s="11">
        <f t="shared" si="166"/>
        <v>-0.32630819551531376</v>
      </c>
      <c r="E245" s="11">
        <v>0.38158880308162324</v>
      </c>
      <c r="F245" s="11">
        <f t="shared" si="167"/>
        <v>5.5280607566309481E-2</v>
      </c>
      <c r="G245" s="200">
        <f>IF(B245&gt;0,(1+(E245/B245))^(1/($C$6-$B$6))-1,0)</f>
        <v>1.6466142920936067E-2</v>
      </c>
    </row>
    <row r="246" spans="1:7" x14ac:dyDescent="0.2">
      <c r="A246" t="str">
        <f t="shared" si="165"/>
        <v>32 Health and social care associate professionals</v>
      </c>
      <c r="B246" s="11">
        <v>0.55739013397166592</v>
      </c>
      <c r="C246" s="11">
        <v>0.60169310120491815</v>
      </c>
      <c r="D246" s="11">
        <f t="shared" si="166"/>
        <v>4.4302967233252222E-2</v>
      </c>
      <c r="E246" s="11">
        <v>0.26606999631238104</v>
      </c>
      <c r="F246" s="11">
        <f t="shared" si="167"/>
        <v>0.31037296354563326</v>
      </c>
      <c r="G246" s="200">
        <f t="shared" si="169"/>
        <v>2.6358035049841355E-2</v>
      </c>
    </row>
    <row r="247" spans="1:7" x14ac:dyDescent="0.2">
      <c r="A247" t="str">
        <f t="shared" si="165"/>
        <v>33 Protective service occupations</v>
      </c>
      <c r="B247" s="11">
        <v>0.86637796893235675</v>
      </c>
      <c r="C247" s="11">
        <v>0.77060397766161526</v>
      </c>
      <c r="D247" s="11">
        <f t="shared" si="166"/>
        <v>-9.5773991270741488E-2</v>
      </c>
      <c r="E247" s="11">
        <v>0.23666473679650141</v>
      </c>
      <c r="F247" s="11">
        <f t="shared" si="167"/>
        <v>0.14089074552575992</v>
      </c>
      <c r="G247" s="200">
        <f t="shared" si="169"/>
        <v>1.6230741636916068E-2</v>
      </c>
    </row>
    <row r="248" spans="1:7" x14ac:dyDescent="0.2">
      <c r="A248" t="str">
        <f t="shared" si="165"/>
        <v>34 Culture, media and sports occupations</v>
      </c>
      <c r="B248" s="11">
        <v>0.89570823836372648</v>
      </c>
      <c r="C248" s="11">
        <v>0.44383187468270885</v>
      </c>
      <c r="D248" s="11">
        <f t="shared" si="166"/>
        <v>-0.45187636368101763</v>
      </c>
      <c r="E248" s="11">
        <v>0.20930481075973789</v>
      </c>
      <c r="F248" s="11">
        <f t="shared" ref="F248:F249" si="170">SUM(D248:E248)</f>
        <v>-0.24257155292127974</v>
      </c>
      <c r="G248" s="200">
        <f t="shared" si="169"/>
        <v>1.4098302762124204E-2</v>
      </c>
    </row>
    <row r="249" spans="1:7" x14ac:dyDescent="0.2">
      <c r="A249" t="str">
        <f t="shared" si="165"/>
        <v>35 Business and public service associate professionals</v>
      </c>
      <c r="B249" s="11">
        <v>3.3513753234029826</v>
      </c>
      <c r="C249" s="11">
        <v>2.0192670337919654</v>
      </c>
      <c r="D249" s="11">
        <f t="shared" si="166"/>
        <v>-1.3321082896110172</v>
      </c>
      <c r="E249" s="11">
        <v>0.82098902262818252</v>
      </c>
      <c r="F249" s="11">
        <f t="shared" si="170"/>
        <v>-0.51111926698283472</v>
      </c>
      <c r="G249" s="200">
        <f t="shared" si="169"/>
        <v>1.471468106716145E-2</v>
      </c>
    </row>
    <row r="250" spans="1:7" x14ac:dyDescent="0.2">
      <c r="A250" t="str">
        <f t="shared" si="165"/>
        <v>41 Administrative occupations</v>
      </c>
      <c r="B250" s="11">
        <v>6.4396557193101964</v>
      </c>
      <c r="C250" s="11">
        <v>1.4205673358834663</v>
      </c>
      <c r="D250" s="11">
        <f t="shared" si="166"/>
        <v>-5.0190883834267304</v>
      </c>
      <c r="E250" s="11">
        <v>1.1891656055914195</v>
      </c>
      <c r="F250" s="11">
        <f t="shared" ref="F250:F253" si="171">SUM(D250:E250)</f>
        <v>-3.8299227778353107</v>
      </c>
      <c r="G250" s="200">
        <f t="shared" si="169"/>
        <v>1.1361272914654608E-2</v>
      </c>
    </row>
    <row r="251" spans="1:7" x14ac:dyDescent="0.2">
      <c r="A251" t="str">
        <f t="shared" si="165"/>
        <v>42 Secretarial and related occupations</v>
      </c>
      <c r="B251" s="11">
        <v>2.4095181844267906</v>
      </c>
      <c r="C251" s="11">
        <v>0.38768548626046423</v>
      </c>
      <c r="D251" s="11">
        <f t="shared" si="166"/>
        <v>-2.0218326981663264</v>
      </c>
      <c r="E251" s="11">
        <v>0.40716179479987852</v>
      </c>
      <c r="F251" s="11">
        <f t="shared" si="171"/>
        <v>-1.6146709033664479</v>
      </c>
      <c r="G251" s="200">
        <f t="shared" si="169"/>
        <v>1.0463165054898305E-2</v>
      </c>
    </row>
    <row r="252" spans="1:7" x14ac:dyDescent="0.2">
      <c r="A252" t="str">
        <f t="shared" si="165"/>
        <v>51 Skilled agricultural and related trades</v>
      </c>
      <c r="B252" s="11">
        <v>1.2125549747383386</v>
      </c>
      <c r="C252" s="11">
        <v>1.3237619194259085</v>
      </c>
      <c r="D252" s="11">
        <f t="shared" si="166"/>
        <v>0.11120694468756986</v>
      </c>
      <c r="E252" s="11">
        <v>0.4832414548640484</v>
      </c>
      <c r="F252" s="11">
        <f t="shared" si="171"/>
        <v>0.59444839955161832</v>
      </c>
      <c r="G252" s="200">
        <f t="shared" si="169"/>
        <v>2.2613414057216952E-2</v>
      </c>
    </row>
    <row r="253" spans="1:7" x14ac:dyDescent="0.2">
      <c r="A253" t="str">
        <f t="shared" si="165"/>
        <v>52 Skilled metal, electrical and electronic trades</v>
      </c>
      <c r="B253" s="11">
        <v>2.2207477149271933</v>
      </c>
      <c r="C253" s="11">
        <v>1.1359076640375863</v>
      </c>
      <c r="D253" s="11">
        <f t="shared" si="166"/>
        <v>-1.084840050889607</v>
      </c>
      <c r="E253" s="11">
        <v>0.58789706451427037</v>
      </c>
      <c r="F253" s="11">
        <f t="shared" si="171"/>
        <v>-0.49694298637533663</v>
      </c>
      <c r="G253" s="200">
        <f t="shared" si="169"/>
        <v>1.5780425291556099E-2</v>
      </c>
    </row>
    <row r="254" spans="1:7" x14ac:dyDescent="0.2">
      <c r="A254" t="str">
        <f t="shared" si="165"/>
        <v>53 Skilled construction and building trades</v>
      </c>
      <c r="B254" s="11">
        <v>2.6391691430649771</v>
      </c>
      <c r="C254" s="11">
        <v>3.0025122944510216</v>
      </c>
      <c r="D254" s="11">
        <f t="shared" si="166"/>
        <v>0.36334315138604456</v>
      </c>
      <c r="E254" s="11">
        <v>1.0466159966247301</v>
      </c>
      <c r="F254" s="11">
        <f t="shared" ref="F254" si="172">SUM(D254:E254)</f>
        <v>1.4099591480107747</v>
      </c>
      <c r="G254" s="200">
        <f t="shared" si="169"/>
        <v>2.2517742814160746E-2</v>
      </c>
    </row>
    <row r="255" spans="1:7" x14ac:dyDescent="0.2">
      <c r="A255" t="str">
        <f t="shared" si="165"/>
        <v>54 Textiles, printing and other skilled trades</v>
      </c>
      <c r="B255" s="11">
        <v>1.9652067859865081</v>
      </c>
      <c r="C255" s="11">
        <v>1.5392224745660235</v>
      </c>
      <c r="D255" s="11">
        <f t="shared" si="166"/>
        <v>-0.42598431142048465</v>
      </c>
      <c r="E255" s="11">
        <v>0.66023997091024278</v>
      </c>
      <c r="F255" s="11">
        <f t="shared" ref="F255" si="173">SUM(D255:E255)</f>
        <v>0.23425565948975813</v>
      </c>
      <c r="G255" s="200">
        <f t="shared" si="169"/>
        <v>1.9497888603898117E-2</v>
      </c>
    </row>
    <row r="256" spans="1:7" x14ac:dyDescent="0.2">
      <c r="A256" t="str">
        <f t="shared" si="165"/>
        <v>61 Caring personal service occupations</v>
      </c>
      <c r="B256" s="11">
        <v>1.7485707142191775</v>
      </c>
      <c r="C256" s="11">
        <v>1.1471822252828119</v>
      </c>
      <c r="D256" s="11">
        <f>C256-B256</f>
        <v>-0.60138848893636565</v>
      </c>
      <c r="E256" s="11">
        <v>0.38187527557574674</v>
      </c>
      <c r="F256" s="11">
        <f>SUM(D256:E256)</f>
        <v>-0.21951321336061891</v>
      </c>
      <c r="G256" s="200">
        <f t="shared" si="169"/>
        <v>1.325593261607283E-2</v>
      </c>
    </row>
    <row r="257" spans="1:7" x14ac:dyDescent="0.2">
      <c r="A257" t="str">
        <f t="shared" si="165"/>
        <v>62 Leisure, travel and related personal service occupations</v>
      </c>
      <c r="B257" s="11">
        <v>2.0910694950101583</v>
      </c>
      <c r="C257" s="11">
        <v>2.0322520006353941</v>
      </c>
      <c r="D257" s="11">
        <f t="shared" ref="D257:D263" si="174">C257-B257</f>
        <v>-5.8817494374764134E-2</v>
      </c>
      <c r="E257" s="11">
        <v>0.80265030078394228</v>
      </c>
      <c r="F257" s="11">
        <f t="shared" ref="F257:F258" si="175">SUM(D257:E257)</f>
        <v>0.74383280640917815</v>
      </c>
      <c r="G257" s="200">
        <f t="shared" si="169"/>
        <v>2.189404243068882E-2</v>
      </c>
    </row>
    <row r="258" spans="1:7" x14ac:dyDescent="0.2">
      <c r="A258" t="str">
        <f t="shared" si="165"/>
        <v>63 Community and civil enforcement occupations</v>
      </c>
      <c r="B258" s="11">
        <v>0.13435980367380501</v>
      </c>
      <c r="C258" s="11">
        <v>0.10526367804882283</v>
      </c>
      <c r="D258" s="11">
        <f t="shared" si="174"/>
        <v>-2.9096125624982178E-2</v>
      </c>
      <c r="E258" s="11">
        <v>3.9054215770319298E-2</v>
      </c>
      <c r="F258" s="11">
        <f t="shared" si="175"/>
        <v>9.9580901453371201E-3</v>
      </c>
      <c r="G258" s="200">
        <f t="shared" si="169"/>
        <v>1.7156213151267696E-2</v>
      </c>
    </row>
    <row r="259" spans="1:7" x14ac:dyDescent="0.2">
      <c r="A259" t="str">
        <f t="shared" si="165"/>
        <v>71 Sales occupations</v>
      </c>
      <c r="B259" s="11">
        <v>6.8136195880919139</v>
      </c>
      <c r="C259" s="11">
        <v>2.2540043541394508</v>
      </c>
      <c r="D259" s="11">
        <f t="shared" si="174"/>
        <v>-4.5596152339524636</v>
      </c>
      <c r="E259" s="11">
        <v>1.6201961502196145</v>
      </c>
      <c r="F259" s="11">
        <f t="shared" ref="F259:F260" si="176">SUM(D259:E259)</f>
        <v>-2.9394190837328491</v>
      </c>
      <c r="G259" s="200">
        <f t="shared" si="169"/>
        <v>1.4323330988039062E-2</v>
      </c>
    </row>
    <row r="260" spans="1:7" x14ac:dyDescent="0.2">
      <c r="A260" t="str">
        <f t="shared" si="165"/>
        <v>72 Customer service occupations</v>
      </c>
      <c r="B260" s="11">
        <v>1.1397016379985991</v>
      </c>
      <c r="C260" s="11">
        <v>0.86351509112623004</v>
      </c>
      <c r="D260" s="11">
        <f t="shared" si="174"/>
        <v>-0.2761865468723691</v>
      </c>
      <c r="E260" s="11">
        <v>0.29152835915599928</v>
      </c>
      <c r="F260" s="11">
        <f t="shared" si="176"/>
        <v>1.5341812283630185E-2</v>
      </c>
      <c r="G260" s="200">
        <f t="shared" si="169"/>
        <v>1.5300384153201563E-2</v>
      </c>
    </row>
    <row r="261" spans="1:7" x14ac:dyDescent="0.2">
      <c r="A261" t="str">
        <f t="shared" si="165"/>
        <v>81 Process, plant and machine operatives</v>
      </c>
      <c r="B261" s="11">
        <v>2.477448665083116</v>
      </c>
      <c r="C261" s="11">
        <v>0.99416180625875306</v>
      </c>
      <c r="D261" s="11">
        <f t="shared" si="174"/>
        <v>-1.4832868588243628</v>
      </c>
      <c r="E261" s="11">
        <v>0.61133864090558943</v>
      </c>
      <c r="F261" s="11">
        <f t="shared" ref="F261:F262" si="177">SUM(D261:E261)</f>
        <v>-0.87194821791877342</v>
      </c>
      <c r="G261" s="200">
        <f t="shared" si="169"/>
        <v>1.4811911018875135E-2</v>
      </c>
    </row>
    <row r="262" spans="1:7" x14ac:dyDescent="0.2">
      <c r="A262" t="str">
        <f t="shared" si="165"/>
        <v>82 Transport and mobile machine drivers and operatives</v>
      </c>
      <c r="B262" s="11">
        <v>3.9122441945613455</v>
      </c>
      <c r="C262" s="11">
        <v>2.9563751740415305</v>
      </c>
      <c r="D262" s="11">
        <f t="shared" si="174"/>
        <v>-0.95586902051981504</v>
      </c>
      <c r="E262" s="11">
        <v>1.4545480232335544</v>
      </c>
      <c r="F262" s="11">
        <f t="shared" si="177"/>
        <v>0.49867900271373933</v>
      </c>
      <c r="G262" s="200">
        <f t="shared" si="169"/>
        <v>2.1298251637552834E-2</v>
      </c>
    </row>
    <row r="263" spans="1:7" x14ac:dyDescent="0.2">
      <c r="A263" t="str">
        <f t="shared" si="165"/>
        <v>91 Elementary trades and related occupations</v>
      </c>
      <c r="B263" s="11">
        <v>2.1386250344080042</v>
      </c>
      <c r="C263" s="11">
        <v>3.6909052547472379</v>
      </c>
      <c r="D263" s="11">
        <f t="shared" si="174"/>
        <v>1.5522802203392336</v>
      </c>
      <c r="E263" s="11">
        <v>1.4270361956631155</v>
      </c>
      <c r="F263" s="11">
        <f t="shared" ref="F263" si="178">SUM(D263:E263)</f>
        <v>2.9793164160023489</v>
      </c>
      <c r="G263" s="200">
        <f t="shared" si="169"/>
        <v>3.4666438688490286E-2</v>
      </c>
    </row>
    <row r="264" spans="1:7" x14ac:dyDescent="0.2">
      <c r="A264" t="str">
        <f t="shared" si="165"/>
        <v>92 Elementary administration and service occupations</v>
      </c>
      <c r="B264" s="11">
        <v>13.018922700127826</v>
      </c>
      <c r="C264" s="11">
        <v>8.8167317626284039</v>
      </c>
      <c r="D264" s="11">
        <f t="shared" ref="D264" si="179">C264-B264</f>
        <v>-4.202190937499422</v>
      </c>
      <c r="E264" s="11">
        <v>3.8262063831275324</v>
      </c>
      <c r="F264" s="11">
        <f>SUM(D264:E264)</f>
        <v>-0.3759845543718896</v>
      </c>
      <c r="G264" s="200">
        <f t="shared" ref="G264:G265" si="180">IF(B264&gt;0,(1+(E264/B264))^(1/($C$6-$B$6))-1,0)</f>
        <v>1.7325552600214955E-2</v>
      </c>
    </row>
    <row r="265" spans="1:7" x14ac:dyDescent="0.2">
      <c r="A265" t="str">
        <f t="shared" si="165"/>
        <v>All occupations</v>
      </c>
      <c r="B265" s="11">
        <f>SUM(B239:B264)</f>
        <v>71.268158783401702</v>
      </c>
      <c r="C265" s="11">
        <f t="shared" ref="C265:F265" si="181">SUM(C239:C264)</f>
        <v>46.50090897867743</v>
      </c>
      <c r="D265" s="11">
        <f t="shared" si="181"/>
        <v>-24.767249804724266</v>
      </c>
      <c r="E265" s="11">
        <f t="shared" si="181"/>
        <v>21.08283452241416</v>
      </c>
      <c r="F265" s="11">
        <f t="shared" si="181"/>
        <v>-3.6844152823101091</v>
      </c>
      <c r="G265" s="200">
        <f t="shared" si="180"/>
        <v>1.7426555475294148E-2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0.82987655718236542</v>
      </c>
      <c r="C268" s="11">
        <v>0.55699067969227178</v>
      </c>
      <c r="D268" s="11">
        <f>C268-B268</f>
        <v>-0.27288587749009363</v>
      </c>
      <c r="E268" s="11">
        <v>0.22958116130222897</v>
      </c>
      <c r="F268" s="11">
        <f>SUM(D268:E268)</f>
        <v>-4.3304716187864661E-2</v>
      </c>
      <c r="G268" s="200">
        <f>IF(B268&gt;0,(1+(E268/B268))^(1/($C$6-$B$6))-1,0)</f>
        <v>1.6415647223343655E-2</v>
      </c>
    </row>
    <row r="269" spans="1:7" x14ac:dyDescent="0.2">
      <c r="A269" t="str">
        <f t="shared" si="183"/>
        <v>12 Other managers and proprietors</v>
      </c>
      <c r="B269" s="11">
        <v>0.67265707523450025</v>
      </c>
      <c r="C269" s="11">
        <v>0.5424011201629314</v>
      </c>
      <c r="D269" s="11">
        <f t="shared" ref="D269:D284" si="184">C269-B269</f>
        <v>-0.13025595507156884</v>
      </c>
      <c r="E269" s="11">
        <v>0.20964709248513544</v>
      </c>
      <c r="F269" s="11">
        <f t="shared" ref="F269:F276" si="185">SUM(D269:E269)</f>
        <v>7.9391137413566598E-2</v>
      </c>
      <c r="G269" s="200">
        <f t="shared" ref="G269:G271" si="186">IF(B269&gt;0,(1+(E269/B269))^(1/($C$6-$B$6))-1,0)</f>
        <v>1.8251302776713052E-2</v>
      </c>
    </row>
    <row r="270" spans="1:7" x14ac:dyDescent="0.2">
      <c r="A270" t="str">
        <f t="shared" si="183"/>
        <v>21 Science, research, engineering and technology professionals</v>
      </c>
      <c r="B270" s="11">
        <v>0.43813738552724252</v>
      </c>
      <c r="C270" s="11">
        <v>0.46621450544927306</v>
      </c>
      <c r="D270" s="11">
        <f t="shared" si="184"/>
        <v>2.8077119922030547E-2</v>
      </c>
      <c r="E270" s="11">
        <v>0.13914580399582446</v>
      </c>
      <c r="F270" s="11">
        <f t="shared" si="185"/>
        <v>0.16722292391785501</v>
      </c>
      <c r="G270" s="200">
        <f t="shared" si="186"/>
        <v>1.8556770426544134E-2</v>
      </c>
    </row>
    <row r="271" spans="1:7" x14ac:dyDescent="0.2">
      <c r="A271" t="str">
        <f t="shared" si="183"/>
        <v>22 Health professionals</v>
      </c>
      <c r="B271" s="11">
        <v>0.12801232541875254</v>
      </c>
      <c r="C271" s="11">
        <v>0.15724419848395818</v>
      </c>
      <c r="D271" s="11">
        <f t="shared" si="184"/>
        <v>2.9231873065205638E-2</v>
      </c>
      <c r="E271" s="11">
        <v>6.5544218593045281E-2</v>
      </c>
      <c r="F271" s="11">
        <f t="shared" si="185"/>
        <v>9.4776091658250919E-2</v>
      </c>
      <c r="G271" s="200">
        <f t="shared" si="186"/>
        <v>2.7946245900085875E-2</v>
      </c>
    </row>
    <row r="272" spans="1:7" x14ac:dyDescent="0.2">
      <c r="A272" t="str">
        <f t="shared" si="183"/>
        <v>23 Teaching and other educational professionals</v>
      </c>
      <c r="B272" s="11">
        <v>0.13949511808106854</v>
      </c>
      <c r="C272" s="11">
        <v>9.0220296352373885E-2</v>
      </c>
      <c r="D272" s="11">
        <f t="shared" si="184"/>
        <v>-4.9274821728694657E-2</v>
      </c>
      <c r="E272" s="11">
        <v>4.7428658718910319E-2</v>
      </c>
      <c r="F272" s="11">
        <f t="shared" si="185"/>
        <v>-1.8461630097843379E-3</v>
      </c>
      <c r="G272" s="200">
        <f>IF(B272&gt;0,(1+(E272/B272))^(1/($C$6-$B$6))-1,0)</f>
        <v>1.9703013043134376E-2</v>
      </c>
    </row>
    <row r="273" spans="1:7" x14ac:dyDescent="0.2">
      <c r="A273" t="str">
        <f t="shared" si="183"/>
        <v>24 Business, media and public service professionals</v>
      </c>
      <c r="B273" s="11">
        <v>0.46737285761324388</v>
      </c>
      <c r="C273" s="11">
        <v>0.37069185320549686</v>
      </c>
      <c r="D273" s="11">
        <f t="shared" si="184"/>
        <v>-9.6681004407747018E-2</v>
      </c>
      <c r="E273" s="11">
        <v>0.14969241282878354</v>
      </c>
      <c r="F273" s="11">
        <f t="shared" si="185"/>
        <v>5.3011408421036521E-2</v>
      </c>
      <c r="G273" s="200">
        <f t="shared" ref="G273" si="187">IF(B273&gt;0,(1+(E273/B273))^(1/($C$6-$B$6))-1,0)</f>
        <v>1.8695781671488776E-2</v>
      </c>
    </row>
    <row r="274" spans="1:7" x14ac:dyDescent="0.2">
      <c r="A274" t="str">
        <f t="shared" si="183"/>
        <v>31 Science, engineering and technology associate professionals</v>
      </c>
      <c r="B274" s="11">
        <v>0.23088259836528127</v>
      </c>
      <c r="C274" s="11">
        <v>0.27380439643682103</v>
      </c>
      <c r="D274" s="11">
        <f t="shared" si="184"/>
        <v>4.2921798071539757E-2</v>
      </c>
      <c r="E274" s="11">
        <v>9.8952325933867727E-2</v>
      </c>
      <c r="F274" s="11">
        <f t="shared" si="185"/>
        <v>0.1418741240054075</v>
      </c>
      <c r="G274" s="200">
        <f>IF(B274&gt;0,(1+(E274/B274))^(1/($C$6-$B$6))-1,0)</f>
        <v>2.4063834838994991E-2</v>
      </c>
    </row>
    <row r="275" spans="1:7" x14ac:dyDescent="0.2">
      <c r="A275" t="str">
        <f t="shared" si="183"/>
        <v>32 Health and social care associate professionals</v>
      </c>
      <c r="B275" s="11">
        <v>6.7058499335629143E-2</v>
      </c>
      <c r="C275" s="11">
        <v>0.11927380348963393</v>
      </c>
      <c r="D275" s="11">
        <f t="shared" si="184"/>
        <v>5.2215304154004785E-2</v>
      </c>
      <c r="E275" s="11">
        <v>4.6105880798495591E-2</v>
      </c>
      <c r="F275" s="11">
        <f t="shared" si="185"/>
        <v>9.8321184952500376E-2</v>
      </c>
      <c r="G275" s="200">
        <f t="shared" ref="G275:G292" si="188">IF(B275&gt;0,(1+(E275/B275))^(1/($C$6-$B$6))-1,0)</f>
        <v>3.5500694646193987E-2</v>
      </c>
    </row>
    <row r="276" spans="1:7" x14ac:dyDescent="0.2">
      <c r="A276" t="str">
        <f t="shared" si="183"/>
        <v>33 Protective service occupations</v>
      </c>
      <c r="B276" s="11">
        <v>8.6187662366438739E-2</v>
      </c>
      <c r="C276" s="11">
        <v>5.3658981213289658E-2</v>
      </c>
      <c r="D276" s="11">
        <f t="shared" si="184"/>
        <v>-3.252868115314908E-2</v>
      </c>
      <c r="E276" s="11">
        <v>1.1532325175436153E-2</v>
      </c>
      <c r="F276" s="11">
        <f t="shared" si="185"/>
        <v>-2.0996355977712926E-2</v>
      </c>
      <c r="G276" s="200">
        <f t="shared" si="188"/>
        <v>8.4070813122394394E-3</v>
      </c>
    </row>
    <row r="277" spans="1:7" x14ac:dyDescent="0.2">
      <c r="A277" t="str">
        <f t="shared" si="183"/>
        <v>34 Culture, media and sports occupations</v>
      </c>
      <c r="B277" s="11">
        <v>0.2043627775992452</v>
      </c>
      <c r="C277" s="11">
        <v>0.12134822448019418</v>
      </c>
      <c r="D277" s="11">
        <f t="shared" si="184"/>
        <v>-8.3014553119051024E-2</v>
      </c>
      <c r="E277" s="11">
        <v>5.2024306002767001E-2</v>
      </c>
      <c r="F277" s="11">
        <f t="shared" ref="F277:F278" si="189">SUM(D277:E277)</f>
        <v>-3.0990247116284023E-2</v>
      </c>
      <c r="G277" s="200">
        <f t="shared" si="188"/>
        <v>1.5234317755992599E-2</v>
      </c>
    </row>
    <row r="278" spans="1:7" x14ac:dyDescent="0.2">
      <c r="A278" t="str">
        <f t="shared" si="183"/>
        <v>35 Business and public service associate professionals</v>
      </c>
      <c r="B278" s="11">
        <v>0.55774105283584685</v>
      </c>
      <c r="C278" s="11">
        <v>0.2872336766399326</v>
      </c>
      <c r="D278" s="11">
        <f t="shared" si="184"/>
        <v>-0.27050737619591425</v>
      </c>
      <c r="E278" s="11">
        <v>0.12490352125392125</v>
      </c>
      <c r="F278" s="11">
        <f t="shared" si="189"/>
        <v>-0.14560385494199302</v>
      </c>
      <c r="G278" s="200">
        <f t="shared" si="188"/>
        <v>1.3563125414206345E-2</v>
      </c>
    </row>
    <row r="279" spans="1:7" x14ac:dyDescent="0.2">
      <c r="A279" t="str">
        <f t="shared" si="183"/>
        <v>41 Administrative occupations</v>
      </c>
      <c r="B279" s="11">
        <v>0.98816206658837347</v>
      </c>
      <c r="C279" s="11">
        <v>0.25307367531537139</v>
      </c>
      <c r="D279" s="11">
        <f t="shared" si="184"/>
        <v>-0.73508839127300207</v>
      </c>
      <c r="E279" s="11">
        <v>0.16781161781023923</v>
      </c>
      <c r="F279" s="11">
        <f t="shared" ref="F279:F282" si="190">SUM(D279:E279)</f>
        <v>-0.56727677346276284</v>
      </c>
      <c r="G279" s="200">
        <f t="shared" si="188"/>
        <v>1.0511634114141799E-2</v>
      </c>
    </row>
    <row r="280" spans="1:7" x14ac:dyDescent="0.2">
      <c r="A280" t="str">
        <f t="shared" si="183"/>
        <v>42 Secretarial and related occupations</v>
      </c>
      <c r="B280" s="11">
        <v>0.43630075509578997</v>
      </c>
      <c r="C280" s="11">
        <v>0.10839828684988635</v>
      </c>
      <c r="D280" s="11">
        <f t="shared" si="184"/>
        <v>-0.32790246824590363</v>
      </c>
      <c r="E280" s="11">
        <v>0.12188199702824044</v>
      </c>
      <c r="F280" s="11">
        <f t="shared" si="190"/>
        <v>-0.2060204712176632</v>
      </c>
      <c r="G280" s="200">
        <f t="shared" si="188"/>
        <v>1.6559250084462906E-2</v>
      </c>
    </row>
    <row r="281" spans="1:7" x14ac:dyDescent="0.2">
      <c r="A281" t="str">
        <f t="shared" si="183"/>
        <v>51 Skilled agricultural and related trades</v>
      </c>
      <c r="B281" s="11">
        <v>0.797696613130359</v>
      </c>
      <c r="C281" s="11">
        <v>0.32668080310985043</v>
      </c>
      <c r="D281" s="11">
        <f t="shared" si="184"/>
        <v>-0.47101581002050857</v>
      </c>
      <c r="E281" s="11">
        <v>0.19717805313052808</v>
      </c>
      <c r="F281" s="11">
        <f t="shared" si="190"/>
        <v>-0.27383775688998047</v>
      </c>
      <c r="G281" s="200">
        <f t="shared" si="188"/>
        <v>1.4834855149958415E-2</v>
      </c>
    </row>
    <row r="282" spans="1:7" x14ac:dyDescent="0.2">
      <c r="A282" t="str">
        <f t="shared" si="183"/>
        <v>52 Skilled metal, electrical and electronic trades</v>
      </c>
      <c r="B282" s="11">
        <v>0.78743638619203871</v>
      </c>
      <c r="C282" s="11">
        <v>0.29515793214876418</v>
      </c>
      <c r="D282" s="11">
        <f t="shared" si="184"/>
        <v>-0.49227845404327453</v>
      </c>
      <c r="E282" s="11">
        <v>0.15978933946802704</v>
      </c>
      <c r="F282" s="11">
        <f t="shared" si="190"/>
        <v>-0.33248911457524749</v>
      </c>
      <c r="G282" s="200">
        <f t="shared" si="188"/>
        <v>1.239315553243503E-2</v>
      </c>
    </row>
    <row r="283" spans="1:7" x14ac:dyDescent="0.2">
      <c r="A283" t="str">
        <f t="shared" si="183"/>
        <v>53 Skilled construction and building trades</v>
      </c>
      <c r="B283" s="11">
        <v>1.2608900462255976</v>
      </c>
      <c r="C283" s="11">
        <v>0.28473188807618272</v>
      </c>
      <c r="D283" s="11">
        <f t="shared" si="184"/>
        <v>-0.97615815814941498</v>
      </c>
      <c r="E283" s="11">
        <v>0.20361447507993033</v>
      </c>
      <c r="F283" s="11">
        <f t="shared" ref="F283" si="191">SUM(D283:E283)</f>
        <v>-0.77254368306948462</v>
      </c>
      <c r="G283" s="200">
        <f t="shared" si="188"/>
        <v>1.0029906830204327E-2</v>
      </c>
    </row>
    <row r="284" spans="1:7" x14ac:dyDescent="0.2">
      <c r="A284" t="str">
        <f t="shared" si="183"/>
        <v>54 Textiles, printing and other skilled trades</v>
      </c>
      <c r="B284" s="11">
        <v>0.66958213446332637</v>
      </c>
      <c r="C284" s="11">
        <v>0.21394151320123472</v>
      </c>
      <c r="D284" s="11">
        <f t="shared" si="184"/>
        <v>-0.45564062126209165</v>
      </c>
      <c r="E284" s="11">
        <v>0.11916722047619725</v>
      </c>
      <c r="F284" s="11">
        <f t="shared" ref="F284" si="192">SUM(D284:E284)</f>
        <v>-0.33647340078589438</v>
      </c>
      <c r="G284" s="200">
        <f t="shared" si="188"/>
        <v>1.0979487526525222E-2</v>
      </c>
    </row>
    <row r="285" spans="1:7" x14ac:dyDescent="0.2">
      <c r="A285" t="str">
        <f t="shared" si="183"/>
        <v>61 Caring personal service occupations</v>
      </c>
      <c r="B285" s="11">
        <v>0.29420562374099191</v>
      </c>
      <c r="C285" s="11">
        <v>0.33400239044537555</v>
      </c>
      <c r="D285" s="11">
        <f>C285-B285</f>
        <v>3.9796766704383646E-2</v>
      </c>
      <c r="E285" s="11">
        <v>0.10611418217621026</v>
      </c>
      <c r="F285" s="11">
        <f>SUM(D285:E285)</f>
        <v>0.14591094888059392</v>
      </c>
      <c r="G285" s="200">
        <f t="shared" si="188"/>
        <v>2.0744559474457303E-2</v>
      </c>
    </row>
    <row r="286" spans="1:7" x14ac:dyDescent="0.2">
      <c r="A286" t="str">
        <f t="shared" si="183"/>
        <v>62 Leisure, travel and related personal service occupations</v>
      </c>
      <c r="B286" s="11">
        <v>0.50374222736275198</v>
      </c>
      <c r="C286" s="11">
        <v>0.20211313654743479</v>
      </c>
      <c r="D286" s="11">
        <f t="shared" ref="D286:D292" si="193">C286-B286</f>
        <v>-0.30162909081531719</v>
      </c>
      <c r="E286" s="11">
        <v>0.10375838505413898</v>
      </c>
      <c r="F286" s="11">
        <f t="shared" ref="F286:F287" si="194">SUM(D286:E286)</f>
        <v>-0.19787070576117821</v>
      </c>
      <c r="G286" s="200">
        <f t="shared" si="188"/>
        <v>1.2564174266142869E-2</v>
      </c>
    </row>
    <row r="287" spans="1:7" x14ac:dyDescent="0.2">
      <c r="A287" t="str">
        <f t="shared" si="183"/>
        <v>63 Community and civil enforcement occupations</v>
      </c>
      <c r="B287" s="11">
        <v>3.0752641022513693E-2</v>
      </c>
      <c r="C287" s="11">
        <v>6.5037800440910197E-3</v>
      </c>
      <c r="D287" s="11">
        <f t="shared" si="193"/>
        <v>-2.4248860978422673E-2</v>
      </c>
      <c r="E287" s="11">
        <v>2.7830409244436354E-3</v>
      </c>
      <c r="F287" s="11">
        <f t="shared" si="194"/>
        <v>-2.1465820053979037E-2</v>
      </c>
      <c r="G287" s="200">
        <f t="shared" si="188"/>
        <v>5.7923194664939448E-3</v>
      </c>
    </row>
    <row r="288" spans="1:7" x14ac:dyDescent="0.2">
      <c r="A288" t="str">
        <f t="shared" si="183"/>
        <v>71 Sales occupations</v>
      </c>
      <c r="B288" s="11">
        <v>1.9070136400019801</v>
      </c>
      <c r="C288" s="11">
        <v>0.82828676299652537</v>
      </c>
      <c r="D288" s="11">
        <f t="shared" si="193"/>
        <v>-1.0787268770054548</v>
      </c>
      <c r="E288" s="11">
        <v>0.34071191403860113</v>
      </c>
      <c r="F288" s="11">
        <f t="shared" ref="F288:F289" si="195">SUM(D288:E288)</f>
        <v>-0.73801496296685365</v>
      </c>
      <c r="G288" s="200">
        <f t="shared" si="188"/>
        <v>1.101895712279477E-2</v>
      </c>
    </row>
    <row r="289" spans="1:7" x14ac:dyDescent="0.2">
      <c r="A289" t="str">
        <f t="shared" si="183"/>
        <v>72 Customer service occupations</v>
      </c>
      <c r="B289" s="11">
        <v>0.30189397837835069</v>
      </c>
      <c r="C289" s="11">
        <v>0.41760372453810796</v>
      </c>
      <c r="D289" s="11">
        <f t="shared" si="193"/>
        <v>0.11570974615975727</v>
      </c>
      <c r="E289" s="11">
        <v>0.13128840896240904</v>
      </c>
      <c r="F289" s="11">
        <f t="shared" si="195"/>
        <v>0.2469981551221663</v>
      </c>
      <c r="G289" s="200">
        <f t="shared" si="188"/>
        <v>2.4364272028663425E-2</v>
      </c>
    </row>
    <row r="290" spans="1:7" x14ac:dyDescent="0.2">
      <c r="A290" t="str">
        <f t="shared" si="183"/>
        <v>81 Process, plant and machine operatives</v>
      </c>
      <c r="B290" s="11">
        <v>0.90900893161977625</v>
      </c>
      <c r="C290" s="11">
        <v>0.28271725803496439</v>
      </c>
      <c r="D290" s="11">
        <f t="shared" si="193"/>
        <v>-0.62629167358481186</v>
      </c>
      <c r="E290" s="11">
        <v>0.12278600848193248</v>
      </c>
      <c r="F290" s="11">
        <f t="shared" ref="F290:F291" si="196">SUM(D290:E290)</f>
        <v>-0.50350566510287942</v>
      </c>
      <c r="G290" s="200">
        <f t="shared" si="188"/>
        <v>8.4824609101816772E-3</v>
      </c>
    </row>
    <row r="291" spans="1:7" x14ac:dyDescent="0.2">
      <c r="A291" t="str">
        <f t="shared" si="183"/>
        <v>82 Transport and mobile machine drivers and operatives</v>
      </c>
      <c r="B291" s="11">
        <v>1.76272507071631</v>
      </c>
      <c r="C291" s="11">
        <v>0.75751270773138013</v>
      </c>
      <c r="D291" s="11">
        <f t="shared" si="193"/>
        <v>-1.0052123629849299</v>
      </c>
      <c r="E291" s="11">
        <v>0.47655173118820521</v>
      </c>
      <c r="F291" s="11">
        <f t="shared" si="196"/>
        <v>-0.52866063179672462</v>
      </c>
      <c r="G291" s="200">
        <f t="shared" si="188"/>
        <v>1.6080725954705333E-2</v>
      </c>
    </row>
    <row r="292" spans="1:7" x14ac:dyDescent="0.2">
      <c r="A292" t="str">
        <f t="shared" si="183"/>
        <v>91 Elementary trades and related occupations</v>
      </c>
      <c r="B292" s="11">
        <v>0.98947512307767838</v>
      </c>
      <c r="C292" s="11">
        <v>1.3928987838672267</v>
      </c>
      <c r="D292" s="11">
        <f t="shared" si="193"/>
        <v>0.40342366078954828</v>
      </c>
      <c r="E292" s="11">
        <v>0.47602642850451571</v>
      </c>
      <c r="F292" s="11">
        <f t="shared" ref="F292" si="197">SUM(D292:E292)</f>
        <v>0.87945008929406399</v>
      </c>
      <c r="G292" s="200">
        <f t="shared" si="188"/>
        <v>2.6531057768773625E-2</v>
      </c>
    </row>
    <row r="293" spans="1:7" x14ac:dyDescent="0.2">
      <c r="A293" t="str">
        <f t="shared" si="183"/>
        <v>92 Elementary administration and service occupations</v>
      </c>
      <c r="B293" s="11">
        <v>3.461645010275602</v>
      </c>
      <c r="C293" s="11">
        <v>1.8696697033557825</v>
      </c>
      <c r="D293" s="11">
        <f t="shared" ref="D293" si="198">C293-B293</f>
        <v>-1.5919753069198195</v>
      </c>
      <c r="E293" s="11">
        <v>0.64045125744193609</v>
      </c>
      <c r="F293" s="11">
        <f t="shared" ref="F293" si="199">SUM(D293:E293)</f>
        <v>-0.95152404947788338</v>
      </c>
      <c r="G293" s="200">
        <f t="shared" ref="G293:G294" si="200">IF(B293&gt;0,(1+(E293/B293))^(1/($C$6-$B$6))-1,0)</f>
        <v>1.1381226589035842E-2</v>
      </c>
    </row>
    <row r="294" spans="1:7" x14ac:dyDescent="0.2">
      <c r="A294" s="24" t="str">
        <f t="shared" si="183"/>
        <v>All occupations</v>
      </c>
      <c r="B294" s="34">
        <f>SUM(B268:B293)</f>
        <v>18.922314157451055</v>
      </c>
      <c r="C294" s="34">
        <f t="shared" ref="C294:F294" si="201">SUM(C268:C293)</f>
        <v>10.612374081868357</v>
      </c>
      <c r="D294" s="34">
        <f t="shared" si="201"/>
        <v>-8.3099400755827002</v>
      </c>
      <c r="E294" s="34">
        <f t="shared" si="201"/>
        <v>4.5444717668539711</v>
      </c>
      <c r="F294" s="34">
        <f t="shared" si="201"/>
        <v>-3.7654683087287291</v>
      </c>
      <c r="G294" s="234">
        <f t="shared" si="200"/>
        <v>1.4453062424589325E-2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2.4154420587893313</v>
      </c>
      <c r="Q7" s="11">
        <f>'Occ T1'!J16</f>
        <v>29.07732882376358</v>
      </c>
    </row>
    <row r="8" spans="1:17" x14ac:dyDescent="0.2">
      <c r="O8" t="str">
        <f>name!E11</f>
        <v>Process, plant and machine operatives</v>
      </c>
      <c r="P8" s="11">
        <f>'Occ T1'!H15</f>
        <v>0.77802448937625712</v>
      </c>
      <c r="Q8" s="11">
        <f>'Occ T1'!J15</f>
        <v>13.896031494864808</v>
      </c>
    </row>
    <row r="9" spans="1:17" x14ac:dyDescent="0.2">
      <c r="O9" t="str">
        <f>name!E10</f>
        <v>Sales and customer service occupations</v>
      </c>
      <c r="P9" s="11">
        <f>'Occ T1'!H14</f>
        <v>0.71924120434591998</v>
      </c>
      <c r="Q9" s="11">
        <f>'Occ T1'!J14</f>
        <v>22.794772736764465</v>
      </c>
    </row>
    <row r="10" spans="1:17" x14ac:dyDescent="0.2">
      <c r="O10" t="str">
        <f>name!E9</f>
        <v>Caring, leisure and other service occupations</v>
      </c>
      <c r="P10" s="11">
        <f>'Occ T1'!H13</f>
        <v>8.3045011702294858</v>
      </c>
      <c r="Q10" s="11">
        <f>'Occ T1'!J13</f>
        <v>40.901254785537283</v>
      </c>
    </row>
    <row r="11" spans="1:17" x14ac:dyDescent="0.2">
      <c r="O11" t="str">
        <f>name!E8</f>
        <v>Skilled trades occupations</v>
      </c>
      <c r="P11" s="11">
        <f>'Occ T1'!H12</f>
        <v>1.4495719083796317</v>
      </c>
      <c r="Q11" s="11">
        <f>'Occ T1'!J12</f>
        <v>23.938901486921065</v>
      </c>
    </row>
    <row r="12" spans="1:17" x14ac:dyDescent="0.2">
      <c r="O12" t="str">
        <f>name!E7</f>
        <v>Administrative and secretarial occupations</v>
      </c>
      <c r="P12" s="11">
        <f>'Occ T1'!H11</f>
        <v>-3.9932410371342684</v>
      </c>
      <c r="Q12" s="11">
        <f>'Occ T1'!J11</f>
        <v>28.665911329994536</v>
      </c>
    </row>
    <row r="13" spans="1:17" x14ac:dyDescent="0.2">
      <c r="O13" t="str">
        <f>name!E6</f>
        <v>Associate professional occupations</v>
      </c>
      <c r="P13" s="11">
        <f>'Occ T1'!H10</f>
        <v>15.313030972556248</v>
      </c>
      <c r="Q13" s="11">
        <f>'Occ T1'!J10</f>
        <v>58.554431034707036</v>
      </c>
    </row>
    <row r="14" spans="1:17" x14ac:dyDescent="0.2">
      <c r="O14" t="str">
        <f>name!E5</f>
        <v>Professional occupations</v>
      </c>
      <c r="P14" s="11">
        <f>'Occ T1'!H9</f>
        <v>32.215969848768196</v>
      </c>
      <c r="Q14" s="11">
        <f>'Occ T1'!J9</f>
        <v>105.85045627368785</v>
      </c>
    </row>
    <row r="15" spans="1:17" x14ac:dyDescent="0.2">
      <c r="O15" t="str">
        <f>name!E4</f>
        <v>Managers, directors and senior officials</v>
      </c>
      <c r="P15" s="11">
        <f>'Occ T1'!H8</f>
        <v>3.9954593846892408</v>
      </c>
      <c r="Q15" s="11">
        <f>'Occ T1'!J8</f>
        <v>39.95190112810937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5.2463919148721061E-2</v>
      </c>
      <c r="Q37" s="11">
        <f>'Occ T2'!J8</f>
        <v>22.700765387177494</v>
      </c>
    </row>
    <row r="38" spans="1:17" x14ac:dyDescent="0.2">
      <c r="O38" s="10" t="str">
        <f>name!D5</f>
        <v>12 Other managers and proprietors</v>
      </c>
      <c r="P38" s="11">
        <f>'Occ T2'!H9</f>
        <v>3.9429954655405126</v>
      </c>
      <c r="Q38" s="11">
        <f>'Occ T2'!J9</f>
        <v>17.251135740931865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16.418344610484134</v>
      </c>
      <c r="Q39" s="11">
        <f>'Occ T2'!J10</f>
        <v>34.989146958817571</v>
      </c>
    </row>
    <row r="40" spans="1:17" x14ac:dyDescent="0.2">
      <c r="O40" s="10" t="str">
        <f>name!D7</f>
        <v>22 Health professionals</v>
      </c>
      <c r="P40" s="11">
        <f>'Occ T2'!H11</f>
        <v>5.1732742486530228</v>
      </c>
      <c r="Q40" s="11">
        <f>'Occ T2'!J11</f>
        <v>20.721422103907422</v>
      </c>
    </row>
    <row r="41" spans="1:17" x14ac:dyDescent="0.2">
      <c r="O41" s="10" t="str">
        <f>name!D8</f>
        <v>23 Teaching and other educational professionals</v>
      </c>
      <c r="P41" s="11">
        <f>'Occ T2'!H12</f>
        <v>2.7078261225822331</v>
      </c>
      <c r="Q41" s="11">
        <f>'Occ T2'!J12</f>
        <v>19.354315329053438</v>
      </c>
    </row>
    <row r="42" spans="1:17" x14ac:dyDescent="0.2">
      <c r="O42" s="10" t="str">
        <f>name!D9</f>
        <v>24 Business, media and public service professionals</v>
      </c>
      <c r="P42" s="11">
        <f>'Occ T2'!H13</f>
        <v>7.9165248670488069</v>
      </c>
      <c r="Q42" s="11">
        <f>'Occ T2'!J13</f>
        <v>30.785571881909412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0.38244148353938101</v>
      </c>
      <c r="Q43" s="11">
        <f>'Occ T2'!J14</f>
        <v>5.4779767869635032</v>
      </c>
    </row>
    <row r="44" spans="1:17" x14ac:dyDescent="0.2">
      <c r="O44" s="10" t="str">
        <f>name!D11</f>
        <v>32 Health and social care associate professionals</v>
      </c>
      <c r="P44" s="11">
        <f>'Occ T2'!H15</f>
        <v>11.906334803433731</v>
      </c>
      <c r="Q44" s="11">
        <f>'Occ T2'!J15</f>
        <v>23.430391940386244</v>
      </c>
    </row>
    <row r="45" spans="1:17" x14ac:dyDescent="0.2">
      <c r="O45" s="10" t="str">
        <f>name!D12</f>
        <v>33 Protective service occupations</v>
      </c>
      <c r="P45" s="11">
        <f>'Occ T2'!H16</f>
        <v>-1.00937818773322</v>
      </c>
      <c r="Q45" s="11">
        <f>'Occ T2'!J16</f>
        <v>0.82493574864736341</v>
      </c>
    </row>
    <row r="46" spans="1:17" x14ac:dyDescent="0.2">
      <c r="O46" s="10" t="str">
        <f>name!D13</f>
        <v>34 Culture, media and sports occupations</v>
      </c>
      <c r="P46" s="11">
        <f>'Occ T2'!H17</f>
        <v>1.1512702373124792</v>
      </c>
      <c r="Q46" s="11">
        <f>'Occ T2'!J17</f>
        <v>7.4861171884331643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2.8823626360038759</v>
      </c>
      <c r="Q47" s="11">
        <f>'Occ T2'!J18</f>
        <v>21.335009370276765</v>
      </c>
    </row>
    <row r="48" spans="1:17" x14ac:dyDescent="0.2">
      <c r="O48" s="10" t="str">
        <f>name!D15</f>
        <v>41 Administrative occupations</v>
      </c>
      <c r="P48" s="11">
        <f>'Occ T2'!H19</f>
        <v>-1.0811622367206439</v>
      </c>
      <c r="Q48" s="11">
        <f>'Occ T2'!J19</f>
        <v>26.375499531892135</v>
      </c>
    </row>
    <row r="49" spans="15:17" x14ac:dyDescent="0.2">
      <c r="O49" s="10" t="str">
        <f>name!D16</f>
        <v>42 Secretarial and related occupations</v>
      </c>
      <c r="P49" s="11">
        <f>'Occ T2'!H20</f>
        <v>-2.912078800413628</v>
      </c>
      <c r="Q49" s="11">
        <f>'Occ T2'!J20</f>
        <v>2.2904117981023999</v>
      </c>
    </row>
    <row r="50" spans="15:17" x14ac:dyDescent="0.2">
      <c r="O50" s="10" t="str">
        <f>name!D17</f>
        <v>51 Skilled agricultural and related trades</v>
      </c>
      <c r="P50" s="11">
        <f>'Occ T2'!H21</f>
        <v>0.66843675155391136</v>
      </c>
      <c r="Q50" s="11">
        <f>'Occ T2'!J21</f>
        <v>3.9654509851251141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-0.72786607388741231</v>
      </c>
      <c r="Q51" s="11">
        <f>'Occ T2'!J22</f>
        <v>6.429146401912841</v>
      </c>
    </row>
    <row r="52" spans="15:17" x14ac:dyDescent="0.2">
      <c r="O52" s="10" t="str">
        <f>name!D19</f>
        <v>53 Skilled construction and building trades</v>
      </c>
      <c r="P52" s="11">
        <f>'Occ T2'!H23</f>
        <v>0.80701970508177467</v>
      </c>
      <c r="Q52" s="11">
        <f>'Occ T2'!J23</f>
        <v>8.3549576499637439</v>
      </c>
    </row>
    <row r="53" spans="15:17" x14ac:dyDescent="0.2">
      <c r="O53" s="10" t="str">
        <f>name!D20</f>
        <v>54 Textiles, printing and other skilled trades</v>
      </c>
      <c r="P53" s="11">
        <f>'Occ T2'!H24</f>
        <v>0.7019815256313624</v>
      </c>
      <c r="Q53" s="11">
        <f>'Occ T2'!J24</f>
        <v>5.1893464499193724</v>
      </c>
    </row>
    <row r="54" spans="15:17" x14ac:dyDescent="0.2">
      <c r="O54" s="10" t="str">
        <f>name!D21</f>
        <v>61 Caring personal service occupations</v>
      </c>
      <c r="P54" s="11">
        <f>'Occ T2'!H25</f>
        <v>7.3710208318828379</v>
      </c>
      <c r="Q54" s="11">
        <f>'Occ T2'!J25</f>
        <v>33.764581691008686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1.0763039962636984</v>
      </c>
      <c r="Q55" s="11">
        <f>'Occ T2'!J26</f>
        <v>7.0593988599277422</v>
      </c>
    </row>
    <row r="56" spans="15:17" x14ac:dyDescent="0.2">
      <c r="O56" s="10" t="str">
        <f>name!D23</f>
        <v>63 Community and civil enforcement occupations</v>
      </c>
      <c r="P56" s="11">
        <f>'Occ T2'!H27</f>
        <v>-0.14282365791705709</v>
      </c>
      <c r="Q56" s="11">
        <f>'Occ T2'!J27</f>
        <v>7.7274234600847924E-2</v>
      </c>
    </row>
    <row r="57" spans="15:17" x14ac:dyDescent="0.2">
      <c r="O57" s="10" t="str">
        <f>name!D24</f>
        <v>71 Sales occupations</v>
      </c>
      <c r="P57" s="11">
        <f>'Occ T2'!H28</f>
        <v>-1.4602636966652227</v>
      </c>
      <c r="Q57" s="11">
        <f>'Occ T2'!J28</f>
        <v>15.444117979079124</v>
      </c>
    </row>
    <row r="58" spans="15:17" x14ac:dyDescent="0.2">
      <c r="O58" s="10" t="str">
        <f>name!D25</f>
        <v>72 Customer service occupations</v>
      </c>
      <c r="P58" s="11">
        <f>'Occ T2'!H29</f>
        <v>2.179504901011148</v>
      </c>
      <c r="Q58" s="11">
        <f>'Occ T2'!J29</f>
        <v>7.3506547576853469</v>
      </c>
    </row>
    <row r="59" spans="15:17" x14ac:dyDescent="0.2">
      <c r="O59" s="10" t="str">
        <f>name!D26</f>
        <v>81 Process, plant and machine operatives</v>
      </c>
      <c r="P59" s="11">
        <f>'Occ T2'!H30</f>
        <v>0.2253371066732921</v>
      </c>
      <c r="Q59" s="11">
        <f>'Occ T2'!J30</f>
        <v>4.4146917584368559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0.5526873827029668</v>
      </c>
      <c r="Q60" s="11">
        <f>'Occ T2'!J31</f>
        <v>9.4813397364279535</v>
      </c>
    </row>
    <row r="61" spans="15:17" x14ac:dyDescent="0.2">
      <c r="O61" s="10" t="str">
        <f>name!D28</f>
        <v>91 Elementary trades and related occupations</v>
      </c>
      <c r="P61" s="11">
        <f>'Occ T2'!H32</f>
        <v>9.3673147672974224</v>
      </c>
      <c r="Q61" s="11">
        <f>'Occ T2'!J32</f>
        <v>15.897638094028732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-6.9518727085080911</v>
      </c>
      <c r="Q62" s="11">
        <f>'Occ T2'!J33</f>
        <v>13.179690729734848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61.198000000000093</v>
      </c>
      <c r="Q64" s="11">
        <f>'Occ T2'!J35</f>
        <v>363.6309890943499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592.73499999999967</v>
      </c>
      <c r="C8" s="305">
        <f>SUM(C9:C17)</f>
        <v>617.0939999999996</v>
      </c>
      <c r="D8" s="305">
        <f>SUM(D9:D17)</f>
        <v>653.93299999999999</v>
      </c>
      <c r="E8" s="304"/>
      <c r="F8" s="305">
        <f>SUM(F9:F17)</f>
        <v>10.289939069919038</v>
      </c>
      <c r="G8" s="305">
        <f>SUM(G9:G17)</f>
        <v>13.493042828303761</v>
      </c>
      <c r="H8" s="305">
        <f>SUM(H9:H17)</f>
        <v>19.913094850011177</v>
      </c>
      <c r="I8" s="304"/>
      <c r="J8" s="305">
        <f>SUM(J9:J17)</f>
        <v>72.678546497061475</v>
      </c>
      <c r="K8" s="305">
        <f>SUM(K9:K17)</f>
        <v>94.255367062293303</v>
      </c>
      <c r="L8" s="305">
        <f>SUM(L9:L17)</f>
        <v>138.8923117749394</v>
      </c>
      <c r="M8" s="304"/>
      <c r="N8" s="305">
        <f>SUM(N9:N17)</f>
        <v>122.2722630157256</v>
      </c>
      <c r="O8" s="305">
        <f>SUM(O9:O17)</f>
        <v>135.60860984827141</v>
      </c>
      <c r="P8" s="305">
        <f>SUM(P9:P17)</f>
        <v>151.67385481729428</v>
      </c>
      <c r="Q8" s="306"/>
      <c r="R8" s="305">
        <f>SUM(R9:R17)</f>
        <v>32.185179104896761</v>
      </c>
      <c r="S8" s="305">
        <f>SUM(S9:S17)</f>
        <v>33.649952290077977</v>
      </c>
      <c r="T8" s="305">
        <f>SUM(T9:T17)</f>
        <v>37.00302820445166</v>
      </c>
      <c r="U8" s="306"/>
      <c r="V8" s="305">
        <f>SUM(V9:V17)</f>
        <v>32.019072533827696</v>
      </c>
      <c r="W8" s="305">
        <f>SUM(W9:W17)</f>
        <v>34.858649936822644</v>
      </c>
      <c r="X8" s="305">
        <f>SUM(X9:X17)</f>
        <v>39.050531791007856</v>
      </c>
      <c r="Y8" s="306"/>
      <c r="Z8" s="305">
        <f>SUM(Z9:Z17)</f>
        <v>125.52780805484366</v>
      </c>
      <c r="AA8" s="305">
        <f>SUM(AA9:AA17)</f>
        <v>129.0539769872687</v>
      </c>
      <c r="AB8" s="305">
        <f>SUM(AB9:AB17)</f>
        <v>133.59729901741929</v>
      </c>
      <c r="AC8" s="306"/>
      <c r="AD8" s="305">
        <f>SUM(AD9:AD17)</f>
        <v>107.57171878287272</v>
      </c>
      <c r="AE8" s="305">
        <f>SUM(AE9:AE17)</f>
        <v>97.914880728469669</v>
      </c>
      <c r="AF8" s="305">
        <f>SUM(AF9:AF17)</f>
        <v>76.689596484330565</v>
      </c>
      <c r="AG8" s="306"/>
      <c r="AH8" s="305">
        <f>SUM(AH9:AH17)</f>
        <v>71.268158783401702</v>
      </c>
      <c r="AI8" s="305">
        <f>SUM(AI9:AI17)</f>
        <v>64.116606856222688</v>
      </c>
      <c r="AJ8" s="305">
        <f>SUM(AJ9:AJ17)</f>
        <v>46.50090897867743</v>
      </c>
      <c r="AK8" s="306"/>
      <c r="AL8" s="305">
        <f>SUM(AL9:AL17)</f>
        <v>18.922314157451055</v>
      </c>
      <c r="AM8" s="305">
        <f>SUM(AM9:AM17)</f>
        <v>14.142913462269476</v>
      </c>
      <c r="AN8" s="305">
        <f>SUM(AN9:AN17)</f>
        <v>10.612374081868353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68.079999208890129</v>
      </c>
      <c r="C9" s="304">
        <f t="shared" ref="B9:D17" si="0">SUM(C21,C33,C51,C63,C75,C93)</f>
        <v>65.356151356943172</v>
      </c>
      <c r="D9" s="304">
        <f t="shared" si="0"/>
        <v>72.075458593579427</v>
      </c>
      <c r="E9" s="304"/>
      <c r="F9" s="304">
        <f t="shared" ref="F9:H17" si="1">SUM(F21,F33,F51,F63,F75,F93)</f>
        <v>1.094588597861192</v>
      </c>
      <c r="G9" s="304">
        <f t="shared" si="1"/>
        <v>1.4014033697192232</v>
      </c>
      <c r="H9" s="304">
        <f t="shared" si="1"/>
        <v>2.1925450012527037</v>
      </c>
      <c r="I9" s="304"/>
      <c r="J9" s="304">
        <f t="shared" ref="J9:L17" si="2">SUM(J21,J33,J51,J63,J75,J93)</f>
        <v>8.9149427479825452</v>
      </c>
      <c r="K9" s="304">
        <f t="shared" si="2"/>
        <v>10.821529933277034</v>
      </c>
      <c r="L9" s="304">
        <f t="shared" si="2"/>
        <v>16.495494841869927</v>
      </c>
      <c r="M9" s="304"/>
      <c r="N9" s="304">
        <f t="shared" ref="N9:P17" si="3">SUM(N21,N33,N51,N63,N75,N93)</f>
        <v>18.031469441570081</v>
      </c>
      <c r="O9" s="304">
        <f t="shared" si="3"/>
        <v>18.320206753714828</v>
      </c>
      <c r="P9" s="304">
        <f t="shared" si="3"/>
        <v>20.584181683357794</v>
      </c>
      <c r="Q9" s="306"/>
      <c r="R9" s="304">
        <f t="shared" ref="R9:T9" si="4">SUM(R21,R33,R51,R63,R75,R93)</f>
        <v>3.8554352894833466</v>
      </c>
      <c r="S9" s="304">
        <f t="shared" si="4"/>
        <v>3.7501302807842745</v>
      </c>
      <c r="T9" s="304">
        <f t="shared" si="4"/>
        <v>4.2019104415032222</v>
      </c>
      <c r="U9" s="306"/>
      <c r="V9" s="304">
        <f t="shared" ref="V9:X9" si="5">SUM(V21,V33,V51,V63,V75,V93)</f>
        <v>4.7580800376938344</v>
      </c>
      <c r="W9" s="304">
        <f t="shared" si="5"/>
        <v>4.613703876345328</v>
      </c>
      <c r="X9" s="304">
        <f t="shared" si="5"/>
        <v>4.8716610645447247</v>
      </c>
      <c r="Y9" s="306"/>
      <c r="Z9" s="304">
        <f t="shared" ref="Z9:AB9" si="6">SUM(Z21,Z33,Z51,Z63,Z75,Z93)</f>
        <v>12.705688819380324</v>
      </c>
      <c r="AA9" s="304">
        <f t="shared" si="6"/>
        <v>11.018598333689315</v>
      </c>
      <c r="AB9" s="304">
        <f t="shared" si="6"/>
        <v>11.215492234690437</v>
      </c>
      <c r="AC9" s="306"/>
      <c r="AD9" s="304">
        <f>SUM(AD21,AD33,AD51,AD63,AD75,AD93)</f>
        <v>10.074531583334865</v>
      </c>
      <c r="AE9" s="304">
        <f t="shared" ref="AE9:AF9" si="7">SUM(AE21,AE33,AE51,AE63,AE75,AE93)</f>
        <v>8.0752992646664961</v>
      </c>
      <c r="AF9" s="304">
        <f t="shared" si="7"/>
        <v>6.1865908333667479</v>
      </c>
      <c r="AG9" s="306"/>
      <c r="AH9" s="304">
        <f t="shared" ref="AH9:AJ9" si="8">SUM(AH21,AH33,AH51,AH63,AH75,AH93)</f>
        <v>7.1427290591670829</v>
      </c>
      <c r="AI9" s="304">
        <f t="shared" si="8"/>
        <v>6.1376312810545555</v>
      </c>
      <c r="AJ9" s="304">
        <f t="shared" si="8"/>
        <v>5.2281906931386626</v>
      </c>
      <c r="AK9" s="306"/>
      <c r="AL9" s="304">
        <f t="shared" ref="AL9:AN9" si="9">SUM(AL21,AL33,AL51,AL63,AL75,AL93)</f>
        <v>1.5025336324168654</v>
      </c>
      <c r="AM9" s="304">
        <f t="shared" si="9"/>
        <v>1.2176482636921322</v>
      </c>
      <c r="AN9" s="304">
        <f t="shared" si="9"/>
        <v>1.099391799855203</v>
      </c>
    </row>
    <row r="10" spans="1:40" x14ac:dyDescent="0.2">
      <c r="A10" s="13" t="str">
        <f>name!E5</f>
        <v>Professional occupations</v>
      </c>
      <c r="B10" s="304">
        <f t="shared" si="0"/>
        <v>142.22665396879455</v>
      </c>
      <c r="C10" s="304">
        <f t="shared" si="0"/>
        <v>154.75182619218293</v>
      </c>
      <c r="D10" s="304">
        <f t="shared" si="0"/>
        <v>174.44262381756275</v>
      </c>
      <c r="E10" s="304"/>
      <c r="F10" s="304">
        <f t="shared" si="1"/>
        <v>7.3983254787394355</v>
      </c>
      <c r="G10" s="304">
        <f t="shared" si="1"/>
        <v>9.5935067493783031</v>
      </c>
      <c r="H10" s="304">
        <f t="shared" si="1"/>
        <v>13.644152426138485</v>
      </c>
      <c r="I10" s="304"/>
      <c r="J10" s="304">
        <f t="shared" si="2"/>
        <v>40.511350452146402</v>
      </c>
      <c r="K10" s="304">
        <f t="shared" si="2"/>
        <v>50.998850400333595</v>
      </c>
      <c r="L10" s="304">
        <f t="shared" si="2"/>
        <v>70.687340425143844</v>
      </c>
      <c r="M10" s="304"/>
      <c r="N10" s="304">
        <f t="shared" si="3"/>
        <v>46.951256201804796</v>
      </c>
      <c r="O10" s="304">
        <f t="shared" si="3"/>
        <v>49.011044985076808</v>
      </c>
      <c r="P10" s="304">
        <f t="shared" si="3"/>
        <v>48.796224732669742</v>
      </c>
      <c r="Q10" s="306"/>
      <c r="R10" s="304">
        <f t="shared" ref="R10:T10" si="10">SUM(R22,R34,R52,R64,R76,R94)</f>
        <v>6.4282272987698459</v>
      </c>
      <c r="S10" s="304">
        <f t="shared" si="10"/>
        <v>4.9735212111743898</v>
      </c>
      <c r="T10" s="304">
        <f t="shared" si="10"/>
        <v>4.1352316733408507</v>
      </c>
      <c r="U10" s="306"/>
      <c r="V10" s="304">
        <f t="shared" ref="V10:X10" si="11">SUM(V22,V34,V52,V64,V76,V94)</f>
        <v>6.7117875921262575</v>
      </c>
      <c r="W10" s="304">
        <f t="shared" si="11"/>
        <v>7.0914202480394986</v>
      </c>
      <c r="X10" s="304">
        <f t="shared" si="11"/>
        <v>7.1474339294826148</v>
      </c>
      <c r="Y10" s="306"/>
      <c r="Z10" s="304">
        <f t="shared" ref="Z10:AB10" si="12">SUM(Z22,Z34,Z52,Z64,Z76,Z94)</f>
        <v>15.748946940146858</v>
      </c>
      <c r="AA10" s="304">
        <f t="shared" si="12"/>
        <v>15.982332079832723</v>
      </c>
      <c r="AB10" s="304">
        <f t="shared" si="12"/>
        <v>16.617477298073617</v>
      </c>
      <c r="AC10" s="306"/>
      <c r="AD10" s="304">
        <f t="shared" ref="AD10:AF10" si="13">SUM(AD22,AD34,AD52,AD64,AD76,AD94)</f>
        <v>10.585194671968946</v>
      </c>
      <c r="AE10" s="304">
        <f t="shared" si="13"/>
        <v>9.6314109806985702</v>
      </c>
      <c r="AF10" s="304">
        <f t="shared" si="13"/>
        <v>7.6114265645269743</v>
      </c>
      <c r="AG10" s="306"/>
      <c r="AH10" s="304">
        <f t="shared" ref="AH10:AJ10" si="14">SUM(AH22,AH34,AH52,AH64,AH76,AH94)</f>
        <v>6.7185476464516958</v>
      </c>
      <c r="AI10" s="304">
        <f t="shared" si="14"/>
        <v>6.2869680107237365</v>
      </c>
      <c r="AJ10" s="304">
        <f t="shared" si="14"/>
        <v>4.7189659146955343</v>
      </c>
      <c r="AK10" s="306"/>
      <c r="AL10" s="304">
        <f t="shared" ref="AL10:AN10" si="15">SUM(AL22,AL34,AL52,AL64,AL76,AL94)</f>
        <v>1.173017686640307</v>
      </c>
      <c r="AM10" s="304">
        <f t="shared" si="15"/>
        <v>1.1827715269253078</v>
      </c>
      <c r="AN10" s="304">
        <f t="shared" si="15"/>
        <v>1.0843708534911014</v>
      </c>
    </row>
    <row r="11" spans="1:40" x14ac:dyDescent="0.2">
      <c r="A11" s="13" t="str">
        <f>name!E6</f>
        <v>Associate professional occupations</v>
      </c>
      <c r="B11" s="304">
        <f>SUM(B23,B35,B53,B65,B77,B95)</f>
        <v>82.646102004400589</v>
      </c>
      <c r="C11" s="304">
        <f t="shared" si="0"/>
        <v>88.398882873877113</v>
      </c>
      <c r="D11" s="304">
        <f>SUM(D23,D35,D53,D65,D77,D95)</f>
        <v>97.959132976956937</v>
      </c>
      <c r="E11" s="304"/>
      <c r="F11" s="304">
        <f t="shared" si="1"/>
        <v>1.091258396652165</v>
      </c>
      <c r="G11" s="304">
        <f t="shared" si="1"/>
        <v>1.4476941081755439</v>
      </c>
      <c r="H11" s="304">
        <f t="shared" si="1"/>
        <v>2.3151108266836973</v>
      </c>
      <c r="I11" s="304"/>
      <c r="J11" s="304">
        <f t="shared" si="2"/>
        <v>12.07096802317303</v>
      </c>
      <c r="K11" s="304">
        <f t="shared" si="2"/>
        <v>16.102631507336675</v>
      </c>
      <c r="L11" s="304">
        <f t="shared" si="2"/>
        <v>24.626532688885206</v>
      </c>
      <c r="M11" s="304"/>
      <c r="N11" s="304">
        <f t="shared" si="3"/>
        <v>23.496921980840117</v>
      </c>
      <c r="O11" s="304">
        <f t="shared" si="3"/>
        <v>26.583736351421898</v>
      </c>
      <c r="P11" s="304">
        <f t="shared" si="3"/>
        <v>29.873054138965855</v>
      </c>
      <c r="Q11" s="306"/>
      <c r="R11" s="304">
        <f t="shared" ref="R11:T11" si="16">SUM(R23,R35,R53,R65,R77,R95)</f>
        <v>6.0066844161493771</v>
      </c>
      <c r="S11" s="304">
        <f t="shared" si="16"/>
        <v>6.4762365563814575</v>
      </c>
      <c r="T11" s="304">
        <f t="shared" si="16"/>
        <v>6.4677603528149552</v>
      </c>
      <c r="U11" s="306"/>
      <c r="V11" s="304">
        <f t="shared" ref="V11:X11" si="17">SUM(V23,V35,V53,V65,V77,V95)</f>
        <v>5.2059181563984902</v>
      </c>
      <c r="W11" s="304">
        <f t="shared" si="17"/>
        <v>5.3432530204930409</v>
      </c>
      <c r="X11" s="304">
        <f t="shared" si="17"/>
        <v>5.6226231859946028</v>
      </c>
      <c r="Y11" s="306"/>
      <c r="Z11" s="304">
        <f t="shared" ref="Z11:AB11" si="18">SUM(Z23,Z35,Z53,Z65,Z77,Z95)</f>
        <v>15.466711307645241</v>
      </c>
      <c r="AA11" s="304">
        <f t="shared" si="18"/>
        <v>15.649009881699314</v>
      </c>
      <c r="AB11" s="304">
        <f t="shared" si="18"/>
        <v>15.941782562604381</v>
      </c>
      <c r="AC11" s="306"/>
      <c r="AD11" s="304">
        <f t="shared" ref="AD11:AF11" si="19">SUM(AD23,AD35,AD53,AD65,AD77,AD95)</f>
        <v>11.115939410884753</v>
      </c>
      <c r="AE11" s="304">
        <f t="shared" si="19"/>
        <v>9.7895495510787711</v>
      </c>
      <c r="AF11" s="304">
        <f t="shared" si="19"/>
        <v>7.3732462894382511</v>
      </c>
      <c r="AG11" s="306"/>
      <c r="AH11" s="304">
        <f t="shared" ref="AH11:AJ11" si="20">SUM(AH23,AH35,AH53,AH65,AH77,AH95)</f>
        <v>7.0454677221549709</v>
      </c>
      <c r="AI11" s="304">
        <f t="shared" si="20"/>
        <v>6.0595854230162525</v>
      </c>
      <c r="AJ11" s="304">
        <f t="shared" si="20"/>
        <v>4.8837038493101286</v>
      </c>
      <c r="AK11" s="306"/>
      <c r="AL11" s="304">
        <f t="shared" ref="AL11:AN11" si="21">SUM(AL23,AL35,AL53,AL65,AL77,AL95)</f>
        <v>1.1462325905024409</v>
      </c>
      <c r="AM11" s="304">
        <f t="shared" si="21"/>
        <v>0.94718647427416103</v>
      </c>
      <c r="AN11" s="304">
        <f t="shared" si="21"/>
        <v>0.85531908225987119</v>
      </c>
    </row>
    <row r="12" spans="1:40" x14ac:dyDescent="0.2">
      <c r="A12" s="13" t="str">
        <f>name!E7</f>
        <v>Administrative and secretarial occupations</v>
      </c>
      <c r="B12" s="304">
        <f t="shared" si="0"/>
        <v>64.953455601494895</v>
      </c>
      <c r="C12" s="304">
        <f t="shared" si="0"/>
        <v>64.850289122563737</v>
      </c>
      <c r="D12" s="304">
        <f t="shared" si="0"/>
        <v>60.960214564360641</v>
      </c>
      <c r="E12" s="304"/>
      <c r="F12" s="304">
        <f t="shared" si="1"/>
        <v>0.32483011564253667</v>
      </c>
      <c r="G12" s="304">
        <f t="shared" si="1"/>
        <v>0.47739865485991417</v>
      </c>
      <c r="H12" s="304">
        <f t="shared" si="1"/>
        <v>0.83360575754221933</v>
      </c>
      <c r="I12" s="304"/>
      <c r="J12" s="304">
        <f t="shared" si="2"/>
        <v>4.4336852103863249</v>
      </c>
      <c r="K12" s="304">
        <f t="shared" si="2"/>
        <v>6.3346969604097261</v>
      </c>
      <c r="L12" s="304">
        <f t="shared" si="2"/>
        <v>10.105691145828334</v>
      </c>
      <c r="M12" s="304"/>
      <c r="N12" s="304">
        <f t="shared" si="3"/>
        <v>12.324311429781201</v>
      </c>
      <c r="O12" s="304">
        <f t="shared" si="3"/>
        <v>15.14673411239251</v>
      </c>
      <c r="P12" s="304">
        <f t="shared" si="3"/>
        <v>18.620255849725638</v>
      </c>
      <c r="Q12" s="306"/>
      <c r="R12" s="304">
        <f t="shared" ref="R12:T12" si="22">SUM(R24,R36,R54,R66,R78,R96)</f>
        <v>4.6493326786000226</v>
      </c>
      <c r="S12" s="304">
        <f t="shared" si="22"/>
        <v>5.4128923045083814</v>
      </c>
      <c r="T12" s="304">
        <f t="shared" si="22"/>
        <v>6.2242032015347046</v>
      </c>
      <c r="U12" s="306"/>
      <c r="V12" s="304">
        <f t="shared" ref="V12:X12" si="23">SUM(V24,V36,V54,V66,V78,V96)</f>
        <v>4.5067069566666937</v>
      </c>
      <c r="W12" s="304">
        <f t="shared" si="23"/>
        <v>5.0064332404794145</v>
      </c>
      <c r="X12" s="304">
        <f t="shared" si="23"/>
        <v>5.8296363876197823</v>
      </c>
      <c r="Y12" s="306"/>
      <c r="Z12" s="304">
        <f t="shared" ref="Z12:AA12" si="24">SUM(Z24,Z36,Z54,Z66,Z78,Z96)</f>
        <v>14.444086256994273</v>
      </c>
      <c r="AA12" s="304">
        <f t="shared" si="24"/>
        <v>14.419104760053379</v>
      </c>
      <c r="AB12" s="304">
        <f>SUM(AB24,AB36,AB54,AB66,AB78,AB96)</f>
        <v>11.405733982754285</v>
      </c>
      <c r="AC12" s="306"/>
      <c r="AD12" s="304">
        <f t="shared" ref="AD12:AE12" si="25">SUM(AD24,AD36,AD54,AD66,AD78,AD96)</f>
        <v>13.996866228002681</v>
      </c>
      <c r="AE12" s="304">
        <f t="shared" si="25"/>
        <v>11.286273080600777</v>
      </c>
      <c r="AF12" s="304">
        <f>SUM(AF24,AF36,AF54,AF66,AF78,AF96)</f>
        <v>5.7713634550464885</v>
      </c>
      <c r="AG12" s="306"/>
      <c r="AH12" s="304">
        <f t="shared" ref="AH12:AI12" si="26">SUM(AH24,AH36,AH54,AH66,AH78,AH96)</f>
        <v>8.8491739037369861</v>
      </c>
      <c r="AI12" s="304">
        <f t="shared" si="26"/>
        <v>5.7665899801567742</v>
      </c>
      <c r="AJ12" s="304">
        <f>SUM(AJ24,AJ36,AJ54,AJ66,AJ78,AJ96)</f>
        <v>1.8082528221439307</v>
      </c>
      <c r="AK12" s="306"/>
      <c r="AL12" s="304">
        <f t="shared" ref="AL12:AM12" si="27">SUM(AL24,AL36,AL54,AL66,AL78,AL96)</f>
        <v>1.4244628216841642</v>
      </c>
      <c r="AM12" s="304">
        <f t="shared" si="27"/>
        <v>1.000166029102856</v>
      </c>
      <c r="AN12" s="304">
        <f>SUM(AN24,AN36,AN54,AN66,AN78,AN96)</f>
        <v>0.36147196216525768</v>
      </c>
    </row>
    <row r="13" spans="1:40" x14ac:dyDescent="0.2">
      <c r="A13" s="13" t="str">
        <f>name!E8</f>
        <v>Skilled trades occupations</v>
      </c>
      <c r="B13" s="304">
        <f t="shared" si="0"/>
        <v>51.523786481375524</v>
      </c>
      <c r="C13" s="304">
        <f t="shared" si="0"/>
        <v>53.098212184161525</v>
      </c>
      <c r="D13" s="304">
        <f t="shared" si="0"/>
        <v>52.973358389755191</v>
      </c>
      <c r="E13" s="304"/>
      <c r="F13" s="304">
        <f t="shared" si="1"/>
        <v>8.6497327364197948E-2</v>
      </c>
      <c r="G13" s="304">
        <f t="shared" si="1"/>
        <v>0.13470539149418126</v>
      </c>
      <c r="H13" s="304">
        <f t="shared" si="1"/>
        <v>0.21818564834031084</v>
      </c>
      <c r="I13" s="304"/>
      <c r="J13" s="304">
        <f t="shared" si="2"/>
        <v>1.0676831316061002</v>
      </c>
      <c r="K13" s="304">
        <f t="shared" si="2"/>
        <v>1.6698061580485453</v>
      </c>
      <c r="L13" s="304">
        <f t="shared" si="2"/>
        <v>2.8432835012844619</v>
      </c>
      <c r="M13" s="304"/>
      <c r="N13" s="304">
        <f t="shared" si="3"/>
        <v>3.2490750317207517</v>
      </c>
      <c r="O13" s="304">
        <f t="shared" si="3"/>
        <v>4.1693914053820222</v>
      </c>
      <c r="P13" s="304">
        <f t="shared" si="3"/>
        <v>5.2643171064075682</v>
      </c>
      <c r="Q13" s="306"/>
      <c r="R13" s="304">
        <f t="shared" ref="R13:T13" si="28">SUM(R25,R37,R55,R67,R79,R97)</f>
        <v>1.4564334563539663</v>
      </c>
      <c r="S13" s="304">
        <f t="shared" si="28"/>
        <v>1.8361630868831675</v>
      </c>
      <c r="T13" s="304">
        <f t="shared" si="28"/>
        <v>2.3721659344911927</v>
      </c>
      <c r="U13" s="306"/>
      <c r="V13" s="304">
        <f t="shared" ref="V13:X13" si="29">SUM(V25,V37,V55,V67,V79,V97)</f>
        <v>2.812892228333487</v>
      </c>
      <c r="W13" s="304">
        <f t="shared" si="29"/>
        <v>3.3919058031383185</v>
      </c>
      <c r="X13" s="304">
        <f t="shared" si="29"/>
        <v>4.0391164245129172</v>
      </c>
      <c r="Y13" s="306"/>
      <c r="Z13" s="304">
        <f t="shared" ref="Z13:AB13" si="30">SUM(Z25,Z37,Z55,Z67,Z79,Z97)</f>
        <v>17.743785410243127</v>
      </c>
      <c r="AA13" s="304">
        <f t="shared" si="30"/>
        <v>18.558115314608663</v>
      </c>
      <c r="AB13" s="304">
        <f t="shared" si="30"/>
        <v>18.623005720557138</v>
      </c>
      <c r="AC13" s="306"/>
      <c r="AD13" s="304">
        <f t="shared" ref="AD13:AF13" si="31">SUM(AD25,AD37,AD55,AD67,AD79,AD97)</f>
        <v>13.554136097025554</v>
      </c>
      <c r="AE13" s="304">
        <f t="shared" si="31"/>
        <v>12.951823762208823</v>
      </c>
      <c r="AF13" s="304">
        <f t="shared" si="31"/>
        <v>11.491367565145033</v>
      </c>
      <c r="AG13" s="306"/>
      <c r="AH13" s="304">
        <f t="shared" ref="AH13:AJ13" si="32">SUM(AH25,AH37,AH55,AH67,AH79,AH97)</f>
        <v>8.0376786187170186</v>
      </c>
      <c r="AI13" s="304">
        <f t="shared" si="32"/>
        <v>7.9898236735588668</v>
      </c>
      <c r="AJ13" s="304">
        <f t="shared" si="32"/>
        <v>7.0014043524805398</v>
      </c>
      <c r="AK13" s="306"/>
      <c r="AL13" s="304">
        <f t="shared" ref="AL13:AN13" si="33">SUM(AL25,AL37,AL55,AL67,AL79,AL97)</f>
        <v>3.5156051800113208</v>
      </c>
      <c r="AM13" s="304">
        <f t="shared" si="33"/>
        <v>2.3964775888389389</v>
      </c>
      <c r="AN13" s="304">
        <f t="shared" si="33"/>
        <v>1.120512136536032</v>
      </c>
    </row>
    <row r="14" spans="1:40" x14ac:dyDescent="0.2">
      <c r="A14" s="13" t="str">
        <f>name!E9</f>
        <v>Caring, leisure and other service occupations</v>
      </c>
      <c r="B14" s="304">
        <f t="shared" si="0"/>
        <v>54.979860399548137</v>
      </c>
      <c r="C14" s="304">
        <f t="shared" si="0"/>
        <v>57.447821521555191</v>
      </c>
      <c r="D14" s="304">
        <f t="shared" si="0"/>
        <v>63.284361569777666</v>
      </c>
      <c r="E14" s="304"/>
      <c r="F14" s="304">
        <f t="shared" si="1"/>
        <v>5.3994111717763624E-2</v>
      </c>
      <c r="G14" s="304">
        <f t="shared" si="1"/>
        <v>7.6224446631159223E-2</v>
      </c>
      <c r="H14" s="304">
        <f t="shared" si="1"/>
        <v>0.1275631274862884</v>
      </c>
      <c r="I14" s="304"/>
      <c r="J14" s="304">
        <f t="shared" si="2"/>
        <v>2.196684522950072</v>
      </c>
      <c r="K14" s="304">
        <f t="shared" si="2"/>
        <v>3.0781018037200996</v>
      </c>
      <c r="L14" s="304">
        <f t="shared" si="2"/>
        <v>5.1306180137414072</v>
      </c>
      <c r="M14" s="304"/>
      <c r="N14" s="304">
        <f t="shared" si="3"/>
        <v>6.6827267074397811</v>
      </c>
      <c r="O14" s="304">
        <f t="shared" si="3"/>
        <v>8.0219855242812539</v>
      </c>
      <c r="P14" s="304">
        <f t="shared" si="3"/>
        <v>9.9572212687159443</v>
      </c>
      <c r="Q14" s="306"/>
      <c r="R14" s="304">
        <f>SUM(R26,R38,R56,R68,R80,R98)</f>
        <v>5.1090455280690179</v>
      </c>
      <c r="S14" s="304">
        <f t="shared" ref="S14:T14" si="34">SUM(S26,S38,S56,S68,S80,S98)</f>
        <v>5.3489228368427781</v>
      </c>
      <c r="T14" s="304">
        <f t="shared" si="34"/>
        <v>5.9122827837298795</v>
      </c>
      <c r="U14" s="306"/>
      <c r="V14" s="304">
        <f t="shared" ref="V14:X14" si="35">SUM(V26,V38,V56,V68,V80,V98)</f>
        <v>3.4375641171757971</v>
      </c>
      <c r="W14" s="304">
        <f t="shared" si="35"/>
        <v>3.7392373736737667</v>
      </c>
      <c r="X14" s="304">
        <f t="shared" si="35"/>
        <v>4.4835707778725986</v>
      </c>
      <c r="Y14" s="306"/>
      <c r="Z14" s="304">
        <f t="shared" ref="Z14:AB14" si="36">SUM(Z26,Z38,Z56,Z68,Z80,Z98)</f>
        <v>19.628912736295689</v>
      </c>
      <c r="AA14" s="304">
        <f t="shared" si="36"/>
        <v>21.34634801179066</v>
      </c>
      <c r="AB14" s="304">
        <f t="shared" si="36"/>
        <v>24.87515065507435</v>
      </c>
      <c r="AC14" s="306"/>
      <c r="AD14" s="304">
        <f t="shared" ref="AD14:AF14" si="37">SUM(AD26,AD38,AD56,AD68,AD80,AD98)</f>
        <v>13.068232170870612</v>
      </c>
      <c r="AE14" s="304">
        <f t="shared" si="37"/>
        <v>11.826096678044882</v>
      </c>
      <c r="AF14" s="304">
        <f t="shared" si="37"/>
        <v>8.970637732153266</v>
      </c>
      <c r="AG14" s="306"/>
      <c r="AH14" s="304">
        <f t="shared" ref="AH14:AJ14" si="38">SUM(AH26,AH38,AH56,AH68,AH80,AH98)</f>
        <v>3.9740000129031414</v>
      </c>
      <c r="AI14" s="304">
        <f t="shared" si="38"/>
        <v>3.3865879379054116</v>
      </c>
      <c r="AJ14" s="304">
        <f t="shared" si="38"/>
        <v>3.2846979039670292</v>
      </c>
      <c r="AK14" s="306"/>
      <c r="AL14" s="304">
        <f t="shared" ref="AL14:AN14" si="39">SUM(AL26,AL38,AL56,AL68,AL80,AL98)</f>
        <v>0.82870049212625774</v>
      </c>
      <c r="AM14" s="304">
        <f t="shared" si="39"/>
        <v>0.62431690866518796</v>
      </c>
      <c r="AN14" s="304">
        <f t="shared" si="39"/>
        <v>0.54261930703690131</v>
      </c>
    </row>
    <row r="15" spans="1:40" x14ac:dyDescent="0.2">
      <c r="A15" s="13" t="str">
        <f>name!E10</f>
        <v>Sales and customer service occupations</v>
      </c>
      <c r="B15" s="304">
        <f t="shared" si="0"/>
        <v>46.857164774552473</v>
      </c>
      <c r="C15" s="304">
        <f t="shared" si="0"/>
        <v>47.673910471870833</v>
      </c>
      <c r="D15" s="304">
        <f t="shared" si="0"/>
        <v>47.576405978898329</v>
      </c>
      <c r="E15" s="304"/>
      <c r="F15" s="304">
        <f t="shared" si="1"/>
        <v>0.13261726195391599</v>
      </c>
      <c r="G15" s="304">
        <f t="shared" si="1"/>
        <v>0.19117141813061608</v>
      </c>
      <c r="H15" s="304">
        <f t="shared" si="1"/>
        <v>0.29651976463215024</v>
      </c>
      <c r="I15" s="304"/>
      <c r="J15" s="304">
        <f t="shared" si="2"/>
        <v>1.7376026369277995</v>
      </c>
      <c r="K15" s="304">
        <f t="shared" si="2"/>
        <v>2.5019517133433449</v>
      </c>
      <c r="L15" s="304">
        <f t="shared" si="2"/>
        <v>4.3077771105363691</v>
      </c>
      <c r="M15" s="304"/>
      <c r="N15" s="304">
        <f t="shared" si="3"/>
        <v>6.3668324373153924</v>
      </c>
      <c r="O15" s="304">
        <f t="shared" si="3"/>
        <v>7.6001249363349306</v>
      </c>
      <c r="P15" s="304">
        <f t="shared" si="3"/>
        <v>9.6509260984283465</v>
      </c>
      <c r="Q15" s="306"/>
      <c r="R15" s="304">
        <f t="shared" ref="R15:T15" si="40">SUM(R27,R39,R57,R69,R81,R99)</f>
        <v>2.1420839885417027</v>
      </c>
      <c r="S15" s="304">
        <f t="shared" si="40"/>
        <v>2.4689268784851817</v>
      </c>
      <c r="T15" s="304">
        <f t="shared" si="40"/>
        <v>3.1239741643317571</v>
      </c>
      <c r="U15" s="306"/>
      <c r="V15" s="304">
        <f t="shared" ref="V15:X15" si="41">SUM(V27,V39,V57,V69,V81,V99)</f>
        <v>1.8334657206023548</v>
      </c>
      <c r="W15" s="304">
        <f t="shared" si="41"/>
        <v>2.0706091070740111</v>
      </c>
      <c r="X15" s="304">
        <f t="shared" si="41"/>
        <v>2.4322471549631279</v>
      </c>
      <c r="Y15" s="306"/>
      <c r="Z15" s="304">
        <f t="shared" ref="Z15:AB15" si="42">SUM(Z27,Z39,Z57,Z69,Z81,Z99)</f>
        <v>12.944300972876444</v>
      </c>
      <c r="AA15" s="304">
        <f t="shared" si="42"/>
        <v>13.576749704514278</v>
      </c>
      <c r="AB15" s="304">
        <f t="shared" si="42"/>
        <v>14.741907843117158</v>
      </c>
      <c r="AC15" s="306"/>
      <c r="AD15" s="304">
        <f t="shared" ref="AD15:AF15" si="43">SUM(AD27,AD39,AD57,AD69,AD81,AD99)</f>
        <v>11.538032911864017</v>
      </c>
      <c r="AE15" s="304">
        <f t="shared" si="43"/>
        <v>10.782841387610508</v>
      </c>
      <c r="AF15" s="304">
        <f t="shared" si="43"/>
        <v>8.6596439100891054</v>
      </c>
      <c r="AG15" s="306"/>
      <c r="AH15" s="304">
        <f t="shared" ref="AH15:AJ15" si="44">SUM(AH27,AH39,AH57,AH69,AH81,AH99)</f>
        <v>7.9533212260905151</v>
      </c>
      <c r="AI15" s="304">
        <f t="shared" si="44"/>
        <v>6.9326783292314627</v>
      </c>
      <c r="AJ15" s="304">
        <f t="shared" si="44"/>
        <v>3.1175194452656809</v>
      </c>
      <c r="AK15" s="306"/>
      <c r="AL15" s="304">
        <f t="shared" ref="AL15:AN15" si="45">SUM(AL27,AL39,AL57,AL69,AL81,AL99)</f>
        <v>2.2089076183803309</v>
      </c>
      <c r="AM15" s="304">
        <f t="shared" si="45"/>
        <v>1.5488569971465038</v>
      </c>
      <c r="AN15" s="304">
        <f t="shared" si="45"/>
        <v>1.2458904875346333</v>
      </c>
    </row>
    <row r="16" spans="1:40" x14ac:dyDescent="0.2">
      <c r="A16" s="13" t="str">
        <f>name!E11</f>
        <v>Process, plant and machine operatives</v>
      </c>
      <c r="B16" s="304">
        <f t="shared" si="0"/>
        <v>26.84110431152116</v>
      </c>
      <c r="C16" s="304">
        <f t="shared" si="0"/>
        <v>27.970217350596229</v>
      </c>
      <c r="D16" s="304">
        <f t="shared" si="0"/>
        <v>27.619128800897364</v>
      </c>
      <c r="E16" s="304"/>
      <c r="F16" s="304">
        <f t="shared" si="1"/>
        <v>6.9720157943212818E-2</v>
      </c>
      <c r="G16" s="304">
        <f t="shared" si="1"/>
        <v>0.11611306435511556</v>
      </c>
      <c r="H16" s="304">
        <f t="shared" si="1"/>
        <v>0.21045007248193895</v>
      </c>
      <c r="I16" s="304"/>
      <c r="J16" s="304">
        <f t="shared" si="2"/>
        <v>0.48870729870366603</v>
      </c>
      <c r="K16" s="304">
        <f t="shared" si="2"/>
        <v>0.78061522178599252</v>
      </c>
      <c r="L16" s="304">
        <f t="shared" si="2"/>
        <v>1.310379548336519</v>
      </c>
      <c r="M16" s="304"/>
      <c r="N16" s="304">
        <f t="shared" si="3"/>
        <v>1.2313000192931165</v>
      </c>
      <c r="O16" s="304">
        <f t="shared" si="3"/>
        <v>1.7184004676282008</v>
      </c>
      <c r="P16" s="304">
        <f t="shared" si="3"/>
        <v>2.5216147743753194</v>
      </c>
      <c r="Q16" s="306"/>
      <c r="R16" s="304">
        <f t="shared" ref="R16:T16" si="46">SUM(R28,R40,R58,R70,R82,R100)</f>
        <v>0.55008018375508005</v>
      </c>
      <c r="S16" s="304">
        <f t="shared" si="46"/>
        <v>0.76527423946051554</v>
      </c>
      <c r="T16" s="304">
        <f t="shared" si="46"/>
        <v>1.0970226866618851</v>
      </c>
      <c r="U16" s="306"/>
      <c r="V16" s="304">
        <f t="shared" ref="V16:X16" si="47">SUM(V28,V40,V58,V70,V82,V100)</f>
        <v>0.9549441746096814</v>
      </c>
      <c r="W16" s="304">
        <f t="shared" si="47"/>
        <v>1.2538046097243274</v>
      </c>
      <c r="X16" s="304">
        <f t="shared" si="47"/>
        <v>1.5804514090012318</v>
      </c>
      <c r="Y16" s="306"/>
      <c r="Z16" s="304">
        <f t="shared" ref="Z16:AB16" si="48">SUM(Z28,Z40,Z58,Z70,Z82,Z100)</f>
        <v>6.4801423055983243</v>
      </c>
      <c r="AA16" s="304">
        <f t="shared" si="48"/>
        <v>7.5343688290002273</v>
      </c>
      <c r="AB16" s="304">
        <f t="shared" si="48"/>
        <v>8.5627785087189157</v>
      </c>
      <c r="AC16" s="306"/>
      <c r="AD16" s="304">
        <f t="shared" ref="AD16:AF16" si="49">SUM(AD28,AD40,AD58,AD70,AD82,AD100)</f>
        <v>8.0047833096375296</v>
      </c>
      <c r="AE16" s="304">
        <f t="shared" si="49"/>
        <v>8.063720219082537</v>
      </c>
      <c r="AF16" s="304">
        <f t="shared" si="49"/>
        <v>7.3456648552549231</v>
      </c>
      <c r="AG16" s="306"/>
      <c r="AH16" s="304">
        <f t="shared" ref="AH16:AJ16" si="50">SUM(AH28,AH40,AH58,AH70,AH82,AH100)</f>
        <v>6.3896928596444633</v>
      </c>
      <c r="AI16" s="304">
        <f t="shared" si="50"/>
        <v>5.9996465244446346</v>
      </c>
      <c r="AJ16" s="304">
        <f t="shared" si="50"/>
        <v>3.9505369803002823</v>
      </c>
      <c r="AK16" s="306"/>
      <c r="AL16" s="304">
        <f t="shared" ref="AL16:AN16" si="51">SUM(AL28,AL40,AL58,AL70,AL82,AL100)</f>
        <v>2.6717340023360867</v>
      </c>
      <c r="AM16" s="304">
        <f t="shared" si="51"/>
        <v>1.738274175114676</v>
      </c>
      <c r="AN16" s="304">
        <f t="shared" si="51"/>
        <v>1.0402299657663447</v>
      </c>
    </row>
    <row r="17" spans="1:40" x14ac:dyDescent="0.2">
      <c r="A17" s="13" t="str">
        <f>name!E12</f>
        <v>Elementary occupations</v>
      </c>
      <c r="B17" s="304">
        <f t="shared" si="0"/>
        <v>54.62687324942226</v>
      </c>
      <c r="C17" s="304">
        <f t="shared" si="0"/>
        <v>57.546688926248862</v>
      </c>
      <c r="D17" s="304">
        <f t="shared" si="0"/>
        <v>57.04231530821172</v>
      </c>
      <c r="E17" s="304"/>
      <c r="F17" s="304">
        <f t="shared" si="1"/>
        <v>3.8107622044621085E-2</v>
      </c>
      <c r="G17" s="304">
        <f t="shared" si="1"/>
        <v>5.4825625559706964E-2</v>
      </c>
      <c r="H17" s="304">
        <f t="shared" si="1"/>
        <v>7.4962225453383574E-2</v>
      </c>
      <c r="I17" s="304"/>
      <c r="J17" s="304">
        <f t="shared" si="2"/>
        <v>1.2569224731855193</v>
      </c>
      <c r="K17" s="304">
        <f t="shared" si="2"/>
        <v>1.9671833640382765</v>
      </c>
      <c r="L17" s="304">
        <f t="shared" si="2"/>
        <v>3.3851944993133443</v>
      </c>
      <c r="M17" s="304"/>
      <c r="N17" s="304">
        <f t="shared" si="3"/>
        <v>3.9383697659603643</v>
      </c>
      <c r="O17" s="304">
        <f t="shared" si="3"/>
        <v>5.0369853120389614</v>
      </c>
      <c r="P17" s="304">
        <f t="shared" si="3"/>
        <v>6.4060591646480809</v>
      </c>
      <c r="Q17" s="306"/>
      <c r="R17" s="304">
        <f t="shared" ref="R17:T17" si="52">SUM(R29,R41,R59,R71,R83,R101)</f>
        <v>1.9878562651744027</v>
      </c>
      <c r="S17" s="304">
        <f t="shared" si="52"/>
        <v>2.6178848955578262</v>
      </c>
      <c r="T17" s="304">
        <f t="shared" si="52"/>
        <v>3.4684769660432124</v>
      </c>
      <c r="U17" s="306"/>
      <c r="V17" s="304">
        <f t="shared" ref="V17:X17" si="53">SUM(V29,V41,V59,V71,V83,V101)</f>
        <v>1.7977135502210988</v>
      </c>
      <c r="W17" s="304">
        <f t="shared" si="53"/>
        <v>2.3482826578549405</v>
      </c>
      <c r="X17" s="304">
        <f t="shared" si="53"/>
        <v>3.0437914570162472</v>
      </c>
      <c r="Y17" s="306"/>
      <c r="Z17" s="304">
        <f t="shared" ref="Z17:AB17" si="54">SUM(Z29,Z41,Z59,Z71,Z83,Z101)</f>
        <v>10.365233305663379</v>
      </c>
      <c r="AA17" s="304">
        <f t="shared" si="54"/>
        <v>10.969350072080132</v>
      </c>
      <c r="AB17" s="304">
        <f t="shared" si="54"/>
        <v>11.613970211829011</v>
      </c>
      <c r="AC17" s="306"/>
      <c r="AD17" s="304">
        <f t="shared" ref="AD17:AF17" si="55">SUM(AD29,AD41,AD59,AD71,AD83,AD101)</f>
        <v>15.634002399283766</v>
      </c>
      <c r="AE17" s="304">
        <f t="shared" si="55"/>
        <v>15.507865804478303</v>
      </c>
      <c r="AF17" s="304">
        <f t="shared" si="55"/>
        <v>13.279655279309784</v>
      </c>
      <c r="AG17" s="306"/>
      <c r="AH17" s="304">
        <f t="shared" ref="AH17:AJ17" si="56">SUM(AH29,AH41,AH59,AH71,AH83,AH101)</f>
        <v>15.15754773453583</v>
      </c>
      <c r="AI17" s="304">
        <f t="shared" si="56"/>
        <v>15.557095696131</v>
      </c>
      <c r="AJ17" s="304">
        <f t="shared" si="56"/>
        <v>12.507637017375641</v>
      </c>
      <c r="AK17" s="306"/>
      <c r="AL17" s="304">
        <f t="shared" ref="AL17:AN17" si="57">SUM(AL29,AL41,AL59,AL71,AL83,AL101)</f>
        <v>4.4511201333532808</v>
      </c>
      <c r="AM17" s="304">
        <f t="shared" si="57"/>
        <v>3.4872154985097121</v>
      </c>
      <c r="AN17" s="304">
        <f t="shared" si="57"/>
        <v>3.262568487223009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13.373000000000008</v>
      </c>
      <c r="C20" s="305">
        <f>SUM(C21:C29)</f>
        <v>13.795000000000002</v>
      </c>
      <c r="D20" s="305">
        <f>SUM(D21:D29)</f>
        <v>14.471000000000002</v>
      </c>
      <c r="E20" s="304"/>
      <c r="F20" s="305">
        <f>SUM(F21:F29)</f>
        <v>0.15037849126041933</v>
      </c>
      <c r="G20" s="305">
        <f>SUM(G21:G29)</f>
        <v>0.20504587869140128</v>
      </c>
      <c r="H20" s="305">
        <f>SUM(H21:H29)</f>
        <v>0.31511687626297669</v>
      </c>
      <c r="I20" s="304"/>
      <c r="J20" s="305">
        <f>SUM(J21:J29)</f>
        <v>0.79473911587375956</v>
      </c>
      <c r="K20" s="305">
        <f>SUM(K21:K29)</f>
        <v>1.0485162337364915</v>
      </c>
      <c r="L20" s="305">
        <f>SUM(L21:L29)</f>
        <v>1.5534797563958971</v>
      </c>
      <c r="M20" s="304"/>
      <c r="N20" s="305">
        <f>SUM(N21:N29)</f>
        <v>2.0385521565042528</v>
      </c>
      <c r="O20" s="305">
        <f>SUM(O21:O29)</f>
        <v>2.3055246153035092</v>
      </c>
      <c r="P20" s="305">
        <f>SUM(P21:P29)</f>
        <v>2.6980471381112019</v>
      </c>
      <c r="Q20" s="306"/>
      <c r="R20" s="305">
        <f>SUM(R21:R29)</f>
        <v>0.50670796722550526</v>
      </c>
      <c r="S20" s="305">
        <f>SUM(S21:S29)</f>
        <v>0.58477750979367848</v>
      </c>
      <c r="T20" s="305">
        <f>SUM(T21:T29)</f>
        <v>0.70515526824912667</v>
      </c>
      <c r="U20" s="306"/>
      <c r="V20" s="305">
        <f>SUM(V21:V29)</f>
        <v>1.1471994035644784</v>
      </c>
      <c r="W20" s="305">
        <f>SUM(W21:W29)</f>
        <v>1.3028502786582687</v>
      </c>
      <c r="X20" s="305">
        <f>SUM(X21:X29)</f>
        <v>1.5432490430525974</v>
      </c>
      <c r="Y20" s="306"/>
      <c r="Z20" s="305">
        <f>SUM(Z21:Z29)</f>
        <v>2.7943207887783057</v>
      </c>
      <c r="AA20" s="305">
        <f>SUM(AA21:AA29)</f>
        <v>2.908513747790979</v>
      </c>
      <c r="AB20" s="305">
        <f>SUM(AB21:AB29)</f>
        <v>3.0763951073228593</v>
      </c>
      <c r="AC20" s="306"/>
      <c r="AD20" s="305">
        <f>SUM(AD21:AD29)</f>
        <v>2.7321418753221143</v>
      </c>
      <c r="AE20" s="305">
        <f>SUM(AE21:AE29)</f>
        <v>2.5581673036293857</v>
      </c>
      <c r="AF20" s="305">
        <f>SUM(AF21:AF29)</f>
        <v>2.230574083628186</v>
      </c>
      <c r="AG20" s="306"/>
      <c r="AH20" s="305">
        <f>SUM(AH21:AH29)</f>
        <v>1.9465368943277834</v>
      </c>
      <c r="AI20" s="305">
        <f>SUM(AI21:AI29)</f>
        <v>1.7628532624002027</v>
      </c>
      <c r="AJ20" s="305">
        <f>SUM(AJ21:AJ29)</f>
        <v>1.5609642148086609</v>
      </c>
      <c r="AK20" s="306"/>
      <c r="AL20" s="305">
        <f>SUM(AL21:AL29)</f>
        <v>1.2624233071433906</v>
      </c>
      <c r="AM20" s="305">
        <f>SUM(AM21:AM29)</f>
        <v>1.118751169996085</v>
      </c>
      <c r="AN20" s="305">
        <f>SUM(AN21:AN29)</f>
        <v>0.78801851216849705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1.1486698957337003</v>
      </c>
      <c r="C21" s="304">
        <f t="shared" ref="C21:D21" si="59">SUM(G21,K21,O21,S21,W21,AA21,AE21,AI21,AM21)</f>
        <v>1.1441495764290632</v>
      </c>
      <c r="D21" s="304">
        <f t="shared" si="59"/>
        <v>1.2521785848914857</v>
      </c>
      <c r="E21" s="304"/>
      <c r="F21" s="304">
        <v>4.3052096619011861E-2</v>
      </c>
      <c r="G21" s="304">
        <v>5.8614531454901968E-2</v>
      </c>
      <c r="H21" s="304">
        <v>8.5309150654264171E-2</v>
      </c>
      <c r="I21" s="304"/>
      <c r="J21" s="304">
        <v>0.18492102812054326</v>
      </c>
      <c r="K21" s="304">
        <v>0.22310340562688014</v>
      </c>
      <c r="L21" s="304">
        <v>0.30698170233272715</v>
      </c>
      <c r="M21" s="304"/>
      <c r="N21" s="304">
        <v>0.24159362491673947</v>
      </c>
      <c r="O21" s="304">
        <v>0.2355403817370243</v>
      </c>
      <c r="P21" s="304">
        <v>0.25823308351206548</v>
      </c>
      <c r="Q21" s="306"/>
      <c r="R21" s="304">
        <v>4.97452614164475E-2</v>
      </c>
      <c r="S21" s="304">
        <v>4.9016941969381736E-2</v>
      </c>
      <c r="T21" s="304">
        <v>5.0869371198274518E-2</v>
      </c>
      <c r="U21" s="306"/>
      <c r="V21" s="304">
        <v>6.6504531105438552E-2</v>
      </c>
      <c r="W21" s="304">
        <v>5.4848961700254432E-2</v>
      </c>
      <c r="X21" s="304">
        <v>5.0713822826325521E-2</v>
      </c>
      <c r="Y21" s="306"/>
      <c r="Z21" s="304">
        <v>0.18947894731141313</v>
      </c>
      <c r="AA21" s="304">
        <v>0.20249089070192167</v>
      </c>
      <c r="AB21" s="304">
        <v>0.24235659069385446</v>
      </c>
      <c r="AC21" s="306"/>
      <c r="AD21" s="304">
        <v>0.16696484958143532</v>
      </c>
      <c r="AE21" s="304">
        <v>0.14306287592097053</v>
      </c>
      <c r="AF21" s="304">
        <v>0.10028033223820919</v>
      </c>
      <c r="AG21" s="306"/>
      <c r="AH21" s="304">
        <v>0.11983310649612866</v>
      </c>
      <c r="AI21" s="304">
        <v>9.9795940705669176E-2</v>
      </c>
      <c r="AJ21" s="304">
        <v>7.8804311215679976E-2</v>
      </c>
      <c r="AK21" s="306"/>
      <c r="AL21" s="304">
        <v>8.6576450166542543E-2</v>
      </c>
      <c r="AM21" s="304">
        <v>7.7675646612059099E-2</v>
      </c>
      <c r="AN21" s="304">
        <v>7.8630220220085562E-2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1.5259712941881201</v>
      </c>
      <c r="C22" s="304">
        <f t="shared" ref="C22:C29" si="61">SUM(G22,K22,O22,S22,W22,AA22,AE22,AI22,AM22)</f>
        <v>1.7078432379688231</v>
      </c>
      <c r="D22" s="304">
        <f t="shared" ref="D22:D29" si="62">SUM(H22,L22,P22,T22,X22,AB22,AF22,AJ22,AN22)</f>
        <v>1.9204628101695631</v>
      </c>
      <c r="E22" s="304"/>
      <c r="F22" s="304">
        <v>5.9402603020036145E-2</v>
      </c>
      <c r="G22" s="304">
        <v>8.4415231468647225E-2</v>
      </c>
      <c r="H22" s="304">
        <v>0.13291058969105415</v>
      </c>
      <c r="I22" s="304"/>
      <c r="J22" s="304">
        <v>0.2649792876675795</v>
      </c>
      <c r="K22" s="304">
        <v>0.35954963642351401</v>
      </c>
      <c r="L22" s="304">
        <v>0.52437178156841768</v>
      </c>
      <c r="M22" s="304"/>
      <c r="N22" s="304">
        <v>0.46583455391355411</v>
      </c>
      <c r="O22" s="304">
        <v>0.50339571346777823</v>
      </c>
      <c r="P22" s="304">
        <v>0.51125792717526675</v>
      </c>
      <c r="Q22" s="306"/>
      <c r="R22" s="304">
        <v>5.8969759029584456E-2</v>
      </c>
      <c r="S22" s="304">
        <v>6.6910066710556396E-2</v>
      </c>
      <c r="T22" s="304">
        <v>7.0330376282515636E-2</v>
      </c>
      <c r="U22" s="306"/>
      <c r="V22" s="304">
        <v>0.18925157247101215</v>
      </c>
      <c r="W22" s="304">
        <v>0.21210287595496627</v>
      </c>
      <c r="X22" s="304">
        <v>0.23010911486490476</v>
      </c>
      <c r="Y22" s="306"/>
      <c r="Z22" s="304">
        <v>0.16258452601286794</v>
      </c>
      <c r="AA22" s="304">
        <v>0.14946341738712932</v>
      </c>
      <c r="AB22" s="304">
        <v>0.11860188847404808</v>
      </c>
      <c r="AC22" s="306"/>
      <c r="AD22" s="304">
        <v>0.1439257219567438</v>
      </c>
      <c r="AE22" s="304">
        <v>0.13327052739033787</v>
      </c>
      <c r="AF22" s="304">
        <v>0.12368172792518836</v>
      </c>
      <c r="AG22" s="306"/>
      <c r="AH22" s="304">
        <v>0.1204693299986246</v>
      </c>
      <c r="AI22" s="304">
        <v>0.12752408503564946</v>
      </c>
      <c r="AJ22" s="304">
        <v>0.12596488098827674</v>
      </c>
      <c r="AK22" s="306"/>
      <c r="AL22" s="304">
        <v>6.0553940118117468E-2</v>
      </c>
      <c r="AM22" s="304">
        <v>7.1211684130244382E-2</v>
      </c>
      <c r="AN22" s="304">
        <v>8.3234523199890942E-2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1.1617827875525304</v>
      </c>
      <c r="C23" s="304">
        <f t="shared" si="61"/>
        <v>1.0816640526760897</v>
      </c>
      <c r="D23" s="304">
        <f t="shared" si="62"/>
        <v>1.1558219155820855</v>
      </c>
      <c r="E23" s="304"/>
      <c r="F23" s="304">
        <v>2.2123241616659222E-2</v>
      </c>
      <c r="G23" s="304">
        <v>2.5990653486361117E-2</v>
      </c>
      <c r="H23" s="304">
        <v>3.8706876455756434E-2</v>
      </c>
      <c r="I23" s="304"/>
      <c r="J23" s="304">
        <v>0.10435226775073349</v>
      </c>
      <c r="K23" s="304">
        <v>0.11976000556766739</v>
      </c>
      <c r="L23" s="304">
        <v>0.16399856640274219</v>
      </c>
      <c r="M23" s="304"/>
      <c r="N23" s="304">
        <v>0.2819971128630494</v>
      </c>
      <c r="O23" s="304">
        <v>0.2764531166848172</v>
      </c>
      <c r="P23" s="304">
        <v>0.2964104218969138</v>
      </c>
      <c r="Q23" s="306"/>
      <c r="R23" s="304">
        <v>4.068103135980293E-2</v>
      </c>
      <c r="S23" s="304">
        <v>4.1423855098004919E-2</v>
      </c>
      <c r="T23" s="304">
        <v>4.9594121499206181E-2</v>
      </c>
      <c r="U23" s="306"/>
      <c r="V23" s="304">
        <v>0.16714347530011378</v>
      </c>
      <c r="W23" s="304">
        <v>0.16891434372178951</v>
      </c>
      <c r="X23" s="304">
        <v>0.19858189646567173</v>
      </c>
      <c r="Y23" s="306"/>
      <c r="Z23" s="304">
        <v>0.25306956535724578</v>
      </c>
      <c r="AA23" s="304">
        <v>0.20577052993232453</v>
      </c>
      <c r="AB23" s="304">
        <v>0.17420799188232192</v>
      </c>
      <c r="AC23" s="306"/>
      <c r="AD23" s="304">
        <v>0.11613555561668203</v>
      </c>
      <c r="AE23" s="304">
        <v>7.4895320657419551E-2</v>
      </c>
      <c r="AF23" s="304">
        <v>5.2273255151864866E-2</v>
      </c>
      <c r="AG23" s="306"/>
      <c r="AH23" s="304">
        <v>0.1345467020065878</v>
      </c>
      <c r="AI23" s="304">
        <v>0.12672194618569405</v>
      </c>
      <c r="AJ23" s="304">
        <v>0.13494083532630241</v>
      </c>
      <c r="AK23" s="306"/>
      <c r="AL23" s="304">
        <v>4.173383568165618E-2</v>
      </c>
      <c r="AM23" s="304">
        <v>4.1734281342011459E-2</v>
      </c>
      <c r="AN23" s="304">
        <v>4.7107950501305916E-2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1.101083036386646</v>
      </c>
      <c r="C24" s="304">
        <f t="shared" si="61"/>
        <v>1.0555976478735392</v>
      </c>
      <c r="D24" s="304">
        <f t="shared" si="62"/>
        <v>1.0230786028673853</v>
      </c>
      <c r="E24" s="304"/>
      <c r="F24" s="304">
        <v>3.5874243975733814E-3</v>
      </c>
      <c r="G24" s="304">
        <v>4.2337779168755141E-3</v>
      </c>
      <c r="H24" s="304">
        <v>9.0505646979036035E-3</v>
      </c>
      <c r="I24" s="304"/>
      <c r="J24" s="304">
        <v>6.3444683493428758E-2</v>
      </c>
      <c r="K24" s="304">
        <v>8.4256089671094089E-2</v>
      </c>
      <c r="L24" s="304">
        <v>0.13894157509209534</v>
      </c>
      <c r="M24" s="304"/>
      <c r="N24" s="304">
        <v>0.21081962880713465</v>
      </c>
      <c r="O24" s="304">
        <v>0.23365361463065384</v>
      </c>
      <c r="P24" s="304">
        <v>0.26238786710298323</v>
      </c>
      <c r="Q24" s="306"/>
      <c r="R24" s="304">
        <v>3.0779653214831906E-2</v>
      </c>
      <c r="S24" s="304">
        <v>2.4524141077632573E-2</v>
      </c>
      <c r="T24" s="304">
        <v>2.3801754762268298E-2</v>
      </c>
      <c r="U24" s="306"/>
      <c r="V24" s="304">
        <v>0.10013078280261671</v>
      </c>
      <c r="W24" s="304">
        <v>0.10127042341696901</v>
      </c>
      <c r="X24" s="304">
        <v>9.8866077012949805E-2</v>
      </c>
      <c r="Y24" s="306"/>
      <c r="Z24" s="304">
        <v>0.23856061035229489</v>
      </c>
      <c r="AA24" s="304">
        <v>0.22372832526351283</v>
      </c>
      <c r="AB24" s="304">
        <v>0.20259937389485258</v>
      </c>
      <c r="AC24" s="306"/>
      <c r="AD24" s="304">
        <v>0.23848019837692278</v>
      </c>
      <c r="AE24" s="304">
        <v>0.17895935467681881</v>
      </c>
      <c r="AF24" s="304">
        <v>0.13459397265216524</v>
      </c>
      <c r="AG24" s="306"/>
      <c r="AH24" s="304">
        <v>0.14678229916591676</v>
      </c>
      <c r="AI24" s="304">
        <v>0.13568865436858427</v>
      </c>
      <c r="AJ24" s="304">
        <v>0.10959197086705945</v>
      </c>
      <c r="AK24" s="306"/>
      <c r="AL24" s="304">
        <v>6.8497755775926039E-2</v>
      </c>
      <c r="AM24" s="304">
        <v>6.9283266851398392E-2</v>
      </c>
      <c r="AN24" s="304">
        <v>4.3245446785107861E-2</v>
      </c>
    </row>
    <row r="25" spans="1:40" x14ac:dyDescent="0.2">
      <c r="A25" s="13" t="str">
        <f t="shared" si="58"/>
        <v>Skilled trades occupations</v>
      </c>
      <c r="B25" s="304">
        <f t="shared" si="60"/>
        <v>3.5345669480793229</v>
      </c>
      <c r="C25" s="304">
        <f t="shared" si="61"/>
        <v>3.3459382938726558</v>
      </c>
      <c r="D25" s="304">
        <f t="shared" si="62"/>
        <v>3.3256812336452928</v>
      </c>
      <c r="E25" s="304"/>
      <c r="F25" s="304">
        <v>1.4738583568083087E-2</v>
      </c>
      <c r="G25" s="304">
        <v>2.03787359454577E-2</v>
      </c>
      <c r="H25" s="304">
        <v>3.4111254697688109E-2</v>
      </c>
      <c r="I25" s="304"/>
      <c r="J25" s="304">
        <v>6.7220919961500314E-2</v>
      </c>
      <c r="K25" s="304">
        <v>9.4963968000003507E-2</v>
      </c>
      <c r="L25" s="304">
        <v>0.16590698554978431</v>
      </c>
      <c r="M25" s="304"/>
      <c r="N25" s="304">
        <v>0.4290428901142091</v>
      </c>
      <c r="O25" s="304">
        <v>0.5156223806565764</v>
      </c>
      <c r="P25" s="304">
        <v>0.72217743117214639</v>
      </c>
      <c r="Q25" s="306"/>
      <c r="R25" s="304">
        <v>0.15115244190965019</v>
      </c>
      <c r="S25" s="304">
        <v>0.1691872771077553</v>
      </c>
      <c r="T25" s="304">
        <v>0.22458179156755906</v>
      </c>
      <c r="U25" s="306"/>
      <c r="V25" s="304">
        <v>0.35346599474476581</v>
      </c>
      <c r="W25" s="304">
        <v>0.40266415811469397</v>
      </c>
      <c r="X25" s="304">
        <v>0.52809987781316636</v>
      </c>
      <c r="Y25" s="306"/>
      <c r="Z25" s="304">
        <v>0.7053819350916487</v>
      </c>
      <c r="AA25" s="304">
        <v>0.61132212468817426</v>
      </c>
      <c r="AB25" s="304">
        <v>0.53512275444289614</v>
      </c>
      <c r="AC25" s="306"/>
      <c r="AD25" s="304">
        <v>0.74866822534968303</v>
      </c>
      <c r="AE25" s="304">
        <v>0.66794328234409095</v>
      </c>
      <c r="AF25" s="304">
        <v>0.62666072716619126</v>
      </c>
      <c r="AG25" s="306"/>
      <c r="AH25" s="304">
        <v>0.58724617030911985</v>
      </c>
      <c r="AI25" s="304">
        <v>0.51358122762702951</v>
      </c>
      <c r="AJ25" s="304">
        <v>0.40061023849553301</v>
      </c>
      <c r="AK25" s="306"/>
      <c r="AL25" s="304">
        <v>0.47764978703066291</v>
      </c>
      <c r="AM25" s="304">
        <v>0.35027513938887395</v>
      </c>
      <c r="AN25" s="304">
        <v>8.8410172740328377E-2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0.56095975337079751</v>
      </c>
      <c r="C26" s="304">
        <f t="shared" si="61"/>
        <v>0.47409286689678759</v>
      </c>
      <c r="D26" s="304">
        <f t="shared" si="62"/>
        <v>0.49090955202476427</v>
      </c>
      <c r="E26" s="304"/>
      <c r="F26" s="304">
        <v>2.4265262969938701E-3</v>
      </c>
      <c r="G26" s="304">
        <v>3.7693446286757117E-3</v>
      </c>
      <c r="H26" s="304">
        <v>3.1926458035746266E-3</v>
      </c>
      <c r="I26" s="304"/>
      <c r="J26" s="304">
        <v>1.846294141366402E-2</v>
      </c>
      <c r="K26" s="304">
        <v>2.1044743688942998E-2</v>
      </c>
      <c r="L26" s="304">
        <v>2.7684286259046398E-2</v>
      </c>
      <c r="M26" s="304"/>
      <c r="N26" s="304">
        <v>9.8382567546018276E-2</v>
      </c>
      <c r="O26" s="304">
        <v>0.10712789252448304</v>
      </c>
      <c r="P26" s="304">
        <v>0.11143566490854138</v>
      </c>
      <c r="Q26" s="306"/>
      <c r="R26" s="304">
        <v>2.4736172305689492E-2</v>
      </c>
      <c r="S26" s="304">
        <v>2.8896703722543621E-2</v>
      </c>
      <c r="T26" s="304">
        <v>3.5215791821996821E-2</v>
      </c>
      <c r="U26" s="306"/>
      <c r="V26" s="304">
        <v>9.7739587448073303E-2</v>
      </c>
      <c r="W26" s="304">
        <v>9.3227103359890234E-2</v>
      </c>
      <c r="X26" s="304">
        <v>0.1000793623868346</v>
      </c>
      <c r="Y26" s="306"/>
      <c r="Z26" s="304">
        <v>0.1076036281003296</v>
      </c>
      <c r="AA26" s="304">
        <v>6.5441364914629208E-2</v>
      </c>
      <c r="AB26" s="304">
        <v>6.4098761634454729E-2</v>
      </c>
      <c r="AC26" s="306"/>
      <c r="AD26" s="304">
        <v>0.10476634865517612</v>
      </c>
      <c r="AE26" s="304">
        <v>4.9725026159913206E-2</v>
      </c>
      <c r="AF26" s="304">
        <v>3.5775331936964069E-2</v>
      </c>
      <c r="AG26" s="306"/>
      <c r="AH26" s="304">
        <v>7.3126723454932638E-2</v>
      </c>
      <c r="AI26" s="304">
        <v>6.8609289734704287E-2</v>
      </c>
      <c r="AJ26" s="304">
        <v>7.1972859207685119E-2</v>
      </c>
      <c r="AK26" s="306"/>
      <c r="AL26" s="304">
        <v>3.3715258149920116E-2</v>
      </c>
      <c r="AM26" s="304">
        <v>3.6251398163005315E-2</v>
      </c>
      <c r="AN26" s="304">
        <v>4.1454848065666593E-2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0.79256962676785259</v>
      </c>
      <c r="C27" s="304">
        <f t="shared" si="61"/>
        <v>0.80784621670511703</v>
      </c>
      <c r="D27" s="304">
        <f t="shared" si="62"/>
        <v>0.89072273591380868</v>
      </c>
      <c r="E27" s="304"/>
      <c r="F27" s="304">
        <v>4.8468514449844496E-3</v>
      </c>
      <c r="G27" s="304">
        <v>7.3046381379260929E-3</v>
      </c>
      <c r="H27" s="304">
        <v>1.1207320070033956E-2</v>
      </c>
      <c r="I27" s="304"/>
      <c r="J27" s="304">
        <v>2.8663933304611082E-2</v>
      </c>
      <c r="K27" s="304">
        <v>3.9328896960484694E-2</v>
      </c>
      <c r="L27" s="304">
        <v>5.738649309763625E-2</v>
      </c>
      <c r="M27" s="304"/>
      <c r="N27" s="304">
        <v>0.10262623093368287</v>
      </c>
      <c r="O27" s="304">
        <v>0.11331025554389781</v>
      </c>
      <c r="P27" s="304">
        <v>0.13784924296091253</v>
      </c>
      <c r="Q27" s="306"/>
      <c r="R27" s="304">
        <v>6.9896172233275933E-2</v>
      </c>
      <c r="S27" s="304">
        <v>7.4634219784370584E-2</v>
      </c>
      <c r="T27" s="304">
        <v>9.4481376704033032E-2</v>
      </c>
      <c r="U27" s="306"/>
      <c r="V27" s="304">
        <v>3.5041826044997865E-2</v>
      </c>
      <c r="W27" s="304">
        <v>3.5797576751215227E-2</v>
      </c>
      <c r="X27" s="304">
        <v>4.0235938517277227E-2</v>
      </c>
      <c r="Y27" s="306"/>
      <c r="Z27" s="304">
        <v>0.20098328892524223</v>
      </c>
      <c r="AA27" s="304">
        <v>0.21330060433879719</v>
      </c>
      <c r="AB27" s="304">
        <v>0.24584012953322401</v>
      </c>
      <c r="AC27" s="306"/>
      <c r="AD27" s="304">
        <v>0.14389967345884219</v>
      </c>
      <c r="AE27" s="304">
        <v>0.13445293167887942</v>
      </c>
      <c r="AF27" s="304">
        <v>0.12697343065220532</v>
      </c>
      <c r="AG27" s="306"/>
      <c r="AH27" s="304">
        <v>0.16253289558442957</v>
      </c>
      <c r="AI27" s="304">
        <v>0.15116764754618087</v>
      </c>
      <c r="AJ27" s="304">
        <v>0.14130265765633968</v>
      </c>
      <c r="AK27" s="306"/>
      <c r="AL27" s="304">
        <v>4.4078754837786394E-2</v>
      </c>
      <c r="AM27" s="304">
        <v>3.8549445963365153E-2</v>
      </c>
      <c r="AN27" s="304">
        <v>3.5446146722146778E-2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1.6442207369299224</v>
      </c>
      <c r="C28" s="304">
        <f t="shared" si="61"/>
        <v>1.721649274539957</v>
      </c>
      <c r="D28" s="304">
        <f t="shared" si="62"/>
        <v>1.8592648469578579</v>
      </c>
      <c r="E28" s="304"/>
      <c r="F28" s="304">
        <v>1.6065470529633987E-4</v>
      </c>
      <c r="G28" s="304">
        <v>2.8518045447954748E-4</v>
      </c>
      <c r="H28" s="304">
        <v>5.4819386229962937E-4</v>
      </c>
      <c r="I28" s="304"/>
      <c r="J28" s="304">
        <v>2.1483810062118233E-2</v>
      </c>
      <c r="K28" s="304">
        <v>3.3957723625114074E-2</v>
      </c>
      <c r="L28" s="304">
        <v>5.2917610060118872E-2</v>
      </c>
      <c r="M28" s="304"/>
      <c r="N28" s="304">
        <v>5.8258533298757173E-2</v>
      </c>
      <c r="O28" s="304">
        <v>7.665796585558575E-2</v>
      </c>
      <c r="P28" s="304">
        <v>0.10462829487493111</v>
      </c>
      <c r="Q28" s="306"/>
      <c r="R28" s="304">
        <v>2.5275898086369632E-2</v>
      </c>
      <c r="S28" s="304">
        <v>3.2246295232185598E-2</v>
      </c>
      <c r="T28" s="304">
        <v>4.4559812537524099E-2</v>
      </c>
      <c r="U28" s="306"/>
      <c r="V28" s="304">
        <v>4.9332117533167005E-2</v>
      </c>
      <c r="W28" s="304">
        <v>6.4425798773863119E-2</v>
      </c>
      <c r="X28" s="304">
        <v>9.7033549980109948E-2</v>
      </c>
      <c r="Y28" s="306"/>
      <c r="Z28" s="304">
        <v>0.52046143281195956</v>
      </c>
      <c r="AA28" s="304">
        <v>0.63050213860906934</v>
      </c>
      <c r="AB28" s="304">
        <v>0.82915892332210661</v>
      </c>
      <c r="AC28" s="306"/>
      <c r="AD28" s="304">
        <v>0.52896472591393229</v>
      </c>
      <c r="AE28" s="304">
        <v>0.52290623004929382</v>
      </c>
      <c r="AF28" s="304">
        <v>0.49276645638171046</v>
      </c>
      <c r="AG28" s="306"/>
      <c r="AH28" s="304">
        <v>0.18734912619100638</v>
      </c>
      <c r="AI28" s="304">
        <v>0.13525291009649679</v>
      </c>
      <c r="AJ28" s="304">
        <v>9.2865056946248831E-2</v>
      </c>
      <c r="AK28" s="306"/>
      <c r="AL28" s="304">
        <v>0.25293443832731605</v>
      </c>
      <c r="AM28" s="304">
        <v>0.22541503184386896</v>
      </c>
      <c r="AN28" s="304">
        <v>0.1447869489928085</v>
      </c>
    </row>
    <row r="29" spans="1:40" x14ac:dyDescent="0.2">
      <c r="A29" s="13" t="str">
        <f t="shared" si="58"/>
        <v>Elementary occupations</v>
      </c>
      <c r="B29" s="304">
        <f t="shared" si="60"/>
        <v>1.9031759209911165</v>
      </c>
      <c r="C29" s="304">
        <f t="shared" si="61"/>
        <v>2.4562188330379691</v>
      </c>
      <c r="D29" s="304">
        <f t="shared" si="62"/>
        <v>2.5528797179477594</v>
      </c>
      <c r="E29" s="304"/>
      <c r="F29" s="304">
        <v>4.0509591781005649E-5</v>
      </c>
      <c r="G29" s="304">
        <v>5.3785198076429344E-5</v>
      </c>
      <c r="H29" s="304">
        <v>8.0280330401959343E-5</v>
      </c>
      <c r="I29" s="304"/>
      <c r="J29" s="304">
        <v>4.1210244099581038E-2</v>
      </c>
      <c r="K29" s="304">
        <v>7.2551764172790606E-2</v>
      </c>
      <c r="L29" s="304">
        <v>0.11529075603332882</v>
      </c>
      <c r="M29" s="304"/>
      <c r="N29" s="304">
        <v>0.1499970141111075</v>
      </c>
      <c r="O29" s="304">
        <v>0.24376329420269263</v>
      </c>
      <c r="P29" s="304">
        <v>0.29366720450744166</v>
      </c>
      <c r="Q29" s="306"/>
      <c r="R29" s="304">
        <v>5.5471577669853216E-2</v>
      </c>
      <c r="S29" s="304">
        <v>9.7938009091247863E-2</v>
      </c>
      <c r="T29" s="304">
        <v>0.11172087187574907</v>
      </c>
      <c r="U29" s="306"/>
      <c r="V29" s="304">
        <v>8.8589516114293346E-2</v>
      </c>
      <c r="W29" s="304">
        <v>0.16959903686462718</v>
      </c>
      <c r="X29" s="304">
        <v>0.19952940318535733</v>
      </c>
      <c r="Y29" s="306"/>
      <c r="Z29" s="304">
        <v>0.41619685481530361</v>
      </c>
      <c r="AA29" s="304">
        <v>0.60649435195542045</v>
      </c>
      <c r="AB29" s="304">
        <v>0.66440869344510067</v>
      </c>
      <c r="AC29" s="306"/>
      <c r="AD29" s="304">
        <v>0.54033657641269672</v>
      </c>
      <c r="AE29" s="304">
        <v>0.65295175475166123</v>
      </c>
      <c r="AF29" s="304">
        <v>0.53756884952368744</v>
      </c>
      <c r="AG29" s="306"/>
      <c r="AH29" s="304">
        <v>0.41465054112103716</v>
      </c>
      <c r="AI29" s="304">
        <v>0.40451156110019415</v>
      </c>
      <c r="AJ29" s="304">
        <v>0.40491140410553561</v>
      </c>
      <c r="AK29" s="306"/>
      <c r="AL29" s="304">
        <v>0.1966830870554627</v>
      </c>
      <c r="AM29" s="304">
        <v>0.20835527570125831</v>
      </c>
      <c r="AN29" s="304">
        <v>0.22570225494115656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33.855999999999973</v>
      </c>
      <c r="C32" s="305">
        <f>SUM(C33:C41)</f>
        <v>32.018000000000015</v>
      </c>
      <c r="D32" s="305">
        <f>SUM(D33:D41)</f>
        <v>29.470999999999972</v>
      </c>
      <c r="E32" s="304"/>
      <c r="F32" s="305">
        <f>SUM(F33:F41)</f>
        <v>0.43005722494130638</v>
      </c>
      <c r="G32" s="305">
        <f>SUM(G33:G41)</f>
        <v>0.53893694216486765</v>
      </c>
      <c r="H32" s="305">
        <f>SUM(H33:H41)</f>
        <v>0.7510066553437128</v>
      </c>
      <c r="I32" s="304"/>
      <c r="J32" s="305">
        <f>SUM(J33:J41)</f>
        <v>2.3483612601857065</v>
      </c>
      <c r="K32" s="305">
        <f>SUM(K33:K41)</f>
        <v>2.9767784357989946</v>
      </c>
      <c r="L32" s="305">
        <f>SUM(L33:L41)</f>
        <v>4.1603633194092629</v>
      </c>
      <c r="M32" s="304"/>
      <c r="N32" s="305">
        <f>SUM(N33:N41)</f>
        <v>5.1695754208591707</v>
      </c>
      <c r="O32" s="305">
        <f>SUM(O33:O41)</f>
        <v>5.3846162199134469</v>
      </c>
      <c r="P32" s="305">
        <f>SUM(P33:P41)</f>
        <v>5.4795854146184482</v>
      </c>
      <c r="Q32" s="306"/>
      <c r="R32" s="305">
        <f>SUM(R33:R41)</f>
        <v>1.2659347999576345</v>
      </c>
      <c r="S32" s="305">
        <f>SUM(S33:S41)</f>
        <v>1.3249343017038095</v>
      </c>
      <c r="T32" s="305">
        <f>SUM(T33:T41)</f>
        <v>1.3553086836772947</v>
      </c>
      <c r="U32" s="306"/>
      <c r="V32" s="305">
        <f>SUM(V33:V41)</f>
        <v>2.7053701252927107</v>
      </c>
      <c r="W32" s="305">
        <f>SUM(W33:W41)</f>
        <v>2.7744214537921907</v>
      </c>
      <c r="X32" s="305">
        <f>SUM(X33:X41)</f>
        <v>2.7405039716189723</v>
      </c>
      <c r="Y32" s="306"/>
      <c r="Z32" s="305">
        <f>SUM(Z33:Z41)</f>
        <v>8.8651779163615068</v>
      </c>
      <c r="AA32" s="305">
        <f>SUM(AA33:AA41)</f>
        <v>8.4933475760397599</v>
      </c>
      <c r="AB32" s="305">
        <f>SUM(AB33:AB41)</f>
        <v>7.9057761169316088</v>
      </c>
      <c r="AC32" s="306"/>
      <c r="AD32" s="305">
        <f>SUM(AD33:AD41)</f>
        <v>6.9873144292231339</v>
      </c>
      <c r="AE32" s="305">
        <f>SUM(AE33:AE41)</f>
        <v>5.8970805036896632</v>
      </c>
      <c r="AF32" s="305">
        <f>SUM(AF33:AF41)</f>
        <v>4.2204165852954443</v>
      </c>
      <c r="AG32" s="306"/>
      <c r="AH32" s="305">
        <f>SUM(AH33:AH41)</f>
        <v>4.7672878371726597</v>
      </c>
      <c r="AI32" s="305">
        <f>SUM(AI33:AI41)</f>
        <v>3.898964979893492</v>
      </c>
      <c r="AJ32" s="305">
        <f>SUM(AJ33:AJ41)</f>
        <v>2.3297543621273133</v>
      </c>
      <c r="AK32" s="306"/>
      <c r="AL32" s="305">
        <f>SUM(AL33:AL41)</f>
        <v>1.3169209860061404</v>
      </c>
      <c r="AM32" s="305">
        <f>SUM(AM33:AM41)</f>
        <v>0.72891958700379111</v>
      </c>
      <c r="AN32" s="305">
        <f>SUM(AN33:AN41)</f>
        <v>0.5282848909779142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4.6145922686961303</v>
      </c>
      <c r="C33" s="304">
        <f t="shared" ref="C33:C41" si="64">SUM(G33,K33,O33,S33,W33,AA33,AE33,AI33,AM33)</f>
        <v>3.944531668312143</v>
      </c>
      <c r="D33" s="304">
        <f t="shared" ref="D33:D40" si="65">SUM(H33,L33,P33,T33,X33,AB33,AF33,AJ33,AN33)</f>
        <v>3.7922493375770552</v>
      </c>
      <c r="E33" s="304"/>
      <c r="F33" s="304">
        <v>6.7159743450891429E-2</v>
      </c>
      <c r="G33" s="304">
        <v>6.6212718299094059E-2</v>
      </c>
      <c r="H33" s="304">
        <v>8.1390656362440514E-2</v>
      </c>
      <c r="I33" s="304"/>
      <c r="J33" s="304">
        <v>0.48320811542067743</v>
      </c>
      <c r="K33" s="304">
        <v>0.5289209254076338</v>
      </c>
      <c r="L33" s="304">
        <v>0.69823243168855376</v>
      </c>
      <c r="M33" s="304"/>
      <c r="N33" s="304">
        <v>1.1905378399788722</v>
      </c>
      <c r="O33" s="304">
        <v>1.0911979459170802</v>
      </c>
      <c r="P33" s="304">
        <v>1.0759051112014599</v>
      </c>
      <c r="Q33" s="306"/>
      <c r="R33" s="304">
        <v>0.27000540743070811</v>
      </c>
      <c r="S33" s="304">
        <v>0.24480617190944085</v>
      </c>
      <c r="T33" s="304">
        <v>0.2411749268600876</v>
      </c>
      <c r="U33" s="306"/>
      <c r="V33" s="304">
        <v>0.5720567501102416</v>
      </c>
      <c r="W33" s="304">
        <v>0.51419299884821701</v>
      </c>
      <c r="X33" s="304">
        <v>0.50976513353574504</v>
      </c>
      <c r="Y33" s="306"/>
      <c r="Z33" s="304">
        <v>0.90074695063925003</v>
      </c>
      <c r="AA33" s="304">
        <v>0.70566122321249669</v>
      </c>
      <c r="AB33" s="304">
        <v>0.62363325698019989</v>
      </c>
      <c r="AC33" s="306"/>
      <c r="AD33" s="304">
        <v>0.65360729117128813</v>
      </c>
      <c r="AE33" s="304">
        <v>0.44625621591410053</v>
      </c>
      <c r="AF33" s="304">
        <v>0.31190267886643835</v>
      </c>
      <c r="AG33" s="306"/>
      <c r="AH33" s="304">
        <v>0.38969393270925023</v>
      </c>
      <c r="AI33" s="304">
        <v>0.26489087516802934</v>
      </c>
      <c r="AJ33" s="304">
        <v>0.16842373550110143</v>
      </c>
      <c r="AK33" s="306"/>
      <c r="AL33" s="304">
        <v>8.7576237784951508E-2</v>
      </c>
      <c r="AM33" s="304">
        <v>8.2392593636050837E-2</v>
      </c>
      <c r="AN33" s="304">
        <v>8.1821406581028183E-2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6.0499738042139839</v>
      </c>
      <c r="C34" s="304">
        <f t="shared" si="64"/>
        <v>6.4579386570470509</v>
      </c>
      <c r="D34" s="304">
        <f t="shared" si="65"/>
        <v>6.6554909233685189</v>
      </c>
      <c r="E34" s="304"/>
      <c r="F34" s="304">
        <v>0.26576689297802547</v>
      </c>
      <c r="G34" s="304">
        <v>0.35477921234558052</v>
      </c>
      <c r="H34" s="304">
        <v>0.5044446495159246</v>
      </c>
      <c r="I34" s="304"/>
      <c r="J34" s="304">
        <v>0.95179868529680711</v>
      </c>
      <c r="K34" s="304">
        <v>1.2740837265187774</v>
      </c>
      <c r="L34" s="304">
        <v>1.7964345701401729</v>
      </c>
      <c r="M34" s="304"/>
      <c r="N34" s="304">
        <v>1.6209898438049855</v>
      </c>
      <c r="O34" s="304">
        <v>1.7066691504703111</v>
      </c>
      <c r="P34" s="304">
        <v>1.6381193969661703</v>
      </c>
      <c r="Q34" s="306"/>
      <c r="R34" s="304">
        <v>0.19919558931252784</v>
      </c>
      <c r="S34" s="304">
        <v>0.21327268851206435</v>
      </c>
      <c r="T34" s="304">
        <v>0.2086456761205574</v>
      </c>
      <c r="U34" s="306"/>
      <c r="V34" s="304">
        <v>0.70651844287315801</v>
      </c>
      <c r="W34" s="304">
        <v>0.7645781963701086</v>
      </c>
      <c r="X34" s="304">
        <v>0.74720594393036088</v>
      </c>
      <c r="Y34" s="306"/>
      <c r="Z34" s="304">
        <v>1.1938851847358007</v>
      </c>
      <c r="AA34" s="304">
        <v>1.1515718449462662</v>
      </c>
      <c r="AB34" s="304">
        <v>0.97227240303102691</v>
      </c>
      <c r="AC34" s="306"/>
      <c r="AD34" s="304">
        <v>0.62458209123777642</v>
      </c>
      <c r="AE34" s="304">
        <v>0.5333851675725384</v>
      </c>
      <c r="AF34" s="304">
        <v>0.36170239512169611</v>
      </c>
      <c r="AG34" s="306"/>
      <c r="AH34" s="304">
        <v>0.42444111473259111</v>
      </c>
      <c r="AI34" s="304">
        <v>0.39627422713257182</v>
      </c>
      <c r="AJ34" s="304">
        <v>0.3676190488700547</v>
      </c>
      <c r="AK34" s="306"/>
      <c r="AL34" s="304">
        <v>6.2795959242312155E-2</v>
      </c>
      <c r="AM34" s="304">
        <v>6.332444317883254E-2</v>
      </c>
      <c r="AN34" s="304">
        <v>5.9046839672555342E-2</v>
      </c>
    </row>
    <row r="35" spans="1:40" x14ac:dyDescent="0.2">
      <c r="A35" s="13" t="str">
        <f t="shared" si="63"/>
        <v>Associate professional occupations</v>
      </c>
      <c r="B35" s="304">
        <f t="shared" si="66"/>
        <v>4.1642558827550253</v>
      </c>
      <c r="C35" s="304">
        <f t="shared" si="64"/>
        <v>3.7906500858232635</v>
      </c>
      <c r="D35" s="304">
        <f t="shared" si="65"/>
        <v>3.6004789704161522</v>
      </c>
      <c r="E35" s="304"/>
      <c r="F35" s="304">
        <v>5.0732251408522604E-2</v>
      </c>
      <c r="G35" s="304">
        <v>5.9185684923456224E-2</v>
      </c>
      <c r="H35" s="304">
        <v>7.6813320275159733E-2</v>
      </c>
      <c r="I35" s="304"/>
      <c r="J35" s="304">
        <v>0.43009864597368175</v>
      </c>
      <c r="K35" s="304">
        <v>0.48745349219427342</v>
      </c>
      <c r="L35" s="304">
        <v>0.62290202781236603</v>
      </c>
      <c r="M35" s="304"/>
      <c r="N35" s="304">
        <v>0.9602864446128504</v>
      </c>
      <c r="O35" s="304">
        <v>0.94290284560509019</v>
      </c>
      <c r="P35" s="304">
        <v>0.89695544363007529</v>
      </c>
      <c r="Q35" s="306"/>
      <c r="R35" s="304">
        <v>0.2761843994778736</v>
      </c>
      <c r="S35" s="304">
        <v>0.2814160013034977</v>
      </c>
      <c r="T35" s="304">
        <v>0.29028101534991996</v>
      </c>
      <c r="U35" s="306"/>
      <c r="V35" s="304">
        <v>0.38434307150538571</v>
      </c>
      <c r="W35" s="304">
        <v>0.35400527396237669</v>
      </c>
      <c r="X35" s="304">
        <v>0.33232790469333101</v>
      </c>
      <c r="Y35" s="306"/>
      <c r="Z35" s="304">
        <v>1.0047216727377839</v>
      </c>
      <c r="AA35" s="304">
        <v>0.88517160137203532</v>
      </c>
      <c r="AB35" s="304">
        <v>0.80384531716096763</v>
      </c>
      <c r="AC35" s="306"/>
      <c r="AD35" s="304">
        <v>0.66608762946486588</v>
      </c>
      <c r="AE35" s="304">
        <v>0.49947737172685308</v>
      </c>
      <c r="AF35" s="304">
        <v>0.36172301185722672</v>
      </c>
      <c r="AG35" s="306"/>
      <c r="AH35" s="304">
        <v>0.34845222051930624</v>
      </c>
      <c r="AI35" s="304">
        <v>0.23676729026903878</v>
      </c>
      <c r="AJ35" s="304">
        <v>0.17578832503861402</v>
      </c>
      <c r="AK35" s="306"/>
      <c r="AL35" s="304">
        <v>4.3349547054755654E-2</v>
      </c>
      <c r="AM35" s="304">
        <v>4.4270524466641842E-2</v>
      </c>
      <c r="AN35" s="304">
        <v>3.9842604598491621E-2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3.028984879700904</v>
      </c>
      <c r="C36" s="304">
        <f t="shared" si="64"/>
        <v>2.8726938627654595</v>
      </c>
      <c r="D36" s="304">
        <f t="shared" si="65"/>
        <v>2.6630682533697612</v>
      </c>
      <c r="E36" s="304"/>
      <c r="F36" s="304">
        <v>1.1134288337494675E-2</v>
      </c>
      <c r="G36" s="304">
        <v>1.523287058501905E-2</v>
      </c>
      <c r="H36" s="304">
        <v>2.5219863728647915E-2</v>
      </c>
      <c r="I36" s="304"/>
      <c r="J36" s="304">
        <v>0.13495641779744022</v>
      </c>
      <c r="K36" s="304">
        <v>0.18275832783597565</v>
      </c>
      <c r="L36" s="304">
        <v>0.26411907611663649</v>
      </c>
      <c r="M36" s="304"/>
      <c r="N36" s="304">
        <v>0.50970606349105363</v>
      </c>
      <c r="O36" s="304">
        <v>0.58767199900415001</v>
      </c>
      <c r="P36" s="304">
        <v>0.66039360848540452</v>
      </c>
      <c r="Q36" s="306"/>
      <c r="R36" s="304">
        <v>0.1547669657271227</v>
      </c>
      <c r="S36" s="304">
        <v>0.16939273744985966</v>
      </c>
      <c r="T36" s="304">
        <v>0.17990597238555314</v>
      </c>
      <c r="U36" s="306"/>
      <c r="V36" s="304">
        <v>0.22988304561038903</v>
      </c>
      <c r="W36" s="304">
        <v>0.24554253400056172</v>
      </c>
      <c r="X36" s="304">
        <v>0.24754762895707949</v>
      </c>
      <c r="Y36" s="306"/>
      <c r="Z36" s="304">
        <v>0.75056487536017935</v>
      </c>
      <c r="AA36" s="304">
        <v>0.75913331180976718</v>
      </c>
      <c r="AB36" s="304">
        <v>0.73791694739398128</v>
      </c>
      <c r="AC36" s="306"/>
      <c r="AD36" s="304">
        <v>0.85069296238959979</v>
      </c>
      <c r="AE36" s="304">
        <v>0.70593919468386712</v>
      </c>
      <c r="AF36" s="304">
        <v>0.49945084385765515</v>
      </c>
      <c r="AG36" s="306"/>
      <c r="AH36" s="304">
        <v>0.35131840146538151</v>
      </c>
      <c r="AI36" s="304">
        <v>0.17969368802061733</v>
      </c>
      <c r="AJ36" s="304">
        <v>3.547358421181139E-2</v>
      </c>
      <c r="AK36" s="306"/>
      <c r="AL36" s="304">
        <v>3.5961859522243185E-2</v>
      </c>
      <c r="AM36" s="304">
        <v>2.7329199375642352E-2</v>
      </c>
      <c r="AN36" s="304">
        <v>1.3040728232991487E-2</v>
      </c>
    </row>
    <row r="37" spans="1:40" x14ac:dyDescent="0.2">
      <c r="A37" s="13" t="str">
        <f t="shared" si="63"/>
        <v>Skilled trades occupations</v>
      </c>
      <c r="B37" s="304">
        <f t="shared" si="66"/>
        <v>7.8421535888270775</v>
      </c>
      <c r="C37" s="304">
        <f t="shared" si="64"/>
        <v>7.0321694150822998</v>
      </c>
      <c r="D37" s="304">
        <f t="shared" si="65"/>
        <v>6.0059905122690784</v>
      </c>
      <c r="E37" s="304"/>
      <c r="F37" s="304">
        <v>1.0171541522546455E-2</v>
      </c>
      <c r="G37" s="304">
        <v>1.5072019895334993E-2</v>
      </c>
      <c r="H37" s="304">
        <v>2.3383162060896988E-2</v>
      </c>
      <c r="I37" s="304"/>
      <c r="J37" s="304">
        <v>0.1891465981650981</v>
      </c>
      <c r="K37" s="304">
        <v>0.27744214474278067</v>
      </c>
      <c r="L37" s="304">
        <v>0.45776523955851067</v>
      </c>
      <c r="M37" s="304"/>
      <c r="N37" s="304">
        <v>0.38934930281936864</v>
      </c>
      <c r="O37" s="304">
        <v>0.45196376038389785</v>
      </c>
      <c r="P37" s="304">
        <v>0.53030268726737706</v>
      </c>
      <c r="Q37" s="306"/>
      <c r="R37" s="304">
        <v>0.14380790640868668</v>
      </c>
      <c r="S37" s="304">
        <v>0.15495733842761938</v>
      </c>
      <c r="T37" s="304">
        <v>0.14816816365609606</v>
      </c>
      <c r="U37" s="306"/>
      <c r="V37" s="304">
        <v>0.50867924191205849</v>
      </c>
      <c r="W37" s="304">
        <v>0.52152989710949782</v>
      </c>
      <c r="X37" s="304">
        <v>0.51082093221847236</v>
      </c>
      <c r="Y37" s="306"/>
      <c r="Z37" s="304">
        <v>3.1830449800088534</v>
      </c>
      <c r="AA37" s="304">
        <v>3.0354490961414951</v>
      </c>
      <c r="AB37" s="304">
        <v>2.8555474595624442</v>
      </c>
      <c r="AC37" s="306"/>
      <c r="AD37" s="304">
        <v>1.887191767412765</v>
      </c>
      <c r="AE37" s="304">
        <v>1.5147536842116625</v>
      </c>
      <c r="AF37" s="304">
        <v>0.96265950825398006</v>
      </c>
      <c r="AG37" s="306"/>
      <c r="AH37" s="304">
        <v>1.1680347760337855</v>
      </c>
      <c r="AI37" s="304">
        <v>0.92245744902789195</v>
      </c>
      <c r="AJ37" s="304">
        <v>0.4430894054733035</v>
      </c>
      <c r="AK37" s="306"/>
      <c r="AL37" s="304">
        <v>0.3627274745439158</v>
      </c>
      <c r="AM37" s="304">
        <v>0.13854402514211955</v>
      </c>
      <c r="AN37" s="304">
        <v>7.4253954217998158E-2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0.45197402834073785</v>
      </c>
      <c r="C38" s="304">
        <f t="shared" si="64"/>
        <v>0.43907222243886618</v>
      </c>
      <c r="D38" s="304">
        <f t="shared" si="65"/>
        <v>0.42174160604579081</v>
      </c>
      <c r="E38" s="304"/>
      <c r="F38" s="304">
        <v>1.2852297818782972E-2</v>
      </c>
      <c r="G38" s="304">
        <v>1.5216703271730263E-2</v>
      </c>
      <c r="H38" s="304">
        <v>2.2700776659264888E-2</v>
      </c>
      <c r="I38" s="304"/>
      <c r="J38" s="304">
        <v>5.561934311292243E-3</v>
      </c>
      <c r="K38" s="304">
        <v>5.8778382219388569E-3</v>
      </c>
      <c r="L38" s="304">
        <v>6.3687404327928071E-3</v>
      </c>
      <c r="M38" s="304"/>
      <c r="N38" s="304">
        <v>5.7533121982227917E-2</v>
      </c>
      <c r="O38" s="304">
        <v>5.6486016304310535E-2</v>
      </c>
      <c r="P38" s="304">
        <v>5.1941719219436223E-2</v>
      </c>
      <c r="Q38" s="306"/>
      <c r="R38" s="304">
        <v>1.2542106169189446E-2</v>
      </c>
      <c r="S38" s="304">
        <v>1.1172518494661145E-2</v>
      </c>
      <c r="T38" s="304">
        <v>1.0089597691991125E-2</v>
      </c>
      <c r="U38" s="306"/>
      <c r="V38" s="304">
        <v>2.9803730242269337E-2</v>
      </c>
      <c r="W38" s="304">
        <v>3.0398708661604861E-2</v>
      </c>
      <c r="X38" s="304">
        <v>3.1150512569593062E-2</v>
      </c>
      <c r="Y38" s="306"/>
      <c r="Z38" s="304">
        <v>6.5455993870912138E-2</v>
      </c>
      <c r="AA38" s="304">
        <v>4.8642385244226129E-2</v>
      </c>
      <c r="AB38" s="304">
        <v>4.0493625614025232E-2</v>
      </c>
      <c r="AC38" s="306"/>
      <c r="AD38" s="304">
        <v>8.9697986235563673E-2</v>
      </c>
      <c r="AE38" s="304">
        <v>6.9681332065050505E-2</v>
      </c>
      <c r="AF38" s="304">
        <v>5.0523919036829214E-2</v>
      </c>
      <c r="AG38" s="306"/>
      <c r="AH38" s="304">
        <v>0.15002686450161343</v>
      </c>
      <c r="AI38" s="304">
        <v>0.15672911755944746</v>
      </c>
      <c r="AJ38" s="304">
        <v>0.15771977944393714</v>
      </c>
      <c r="AK38" s="306"/>
      <c r="AL38" s="304">
        <v>2.849999320888676E-2</v>
      </c>
      <c r="AM38" s="304">
        <v>4.4867602615896451E-2</v>
      </c>
      <c r="AN38" s="304">
        <v>5.0752935377921166E-2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1.189284869170429</v>
      </c>
      <c r="C39" s="304">
        <f t="shared" si="64"/>
        <v>1.1225225642332948</v>
      </c>
      <c r="D39" s="304">
        <f t="shared" si="65"/>
        <v>1.0439245622092022</v>
      </c>
      <c r="E39" s="304"/>
      <c r="F39" s="304">
        <v>7.4010962522574782E-3</v>
      </c>
      <c r="G39" s="304">
        <v>7.8037274771957784E-3</v>
      </c>
      <c r="H39" s="304">
        <v>9.3337094436920006E-3</v>
      </c>
      <c r="I39" s="304"/>
      <c r="J39" s="304">
        <v>6.903557078099766E-2</v>
      </c>
      <c r="K39" s="304">
        <v>8.9712976465315911E-2</v>
      </c>
      <c r="L39" s="304">
        <v>0.11431001319336924</v>
      </c>
      <c r="M39" s="304"/>
      <c r="N39" s="304">
        <v>0.21131306871217381</v>
      </c>
      <c r="O39" s="304">
        <v>0.23385966159453769</v>
      </c>
      <c r="P39" s="304">
        <v>0.25519108109629973</v>
      </c>
      <c r="Q39" s="306"/>
      <c r="R39" s="304">
        <v>6.857376303941308E-2</v>
      </c>
      <c r="S39" s="304">
        <v>7.4835169463294104E-2</v>
      </c>
      <c r="T39" s="304">
        <v>8.1235120565345001E-2</v>
      </c>
      <c r="U39" s="306"/>
      <c r="V39" s="304">
        <v>7.8351807182889074E-2</v>
      </c>
      <c r="W39" s="304">
        <v>8.368058698896666E-2</v>
      </c>
      <c r="X39" s="304">
        <v>8.5494634998031713E-2</v>
      </c>
      <c r="Y39" s="306"/>
      <c r="Z39" s="304">
        <v>0.27652022493150352</v>
      </c>
      <c r="AA39" s="304">
        <v>0.23845233219155962</v>
      </c>
      <c r="AB39" s="304">
        <v>0.1934355247010206</v>
      </c>
      <c r="AC39" s="306"/>
      <c r="AD39" s="304">
        <v>0.27867012652323381</v>
      </c>
      <c r="AE39" s="304">
        <v>0.24934852655513756</v>
      </c>
      <c r="AF39" s="304">
        <v>0.21388238402004997</v>
      </c>
      <c r="AG39" s="306"/>
      <c r="AH39" s="304">
        <v>0.13736975451288524</v>
      </c>
      <c r="AI39" s="304">
        <v>9.2660978658320292E-2</v>
      </c>
      <c r="AJ39" s="304">
        <v>4.3811168873242684E-2</v>
      </c>
      <c r="AK39" s="306"/>
      <c r="AL39" s="304">
        <v>6.204945723507535E-2</v>
      </c>
      <c r="AM39" s="304">
        <v>5.2168604838967125E-2</v>
      </c>
      <c r="AN39" s="304">
        <v>4.7230925318151297E-2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4.6351571779701359</v>
      </c>
      <c r="C40" s="304">
        <f t="shared" si="64"/>
        <v>4.2419414176109935</v>
      </c>
      <c r="D40" s="304">
        <f t="shared" si="65"/>
        <v>3.449778617508295</v>
      </c>
      <c r="E40" s="304"/>
      <c r="F40" s="304">
        <v>1.2056820716678236E-3</v>
      </c>
      <c r="G40" s="304">
        <v>1.5302828816256486E-3</v>
      </c>
      <c r="H40" s="304">
        <v>2.004702239146007E-3</v>
      </c>
      <c r="I40" s="304"/>
      <c r="J40" s="304">
        <v>6.2210046129169236E-2</v>
      </c>
      <c r="K40" s="304">
        <v>9.7154898645710058E-2</v>
      </c>
      <c r="L40" s="304">
        <v>0.15430711544954764</v>
      </c>
      <c r="M40" s="304"/>
      <c r="N40" s="304">
        <v>0.15675826181756936</v>
      </c>
      <c r="O40" s="304">
        <v>0.18972350106680516</v>
      </c>
      <c r="P40" s="304">
        <v>0.22852594679385207</v>
      </c>
      <c r="Q40" s="306"/>
      <c r="R40" s="305">
        <v>9.1606580095474344E-2</v>
      </c>
      <c r="S40" s="305">
        <v>0.10450975465130907</v>
      </c>
      <c r="T40" s="305">
        <v>0.11785596691050075</v>
      </c>
      <c r="U40" s="306"/>
      <c r="V40" s="305">
        <v>0.15644389783343385</v>
      </c>
      <c r="W40" s="305">
        <v>0.19464270245719817</v>
      </c>
      <c r="X40" s="305">
        <v>0.20473158925468971</v>
      </c>
      <c r="Y40" s="306"/>
      <c r="Z40" s="305">
        <v>1.2092062519375746</v>
      </c>
      <c r="AA40" s="305">
        <v>1.3235264957586974</v>
      </c>
      <c r="AB40" s="305">
        <v>1.3547487291679199</v>
      </c>
      <c r="AC40" s="306"/>
      <c r="AD40" s="305">
        <v>1.4688119203738639</v>
      </c>
      <c r="AE40" s="305">
        <v>1.3427001019462228</v>
      </c>
      <c r="AF40" s="305">
        <v>1.0642334096902395</v>
      </c>
      <c r="AG40" s="306"/>
      <c r="AH40" s="305">
        <v>1.077363943747049</v>
      </c>
      <c r="AI40" s="305">
        <v>0.84323829471759504</v>
      </c>
      <c r="AJ40" s="305">
        <v>0.22477304119890135</v>
      </c>
      <c r="AK40" s="306"/>
      <c r="AL40" s="305">
        <v>0.41155059396433358</v>
      </c>
      <c r="AM40" s="305">
        <v>0.14491538548583005</v>
      </c>
      <c r="AN40" s="305">
        <v>9.8598116803497365E-2</v>
      </c>
    </row>
    <row r="41" spans="1:40" x14ac:dyDescent="0.2">
      <c r="A41" s="39" t="str">
        <f t="shared" si="63"/>
        <v>Elementary occupations</v>
      </c>
      <c r="B41" s="307">
        <f t="shared" si="66"/>
        <v>1.879623500325545</v>
      </c>
      <c r="C41" s="307">
        <f t="shared" si="64"/>
        <v>2.1164801066866454</v>
      </c>
      <c r="D41" s="307">
        <f>SUM(H41,L41,P41,T41,X41,AB41,AF41,AJ41,AN41)</f>
        <v>1.838277217236119</v>
      </c>
      <c r="E41" s="307"/>
      <c r="F41" s="307">
        <v>3.6334311011173969E-3</v>
      </c>
      <c r="G41" s="307">
        <v>3.9037224858311957E-3</v>
      </c>
      <c r="H41" s="307">
        <v>5.7158150585401163E-3</v>
      </c>
      <c r="I41" s="307"/>
      <c r="J41" s="307">
        <v>2.234524631054307E-2</v>
      </c>
      <c r="K41" s="307">
        <v>3.3374105766589522E-2</v>
      </c>
      <c r="L41" s="307">
        <v>4.5924105017313088E-2</v>
      </c>
      <c r="M41" s="307"/>
      <c r="N41" s="307">
        <v>7.3101473640069192E-2</v>
      </c>
      <c r="O41" s="307">
        <v>0.12414133956726407</v>
      </c>
      <c r="P41" s="307">
        <v>0.14225041995837415</v>
      </c>
      <c r="Q41" s="308"/>
      <c r="R41" s="307">
        <v>4.9252082296638751E-2</v>
      </c>
      <c r="S41" s="307">
        <v>7.0571921492063483E-2</v>
      </c>
      <c r="T41" s="307">
        <v>7.7952244137243804E-2</v>
      </c>
      <c r="U41" s="308"/>
      <c r="V41" s="307">
        <v>3.929013802288648E-2</v>
      </c>
      <c r="W41" s="307">
        <v>6.5850555393659138E-2</v>
      </c>
      <c r="X41" s="307">
        <v>7.1459691461668598E-2</v>
      </c>
      <c r="Y41" s="308"/>
      <c r="Z41" s="307">
        <v>0.28103178213964969</v>
      </c>
      <c r="AA41" s="307">
        <v>0.34573928536321658</v>
      </c>
      <c r="AB41" s="307">
        <v>0.32388285332002376</v>
      </c>
      <c r="AC41" s="308"/>
      <c r="AD41" s="307">
        <v>0.46797265441417746</v>
      </c>
      <c r="AE41" s="307">
        <v>0.53553890901423085</v>
      </c>
      <c r="AF41" s="307">
        <v>0.39433843459132878</v>
      </c>
      <c r="AG41" s="308"/>
      <c r="AH41" s="307">
        <v>0.72058682895079662</v>
      </c>
      <c r="AI41" s="307">
        <v>0.80625305933998048</v>
      </c>
      <c r="AJ41" s="307">
        <v>0.71305627351634715</v>
      </c>
      <c r="AK41" s="308"/>
      <c r="AL41" s="307">
        <v>0.22240986344966621</v>
      </c>
      <c r="AM41" s="307">
        <v>0.13110720826381039</v>
      </c>
      <c r="AN41" s="307">
        <v>6.3697380175279608E-2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40.46099999999997</v>
      </c>
      <c r="C50" s="305">
        <f>SUM(C51:C59)</f>
        <v>44.113999999999933</v>
      </c>
      <c r="D50" s="305">
        <f>SUM(D51:D59)</f>
        <v>49.160000000000039</v>
      </c>
      <c r="E50" s="304"/>
      <c r="F50" s="305">
        <f>SUM(F51:F59)</f>
        <v>0.12814557964156084</v>
      </c>
      <c r="G50" s="305">
        <f>SUM(G51:G59)</f>
        <v>0.19587986362991044</v>
      </c>
      <c r="H50" s="305">
        <f>SUM(H51:H59)</f>
        <v>0.33995569912052409</v>
      </c>
      <c r="I50" s="304"/>
      <c r="J50" s="305">
        <f>SUM(J51:J59)</f>
        <v>2.0262685974302639</v>
      </c>
      <c r="K50" s="305">
        <f>SUM(K51:K59)</f>
        <v>3.0793298740061079</v>
      </c>
      <c r="L50" s="305">
        <f>SUM(L51:L59)</f>
        <v>5.2206323775585428</v>
      </c>
      <c r="M50" s="304"/>
      <c r="N50" s="305">
        <f>SUM(N51:N59)</f>
        <v>3.5827486496566214</v>
      </c>
      <c r="O50" s="305">
        <f>SUM(O51:O59)</f>
        <v>4.3102933984128304</v>
      </c>
      <c r="P50" s="305">
        <f>SUM(P51:P59)</f>
        <v>5.287486006356592</v>
      </c>
      <c r="Q50" s="304"/>
      <c r="R50" s="305">
        <f>SUM(R51:R59)</f>
        <v>1.1916748063718423</v>
      </c>
      <c r="S50" s="305">
        <f>SUM(S51:S59)</f>
        <v>1.4386690670892526</v>
      </c>
      <c r="T50" s="305">
        <f>SUM(T51:T59)</f>
        <v>1.8465840440921306</v>
      </c>
      <c r="U50" s="304"/>
      <c r="V50" s="305">
        <f>SUM(V51:V59)</f>
        <v>2.532570445419223</v>
      </c>
      <c r="W50" s="305">
        <f>SUM(W51:W59)</f>
        <v>2.975278530723358</v>
      </c>
      <c r="X50" s="305">
        <f>SUM(X51:X59)</f>
        <v>3.5854144879374821</v>
      </c>
      <c r="Y50" s="304"/>
      <c r="Z50" s="305">
        <f>SUM(Z51:Z59)</f>
        <v>12.936510628818217</v>
      </c>
      <c r="AA50" s="305">
        <f>SUM(AA51:AA59)</f>
        <v>14.404280783373332</v>
      </c>
      <c r="AB50" s="305">
        <f>SUM(AB51:AB59)</f>
        <v>16.406035946363339</v>
      </c>
      <c r="AC50" s="304"/>
      <c r="AD50" s="305">
        <f>SUM(AD51:AD59)</f>
        <v>9.9224033918834813</v>
      </c>
      <c r="AE50" s="305">
        <f>SUM(AE51:AE59)</f>
        <v>10.07994407597031</v>
      </c>
      <c r="AF50" s="305">
        <f>SUM(AF51:AF59)</f>
        <v>9.9262659890351586</v>
      </c>
      <c r="AG50" s="304"/>
      <c r="AH50" s="305">
        <f>SUM(AH51:AH59)</f>
        <v>6.136202700814172</v>
      </c>
      <c r="AI50" s="305">
        <f>SUM(AI51:AI59)</f>
        <v>6.3757142159007225</v>
      </c>
      <c r="AJ50" s="305">
        <f>SUM(AJ51:AJ59)</f>
        <v>6.0546137430158566</v>
      </c>
      <c r="AK50" s="304"/>
      <c r="AL50" s="305">
        <f>SUM(AL51:AL59)</f>
        <v>2.0044751999645882</v>
      </c>
      <c r="AM50" s="305">
        <f>SUM(AM51:AM59)</f>
        <v>1.2546101908941125</v>
      </c>
      <c r="AN50" s="305">
        <f>SUM(AN51:AN59)</f>
        <v>0.49301170652040471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4.8088279607303548</v>
      </c>
      <c r="C51" s="304">
        <f t="shared" ref="C51:D51" si="68">SUM(G51,K51,O51,S51,W51,AA51,AE51,AI51,AM51)</f>
        <v>4.664445816481166</v>
      </c>
      <c r="D51" s="304">
        <f t="shared" si="68"/>
        <v>5.592582538338438</v>
      </c>
      <c r="E51" s="304"/>
      <c r="F51" s="304">
        <v>2.2005603786489036E-2</v>
      </c>
      <c r="G51" s="304">
        <v>3.3151460178507133E-2</v>
      </c>
      <c r="H51" s="304">
        <v>5.8819136578436459E-2</v>
      </c>
      <c r="I51" s="304"/>
      <c r="J51" s="304">
        <v>0.47969959179547195</v>
      </c>
      <c r="K51" s="304">
        <v>0.62818739646196653</v>
      </c>
      <c r="L51" s="304">
        <v>1.1127743344923484</v>
      </c>
      <c r="M51" s="304"/>
      <c r="N51" s="304">
        <v>0.87397565431150726</v>
      </c>
      <c r="O51" s="304">
        <v>0.93023660818628551</v>
      </c>
      <c r="P51" s="304">
        <v>1.1217565742884266</v>
      </c>
      <c r="Q51" s="304"/>
      <c r="R51" s="304">
        <v>0.21135526910623792</v>
      </c>
      <c r="S51" s="304">
        <v>0.1999466844015548</v>
      </c>
      <c r="T51" s="304">
        <v>0.20597661462239994</v>
      </c>
      <c r="U51" s="304"/>
      <c r="V51" s="304">
        <v>0.47555258378893439</v>
      </c>
      <c r="W51" s="304">
        <v>0.46979317934233017</v>
      </c>
      <c r="X51" s="304">
        <v>0.55551056825892831</v>
      </c>
      <c r="Y51" s="304"/>
      <c r="Z51" s="304">
        <v>1.3073968882802209</v>
      </c>
      <c r="AA51" s="304">
        <v>1.1982646150274767</v>
      </c>
      <c r="AB51" s="304">
        <v>1.4406176355402591</v>
      </c>
      <c r="AC51" s="304"/>
      <c r="AD51" s="304">
        <v>0.79270975844418057</v>
      </c>
      <c r="AE51" s="304">
        <v>0.63412824504571408</v>
      </c>
      <c r="AF51" s="304">
        <v>0.57474240149853195</v>
      </c>
      <c r="AG51" s="304"/>
      <c r="AH51" s="304">
        <v>0.49839568094632619</v>
      </c>
      <c r="AI51" s="304">
        <v>0.43340643827002245</v>
      </c>
      <c r="AJ51" s="304">
        <v>0.40753360620521561</v>
      </c>
      <c r="AK51" s="304"/>
      <c r="AL51" s="304">
        <v>0.14773693027098653</v>
      </c>
      <c r="AM51" s="304">
        <v>0.13733118956730922</v>
      </c>
      <c r="AN51" s="304">
        <v>0.11485166685389228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5.805787231640573</v>
      </c>
      <c r="C52" s="304">
        <f t="shared" ref="C52:C59" si="70">SUM(G52,K52,O52,S52,W52,AA52,AE52,AI52,AM52)</f>
        <v>7.0881920073938049</v>
      </c>
      <c r="D52" s="304">
        <f t="shared" ref="D52:D59" si="71">SUM(H52,L52,P52,T52,X52,AB52,AF52,AJ52,AN52)</f>
        <v>8.9239798753109216</v>
      </c>
      <c r="E52" s="304"/>
      <c r="F52" s="304">
        <v>6.0527191790853849E-2</v>
      </c>
      <c r="G52" s="304">
        <v>9.2967776255643952E-2</v>
      </c>
      <c r="H52" s="304">
        <v>0.14847861616520519</v>
      </c>
      <c r="I52" s="304"/>
      <c r="J52" s="304">
        <v>0.91829732403132491</v>
      </c>
      <c r="K52" s="304">
        <v>1.4519672148129152</v>
      </c>
      <c r="L52" s="304">
        <v>2.4298284918718647</v>
      </c>
      <c r="M52" s="304"/>
      <c r="N52" s="304">
        <v>1.161666971370847</v>
      </c>
      <c r="O52" s="304">
        <v>1.347974921373907</v>
      </c>
      <c r="P52" s="304">
        <v>1.4847572310269788</v>
      </c>
      <c r="Q52" s="304"/>
      <c r="R52" s="304">
        <v>0.13941627705890575</v>
      </c>
      <c r="S52" s="304">
        <v>0.12593200696234358</v>
      </c>
      <c r="T52" s="304">
        <v>0.14949536998414634</v>
      </c>
      <c r="U52" s="304"/>
      <c r="V52" s="304">
        <v>0.44172125756602421</v>
      </c>
      <c r="W52" s="304">
        <v>0.4423872992716118</v>
      </c>
      <c r="X52" s="304">
        <v>0.32859179805193428</v>
      </c>
      <c r="Y52" s="304"/>
      <c r="Z52" s="304">
        <v>1.6765678071874974</v>
      </c>
      <c r="AA52" s="304">
        <v>2.1121251303895261</v>
      </c>
      <c r="AB52" s="304">
        <v>2.8590553102107541</v>
      </c>
      <c r="AC52" s="304"/>
      <c r="AD52" s="304">
        <v>0.90182314286576848</v>
      </c>
      <c r="AE52" s="304">
        <v>1.0040455129323811</v>
      </c>
      <c r="AF52" s="304">
        <v>1.0937328557778971</v>
      </c>
      <c r="AG52" s="304"/>
      <c r="AH52" s="304">
        <v>0.38308018368969299</v>
      </c>
      <c r="AI52" s="304">
        <v>0.39335571009799458</v>
      </c>
      <c r="AJ52" s="304">
        <v>0.3494808009085007</v>
      </c>
      <c r="AK52" s="304"/>
      <c r="AL52" s="304">
        <v>0.1226870760796582</v>
      </c>
      <c r="AM52" s="304">
        <v>0.11743643529748192</v>
      </c>
      <c r="AN52" s="304">
        <v>8.0559401313640533E-2</v>
      </c>
    </row>
    <row r="53" spans="1:40" x14ac:dyDescent="0.2">
      <c r="A53" s="13" t="str">
        <f t="shared" si="67"/>
        <v>Associate professional occupations</v>
      </c>
      <c r="B53" s="304">
        <f t="shared" si="69"/>
        <v>3.0440913977895705</v>
      </c>
      <c r="C53" s="304">
        <f t="shared" si="70"/>
        <v>3.2042669009932432</v>
      </c>
      <c r="D53" s="304">
        <f t="shared" si="71"/>
        <v>3.8346863106409121</v>
      </c>
      <c r="E53" s="304"/>
      <c r="F53" s="304">
        <v>5.8083309753413177E-3</v>
      </c>
      <c r="G53" s="304">
        <v>8.5930449949003923E-3</v>
      </c>
      <c r="H53" s="304">
        <v>1.6246045564480043E-2</v>
      </c>
      <c r="I53" s="304"/>
      <c r="J53" s="304">
        <v>0.26014739762047906</v>
      </c>
      <c r="K53" s="304">
        <v>0.3936349089107436</v>
      </c>
      <c r="L53" s="304">
        <v>0.68324755636552437</v>
      </c>
      <c r="M53" s="304"/>
      <c r="N53" s="304">
        <v>0.46366586633563484</v>
      </c>
      <c r="O53" s="304">
        <v>0.52987072293197424</v>
      </c>
      <c r="P53" s="304">
        <v>0.62990945864037096</v>
      </c>
      <c r="Q53" s="304"/>
      <c r="R53" s="304">
        <v>0.20352185195018718</v>
      </c>
      <c r="S53" s="304">
        <v>0.24957477059048228</v>
      </c>
      <c r="T53" s="304">
        <v>0.32861492176407703</v>
      </c>
      <c r="U53" s="304"/>
      <c r="V53" s="304">
        <v>0.38574165194087146</v>
      </c>
      <c r="W53" s="304">
        <v>0.40230739564256124</v>
      </c>
      <c r="X53" s="304">
        <v>0.4606436523868806</v>
      </c>
      <c r="Y53" s="304"/>
      <c r="Z53" s="304">
        <v>0.66906073189986126</v>
      </c>
      <c r="AA53" s="304">
        <v>0.60474409153854414</v>
      </c>
      <c r="AB53" s="304">
        <v>0.61964209658280656</v>
      </c>
      <c r="AC53" s="304"/>
      <c r="AD53" s="304">
        <v>0.58130323847138055</v>
      </c>
      <c r="AE53" s="304">
        <v>0.54247925166613198</v>
      </c>
      <c r="AF53" s="304">
        <v>0.57441189607719312</v>
      </c>
      <c r="AG53" s="304"/>
      <c r="AH53" s="304">
        <v>0.41977612446060347</v>
      </c>
      <c r="AI53" s="304">
        <v>0.43633202720022518</v>
      </c>
      <c r="AJ53" s="304">
        <v>0.48498177008386939</v>
      </c>
      <c r="AK53" s="304"/>
      <c r="AL53" s="304">
        <v>5.5066204135211586E-2</v>
      </c>
      <c r="AM53" s="304">
        <v>3.6730687517680133E-2</v>
      </c>
      <c r="AN53" s="304">
        <v>3.6988913175710236E-2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3.0386604577321679</v>
      </c>
      <c r="C54" s="304">
        <f t="shared" si="70"/>
        <v>3.1421990043631882</v>
      </c>
      <c r="D54" s="304">
        <f t="shared" si="71"/>
        <v>3.0543652862273172</v>
      </c>
      <c r="E54" s="304"/>
      <c r="F54" s="304">
        <v>2.5804106331524905E-2</v>
      </c>
      <c r="G54" s="304">
        <v>3.6866637833287724E-2</v>
      </c>
      <c r="H54" s="304">
        <v>7.3156481383707977E-2</v>
      </c>
      <c r="I54" s="304"/>
      <c r="J54" s="304">
        <v>0.13585436029040432</v>
      </c>
      <c r="K54" s="304">
        <v>0.21301729963045757</v>
      </c>
      <c r="L54" s="304">
        <v>0.3362073239957758</v>
      </c>
      <c r="M54" s="304"/>
      <c r="N54" s="304">
        <v>0.39552295747863947</v>
      </c>
      <c r="O54" s="304">
        <v>0.52504797459693908</v>
      </c>
      <c r="P54" s="304">
        <v>0.71845006797739608</v>
      </c>
      <c r="Q54" s="304"/>
      <c r="R54" s="304">
        <v>0.24354212228309521</v>
      </c>
      <c r="S54" s="304">
        <v>0.28632435011312901</v>
      </c>
      <c r="T54" s="304">
        <v>0.36471786375864401</v>
      </c>
      <c r="U54" s="304"/>
      <c r="V54" s="304">
        <v>0.20231751120992655</v>
      </c>
      <c r="W54" s="304">
        <v>0.23604996481520879</v>
      </c>
      <c r="X54" s="304">
        <v>0.33427202824186181</v>
      </c>
      <c r="Y54" s="304"/>
      <c r="Z54" s="304">
        <v>0.597231985999223</v>
      </c>
      <c r="AA54" s="304">
        <v>0.57584894281198695</v>
      </c>
      <c r="AB54" s="304">
        <v>0.43864738747174276</v>
      </c>
      <c r="AC54" s="304"/>
      <c r="AD54" s="304">
        <v>0.52138925175046325</v>
      </c>
      <c r="AE54" s="304">
        <v>0.3824309981449861</v>
      </c>
      <c r="AF54" s="304">
        <v>0.12123922918902737</v>
      </c>
      <c r="AG54" s="304"/>
      <c r="AH54" s="304">
        <v>0.77891351867486036</v>
      </c>
      <c r="AI54" s="304">
        <v>0.83789795681227475</v>
      </c>
      <c r="AJ54" s="304">
        <v>0.66349513303269914</v>
      </c>
      <c r="AK54" s="304"/>
      <c r="AL54" s="304">
        <v>0.13808464371403045</v>
      </c>
      <c r="AM54" s="304">
        <v>4.8714879604918666E-2</v>
      </c>
      <c r="AN54" s="304">
        <v>4.179771176461837E-3</v>
      </c>
    </row>
    <row r="55" spans="1:40" x14ac:dyDescent="0.2">
      <c r="A55" s="13" t="str">
        <f t="shared" si="67"/>
        <v>Skilled trades occupations</v>
      </c>
      <c r="B55" s="304">
        <f t="shared" si="69"/>
        <v>17.653862916918904</v>
      </c>
      <c r="C55" s="304">
        <f t="shared" si="70"/>
        <v>19.110486942909994</v>
      </c>
      <c r="D55" s="304">
        <f t="shared" si="71"/>
        <v>20.214109725818204</v>
      </c>
      <c r="E55" s="304"/>
      <c r="F55" s="304">
        <v>2.5995986322498235E-3</v>
      </c>
      <c r="G55" s="304">
        <v>4.3793917164905083E-3</v>
      </c>
      <c r="H55" s="304">
        <v>6.9506050538745276E-3</v>
      </c>
      <c r="I55" s="304"/>
      <c r="J55" s="304">
        <v>0.13189827166566997</v>
      </c>
      <c r="K55" s="304">
        <v>0.23335390088898317</v>
      </c>
      <c r="L55" s="304">
        <v>0.38471472418058278</v>
      </c>
      <c r="M55" s="304"/>
      <c r="N55" s="304">
        <v>0.46712177470591487</v>
      </c>
      <c r="O55" s="304">
        <v>0.67056619070727497</v>
      </c>
      <c r="P55" s="304">
        <v>0.91348613031066961</v>
      </c>
      <c r="Q55" s="304"/>
      <c r="R55" s="304">
        <v>0.29948054883389941</v>
      </c>
      <c r="S55" s="304">
        <v>0.4382986903390545</v>
      </c>
      <c r="T55" s="304">
        <v>0.59711901158068825</v>
      </c>
      <c r="U55" s="304"/>
      <c r="V55" s="304">
        <v>0.78361494161321965</v>
      </c>
      <c r="W55" s="304">
        <v>1.0766237517817485</v>
      </c>
      <c r="X55" s="304">
        <v>1.4492724752004347</v>
      </c>
      <c r="Y55" s="304"/>
      <c r="Z55" s="304">
        <v>6.8912735498023689</v>
      </c>
      <c r="AA55" s="304">
        <v>7.5851137529913082</v>
      </c>
      <c r="AB55" s="304">
        <v>7.9077726801770671</v>
      </c>
      <c r="AC55" s="304"/>
      <c r="AD55" s="304">
        <v>5.3708989890734866</v>
      </c>
      <c r="AE55" s="304">
        <v>5.6045730774184053</v>
      </c>
      <c r="AF55" s="304">
        <v>5.6310094765022454</v>
      </c>
      <c r="AG55" s="304"/>
      <c r="AH55" s="304">
        <v>2.608862103211528</v>
      </c>
      <c r="AI55" s="304">
        <v>2.8382983186037309</v>
      </c>
      <c r="AJ55" s="304">
        <v>3.2165663858738149</v>
      </c>
      <c r="AK55" s="304"/>
      <c r="AL55" s="304">
        <v>1.0981131393805654</v>
      </c>
      <c r="AM55" s="304">
        <v>0.6592798684629978</v>
      </c>
      <c r="AN55" s="304">
        <v>0.10721823693882621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0.11035802702382549</v>
      </c>
      <c r="C56" s="304">
        <f t="shared" si="70"/>
        <v>0.11085599941857689</v>
      </c>
      <c r="D56" s="304">
        <f t="shared" si="71"/>
        <v>0.13241681560841936</v>
      </c>
      <c r="E56" s="304"/>
      <c r="F56" s="304">
        <v>7.7178456996431473E-5</v>
      </c>
      <c r="G56" s="304">
        <v>8.749866390538616E-5</v>
      </c>
      <c r="H56" s="304">
        <v>1.2267802222703543E-4</v>
      </c>
      <c r="I56" s="304"/>
      <c r="J56" s="304">
        <v>4.0657839399805898E-3</v>
      </c>
      <c r="K56" s="304">
        <v>4.8340177888121956E-3</v>
      </c>
      <c r="L56" s="304">
        <v>6.7135285411917623E-3</v>
      </c>
      <c r="M56" s="304"/>
      <c r="N56" s="304">
        <v>5.298968650858416E-3</v>
      </c>
      <c r="O56" s="304">
        <v>5.8162805158840664E-3</v>
      </c>
      <c r="P56" s="304">
        <v>7.3569538831531498E-3</v>
      </c>
      <c r="Q56" s="304"/>
      <c r="R56" s="304">
        <v>9.4889126633632159E-4</v>
      </c>
      <c r="S56" s="304">
        <v>9.7531559682348141E-4</v>
      </c>
      <c r="T56" s="304">
        <v>1.1028354094876256E-3</v>
      </c>
      <c r="U56" s="304"/>
      <c r="V56" s="304">
        <v>2.6994539447125661E-3</v>
      </c>
      <c r="W56" s="304">
        <v>2.7980767667283692E-3</v>
      </c>
      <c r="X56" s="304">
        <v>3.188954480448329E-3</v>
      </c>
      <c r="Y56" s="304"/>
      <c r="Z56" s="304">
        <v>3.9153899825208484E-2</v>
      </c>
      <c r="AA56" s="304">
        <v>4.8536690904374229E-2</v>
      </c>
      <c r="AB56" s="304">
        <v>6.7783439354753214E-2</v>
      </c>
      <c r="AC56" s="304"/>
      <c r="AD56" s="304">
        <v>9.3276515378819293E-3</v>
      </c>
      <c r="AE56" s="304">
        <v>9.1093583704372535E-3</v>
      </c>
      <c r="AF56" s="304">
        <v>1.0018612784963866E-2</v>
      </c>
      <c r="AG56" s="304"/>
      <c r="AH56" s="304">
        <v>2.8214812019710656E-2</v>
      </c>
      <c r="AI56" s="304">
        <v>2.3500017049022538E-2</v>
      </c>
      <c r="AJ56" s="304">
        <v>2.3931313079417173E-2</v>
      </c>
      <c r="AK56" s="304"/>
      <c r="AL56" s="304">
        <v>2.0571387382140108E-2</v>
      </c>
      <c r="AM56" s="304">
        <v>1.5198743762589386E-2</v>
      </c>
      <c r="AN56" s="304">
        <v>1.2198500052777205E-2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0.79278341383646156</v>
      </c>
      <c r="C57" s="304">
        <f t="shared" si="70"/>
        <v>0.87997871395462401</v>
      </c>
      <c r="D57" s="304">
        <f t="shared" si="71"/>
        <v>0.99226102584454035</v>
      </c>
      <c r="E57" s="304"/>
      <c r="F57" s="304">
        <v>1.835683033512995E-3</v>
      </c>
      <c r="G57" s="304">
        <v>2.8535826060348047E-3</v>
      </c>
      <c r="H57" s="304">
        <v>5.4936655918776884E-3</v>
      </c>
      <c r="I57" s="304"/>
      <c r="J57" s="304">
        <v>4.9281041963194855E-2</v>
      </c>
      <c r="K57" s="304">
        <v>6.5224713448718968E-2</v>
      </c>
      <c r="L57" s="304">
        <v>9.1985678206922758E-2</v>
      </c>
      <c r="M57" s="304"/>
      <c r="N57" s="304">
        <v>0.12708784613516266</v>
      </c>
      <c r="O57" s="304">
        <v>0.16025746654488549</v>
      </c>
      <c r="P57" s="304">
        <v>0.20765824902187824</v>
      </c>
      <c r="Q57" s="304"/>
      <c r="R57" s="304">
        <v>3.8074635635515247E-2</v>
      </c>
      <c r="S57" s="304">
        <v>5.0195987702246828E-2</v>
      </c>
      <c r="T57" s="304">
        <v>6.5391034966461564E-2</v>
      </c>
      <c r="U57" s="304"/>
      <c r="V57" s="304">
        <v>3.5538148691274384E-2</v>
      </c>
      <c r="W57" s="304">
        <v>4.3422284816226606E-2</v>
      </c>
      <c r="X57" s="304">
        <v>5.1801051694073778E-2</v>
      </c>
      <c r="Y57" s="304"/>
      <c r="Z57" s="304">
        <v>0.32168004588874344</v>
      </c>
      <c r="AA57" s="304">
        <v>0.3684751641229253</v>
      </c>
      <c r="AB57" s="304">
        <v>0.46704246000084554</v>
      </c>
      <c r="AC57" s="304"/>
      <c r="AD57" s="304">
        <v>5.6967954271872415E-2</v>
      </c>
      <c r="AE57" s="304">
        <v>4.2109512373545203E-2</v>
      </c>
      <c r="AF57" s="304">
        <v>1.3081861036332241E-2</v>
      </c>
      <c r="AG57" s="304"/>
      <c r="AH57" s="304">
        <v>8.3339031940198677E-2</v>
      </c>
      <c r="AI57" s="304">
        <v>7.4885802756883946E-2</v>
      </c>
      <c r="AJ57" s="304">
        <v>2.0077293451821712E-2</v>
      </c>
      <c r="AK57" s="304"/>
      <c r="AL57" s="304">
        <v>7.8979026276986913E-2</v>
      </c>
      <c r="AM57" s="304">
        <v>7.25541995831568E-2</v>
      </c>
      <c r="AN57" s="304">
        <v>6.9729731874326836E-2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3.1850007305904144</v>
      </c>
      <c r="C58" s="304">
        <f t="shared" si="70"/>
        <v>3.4965157323909573</v>
      </c>
      <c r="D58" s="304">
        <f t="shared" si="71"/>
        <v>3.6634752736795066</v>
      </c>
      <c r="E58" s="304"/>
      <c r="F58" s="304">
        <v>9.291467327418642E-3</v>
      </c>
      <c r="G58" s="304">
        <v>1.6729055714928484E-2</v>
      </c>
      <c r="H58" s="304">
        <v>3.0286261845395138E-2</v>
      </c>
      <c r="I58" s="304"/>
      <c r="J58" s="304">
        <v>2.9338331713989436E-2</v>
      </c>
      <c r="K58" s="304">
        <v>5.5010187567453503E-2</v>
      </c>
      <c r="L58" s="304">
        <v>0.11077369225738502</v>
      </c>
      <c r="M58" s="304"/>
      <c r="N58" s="304">
        <v>4.1990397985456999E-2</v>
      </c>
      <c r="O58" s="304">
        <v>6.3700672432945318E-2</v>
      </c>
      <c r="P58" s="304">
        <v>0.10578314390917745</v>
      </c>
      <c r="Q58" s="304"/>
      <c r="R58" s="304">
        <v>4.4846411809110205E-2</v>
      </c>
      <c r="S58" s="304">
        <v>7.1769315194265687E-2</v>
      </c>
      <c r="T58" s="304">
        <v>0.11600179045328264</v>
      </c>
      <c r="U58" s="304"/>
      <c r="V58" s="304">
        <v>0.12702137746908027</v>
      </c>
      <c r="W58" s="304">
        <v>0.17558035503256536</v>
      </c>
      <c r="X58" s="304">
        <v>0.23076818278175137</v>
      </c>
      <c r="Y58" s="304"/>
      <c r="Z58" s="304">
        <v>0.90914277280824152</v>
      </c>
      <c r="AA58" s="304">
        <v>1.1406088799685836</v>
      </c>
      <c r="AB58" s="304">
        <v>1.4531610660622718</v>
      </c>
      <c r="AC58" s="304"/>
      <c r="AD58" s="304">
        <v>1.1080574674772117</v>
      </c>
      <c r="AE58" s="304">
        <v>1.1960226386719068</v>
      </c>
      <c r="AF58" s="304">
        <v>1.2084090170002666</v>
      </c>
      <c r="AG58" s="304"/>
      <c r="AH58" s="304">
        <v>0.74453268947468254</v>
      </c>
      <c r="AI58" s="304">
        <v>0.68596789076771358</v>
      </c>
      <c r="AJ58" s="304">
        <v>0.39141336311385483</v>
      </c>
      <c r="AK58" s="304"/>
      <c r="AL58" s="304">
        <v>0.17077981452522328</v>
      </c>
      <c r="AM58" s="304">
        <v>9.1126737040594846E-2</v>
      </c>
      <c r="AN58" s="304">
        <v>1.6878756256121313E-2</v>
      </c>
    </row>
    <row r="59" spans="1:40" x14ac:dyDescent="0.2">
      <c r="A59" s="13" t="str">
        <f t="shared" si="67"/>
        <v>Elementary occupations</v>
      </c>
      <c r="B59" s="304">
        <f t="shared" si="69"/>
        <v>2.0216278637377001</v>
      </c>
      <c r="C59" s="304">
        <f t="shared" si="70"/>
        <v>2.4170588820943797</v>
      </c>
      <c r="D59" s="304">
        <f t="shared" si="71"/>
        <v>2.7521231485317728</v>
      </c>
      <c r="E59" s="304"/>
      <c r="F59" s="304">
        <v>1.9641930717383577E-4</v>
      </c>
      <c r="G59" s="304">
        <v>2.5141566621206404E-4</v>
      </c>
      <c r="H59" s="304">
        <v>4.0220891532006679E-4</v>
      </c>
      <c r="I59" s="304"/>
      <c r="J59" s="304">
        <v>1.7686494409748732E-2</v>
      </c>
      <c r="K59" s="304">
        <v>3.4100234496057778E-2</v>
      </c>
      <c r="L59" s="304">
        <v>6.4387047646947415E-2</v>
      </c>
      <c r="M59" s="304"/>
      <c r="N59" s="304">
        <v>4.6418212682599859E-2</v>
      </c>
      <c r="O59" s="304">
        <v>7.6822561122734556E-2</v>
      </c>
      <c r="P59" s="304">
        <v>9.8328197298541115E-2</v>
      </c>
      <c r="Q59" s="304"/>
      <c r="R59" s="304">
        <v>1.0488798428555058E-2</v>
      </c>
      <c r="S59" s="304">
        <v>1.5651946189352343E-2</v>
      </c>
      <c r="T59" s="304">
        <v>1.8164601552943204E-2</v>
      </c>
      <c r="U59" s="304"/>
      <c r="V59" s="304">
        <v>7.8363519195179782E-2</v>
      </c>
      <c r="W59" s="304">
        <v>0.12631622325437752</v>
      </c>
      <c r="X59" s="304">
        <v>0.17136577684116924</v>
      </c>
      <c r="Y59" s="304"/>
      <c r="Z59" s="304">
        <v>0.5250029471268518</v>
      </c>
      <c r="AA59" s="304">
        <v>0.77056351561860659</v>
      </c>
      <c r="AB59" s="304">
        <v>1.1523138709628404</v>
      </c>
      <c r="AC59" s="304"/>
      <c r="AD59" s="304">
        <v>0.57992593799123571</v>
      </c>
      <c r="AE59" s="304">
        <v>0.66504548134680086</v>
      </c>
      <c r="AF59" s="304">
        <v>0.69962063916869965</v>
      </c>
      <c r="AG59" s="304"/>
      <c r="AH59" s="304">
        <v>0.59108855639656932</v>
      </c>
      <c r="AI59" s="304">
        <v>0.65207005434285426</v>
      </c>
      <c r="AJ59" s="304">
        <v>0.4971340772666632</v>
      </c>
      <c r="AK59" s="304"/>
      <c r="AL59" s="304">
        <v>0.17245697819978598</v>
      </c>
      <c r="AM59" s="304">
        <v>7.6237450057383638E-2</v>
      </c>
      <c r="AN59" s="304">
        <v>5.0406728878648138E-2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140.28499999999983</v>
      </c>
      <c r="C62" s="305">
        <f>SUM(C63:C71)</f>
        <v>144.21699999999987</v>
      </c>
      <c r="D62" s="305">
        <f>SUM(D63:D71)</f>
        <v>151.4129999999999</v>
      </c>
      <c r="E62" s="304"/>
      <c r="F62" s="305">
        <f>SUM(F63:F71)</f>
        <v>0.45741004116100759</v>
      </c>
      <c r="G62" s="305">
        <f>SUM(G63:G71)</f>
        <v>0.70042971877672477</v>
      </c>
      <c r="H62" s="305">
        <f>SUM(H63:H71)</f>
        <v>1.2543588110064743</v>
      </c>
      <c r="I62" s="304"/>
      <c r="J62" s="305">
        <f>SUM(J63:J71)</f>
        <v>5.4068898325206831</v>
      </c>
      <c r="K62" s="305">
        <f>SUM(K63:K71)</f>
        <v>7.8780245005642913</v>
      </c>
      <c r="L62" s="305">
        <f>SUM(L63:L71)</f>
        <v>14.144373616546989</v>
      </c>
      <c r="M62" s="304"/>
      <c r="N62" s="305">
        <f>SUM(N63:N71)</f>
        <v>18.395625762964343</v>
      </c>
      <c r="O62" s="305">
        <f>SUM(O63:O71)</f>
        <v>22.476398795764247</v>
      </c>
      <c r="P62" s="305">
        <f>SUM(P63:P71)</f>
        <v>30.188664346123979</v>
      </c>
      <c r="Q62" s="304"/>
      <c r="R62" s="305">
        <f>SUM(R63:R71)</f>
        <v>5.7271875289382495</v>
      </c>
      <c r="S62" s="305">
        <f>SUM(S63:S71)</f>
        <v>6.7763641458233428</v>
      </c>
      <c r="T62" s="305">
        <f>SUM(T63:T71)</f>
        <v>9.0677791396621075</v>
      </c>
      <c r="U62" s="304"/>
      <c r="V62" s="305">
        <f>SUM(V63:V71)</f>
        <v>6.42105259373038</v>
      </c>
      <c r="W62" s="305">
        <f>SUM(W63:W71)</f>
        <v>7.4620427392153656</v>
      </c>
      <c r="X62" s="305">
        <f>SUM(X63:X71)</f>
        <v>9.5120815480915546</v>
      </c>
      <c r="Y62" s="304"/>
      <c r="Z62" s="305">
        <f>SUM(Z63:Z71)</f>
        <v>35.26179576279965</v>
      </c>
      <c r="AA62" s="305">
        <f>SUM(AA63:AA71)</f>
        <v>36.893814791154171</v>
      </c>
      <c r="AB62" s="305">
        <f>SUM(AB63:AB71)</f>
        <v>40.651739166972916</v>
      </c>
      <c r="AC62" s="304"/>
      <c r="AD62" s="305">
        <f>SUM(AD63:AD71)</f>
        <v>35.270082745030905</v>
      </c>
      <c r="AE62" s="305">
        <f>SUM(AE63:AE71)</f>
        <v>32.935877775193873</v>
      </c>
      <c r="AF62" s="305">
        <f>SUM(AF63:AF71)</f>
        <v>27.517812467743809</v>
      </c>
      <c r="AG62" s="304"/>
      <c r="AH62" s="305">
        <f>SUM(AH63:AH71)</f>
        <v>25.757209578026846</v>
      </c>
      <c r="AI62" s="305">
        <f>SUM(AI63:AI71)</f>
        <v>23.44447015703183</v>
      </c>
      <c r="AJ62" s="305">
        <f>SUM(AJ63:AJ71)</f>
        <v>14.176661828436824</v>
      </c>
      <c r="AK62" s="304"/>
      <c r="AL62" s="305">
        <f>SUM(AL63:AL71)</f>
        <v>7.5877461548277712</v>
      </c>
      <c r="AM62" s="305">
        <f>SUM(AM63:AM71)</f>
        <v>5.6495773764760511</v>
      </c>
      <c r="AN62" s="305">
        <f>SUM(AN63:AN71)</f>
        <v>4.8995290754152467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20.571611226997938</v>
      </c>
      <c r="C63" s="304">
        <f t="shared" ref="C63:C71" si="73">SUM(G63,K63,O63,S63,W63,AA63,AE63,AI63,AM63)</f>
        <v>20.099242446735932</v>
      </c>
      <c r="D63" s="304">
        <f t="shared" ref="D63:D71" si="74">SUM(H63,L63,P63,T63,X63,AB63,AF63,AJ63,AN63)</f>
        <v>22.46895623274866</v>
      </c>
      <c r="E63" s="304"/>
      <c r="F63" s="304">
        <v>0.10922602980416779</v>
      </c>
      <c r="G63" s="304">
        <v>0.16532614395449036</v>
      </c>
      <c r="H63" s="304">
        <v>0.30703515803091941</v>
      </c>
      <c r="I63" s="304"/>
      <c r="J63" s="304">
        <v>1.3485776731740544</v>
      </c>
      <c r="K63" s="304">
        <v>1.8316291843600114</v>
      </c>
      <c r="L63" s="304">
        <v>3.2800995131192705</v>
      </c>
      <c r="M63" s="304"/>
      <c r="N63" s="304">
        <v>4.3725033915694311</v>
      </c>
      <c r="O63" s="304">
        <v>4.9317214396867648</v>
      </c>
      <c r="P63" s="304">
        <v>6.2031399850779003</v>
      </c>
      <c r="Q63" s="304"/>
      <c r="R63" s="304">
        <v>0.9558761579363364</v>
      </c>
      <c r="S63" s="304">
        <v>0.99005951272899051</v>
      </c>
      <c r="T63" s="304">
        <v>1.2700813957613772</v>
      </c>
      <c r="U63" s="304"/>
      <c r="V63" s="304">
        <v>1.2444148944724833</v>
      </c>
      <c r="W63" s="304">
        <v>1.2882652768449088</v>
      </c>
      <c r="X63" s="304">
        <v>1.3402095812276091</v>
      </c>
      <c r="Y63" s="304"/>
      <c r="Z63" s="304">
        <v>4.2509379837825669</v>
      </c>
      <c r="AA63" s="304">
        <v>3.9030417919819449</v>
      </c>
      <c r="AB63" s="304">
        <v>4.4248366416158591</v>
      </c>
      <c r="AC63" s="304"/>
      <c r="AD63" s="304">
        <v>4.3233224607063825</v>
      </c>
      <c r="AE63" s="304">
        <v>3.6054948437007259</v>
      </c>
      <c r="AF63" s="304">
        <v>2.7993385505709294</v>
      </c>
      <c r="AG63" s="304"/>
      <c r="AH63" s="304">
        <v>3.4819023063944186</v>
      </c>
      <c r="AI63" s="304">
        <v>3.0114333260029316</v>
      </c>
      <c r="AJ63" s="304">
        <v>2.4832716658381218</v>
      </c>
      <c r="AK63" s="304"/>
      <c r="AL63" s="304">
        <v>0.48485032915810061</v>
      </c>
      <c r="AM63" s="304">
        <v>0.37227092747516882</v>
      </c>
      <c r="AN63" s="304">
        <v>0.36094374150667485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10.94129909518014</v>
      </c>
      <c r="C64" s="304">
        <f t="shared" si="73"/>
        <v>12.180384682238214</v>
      </c>
      <c r="D64" s="304">
        <f t="shared" si="74"/>
        <v>14.0639033623356</v>
      </c>
      <c r="E64" s="304"/>
      <c r="F64" s="304">
        <v>0.16880538025317082</v>
      </c>
      <c r="G64" s="304">
        <v>0.25893829767183252</v>
      </c>
      <c r="H64" s="304">
        <v>0.4530621611052047</v>
      </c>
      <c r="I64" s="304"/>
      <c r="J64" s="304">
        <v>1.161080211322447</v>
      </c>
      <c r="K64" s="304">
        <v>1.6836954420775332</v>
      </c>
      <c r="L64" s="304">
        <v>2.8238354271948967</v>
      </c>
      <c r="M64" s="304"/>
      <c r="N64" s="304">
        <v>2.5261581801151776</v>
      </c>
      <c r="O64" s="304">
        <v>3.0746443692657022</v>
      </c>
      <c r="P64" s="304">
        <v>3.8094623202392333</v>
      </c>
      <c r="Q64" s="304"/>
      <c r="R64" s="304">
        <v>0.42237950704610605</v>
      </c>
      <c r="S64" s="304">
        <v>0.44439455419098645</v>
      </c>
      <c r="T64" s="304">
        <v>0.48260984279040697</v>
      </c>
      <c r="U64" s="304"/>
      <c r="V64" s="304">
        <v>0.64399678450849851</v>
      </c>
      <c r="W64" s="304">
        <v>0.74687847599352053</v>
      </c>
      <c r="X64" s="304">
        <v>0.86703203811563978</v>
      </c>
      <c r="Y64" s="304"/>
      <c r="Z64" s="304">
        <v>2.6362187936265413</v>
      </c>
      <c r="AA64" s="304">
        <v>2.8980832689897551</v>
      </c>
      <c r="AB64" s="304">
        <v>3.3230099526351156</v>
      </c>
      <c r="AC64" s="304"/>
      <c r="AD64" s="304">
        <v>1.8834879226830319</v>
      </c>
      <c r="AE64" s="304">
        <v>1.6895024266408301</v>
      </c>
      <c r="AF64" s="304">
        <v>1.2871409584006266</v>
      </c>
      <c r="AG64" s="304"/>
      <c r="AH64" s="304">
        <v>1.2840260708290865</v>
      </c>
      <c r="AI64" s="304">
        <v>1.2081430910225637</v>
      </c>
      <c r="AJ64" s="304">
        <v>0.83309693772014481</v>
      </c>
      <c r="AK64" s="304"/>
      <c r="AL64" s="304">
        <v>0.21514624479608316</v>
      </c>
      <c r="AM64" s="304">
        <v>0.17610475638548997</v>
      </c>
      <c r="AN64" s="304">
        <v>0.18465372413433276</v>
      </c>
    </row>
    <row r="65" spans="1:40" x14ac:dyDescent="0.2">
      <c r="A65" s="13" t="str">
        <f t="shared" si="72"/>
        <v>Associate professional occupations</v>
      </c>
      <c r="B65" s="304">
        <f t="shared" si="75"/>
        <v>10.363702500362706</v>
      </c>
      <c r="C65" s="304">
        <f t="shared" si="73"/>
        <v>10.624666121410314</v>
      </c>
      <c r="D65" s="304">
        <f t="shared" si="74"/>
        <v>11.767534434307972</v>
      </c>
      <c r="E65" s="304"/>
      <c r="F65" s="304">
        <v>6.5264372648658017E-2</v>
      </c>
      <c r="G65" s="304">
        <v>9.5737525453504807E-2</v>
      </c>
      <c r="H65" s="304">
        <v>0.16220172682734735</v>
      </c>
      <c r="I65" s="304"/>
      <c r="J65" s="304">
        <v>0.55429526039959276</v>
      </c>
      <c r="K65" s="304">
        <v>0.75678620602557034</v>
      </c>
      <c r="L65" s="304">
        <v>1.2425398800368503</v>
      </c>
      <c r="M65" s="304"/>
      <c r="N65" s="304">
        <v>1.9496922944631347</v>
      </c>
      <c r="O65" s="304">
        <v>2.234875670223702</v>
      </c>
      <c r="P65" s="304">
        <v>2.768260777973524</v>
      </c>
      <c r="Q65" s="304"/>
      <c r="R65" s="304">
        <v>0.4590488152542852</v>
      </c>
      <c r="S65" s="304">
        <v>0.51264850870442746</v>
      </c>
      <c r="T65" s="304">
        <v>0.64954790608476964</v>
      </c>
      <c r="U65" s="304"/>
      <c r="V65" s="304">
        <v>0.58178352047375215</v>
      </c>
      <c r="W65" s="304">
        <v>0.66455410178235164</v>
      </c>
      <c r="X65" s="304">
        <v>0.80448637327470107</v>
      </c>
      <c r="Y65" s="304"/>
      <c r="Z65" s="304">
        <v>2.713819600301024</v>
      </c>
      <c r="AA65" s="304">
        <v>2.8085396150547344</v>
      </c>
      <c r="AB65" s="304">
        <v>3.2174147887990632</v>
      </c>
      <c r="AC65" s="304"/>
      <c r="AD65" s="304">
        <v>2.2706034793290546</v>
      </c>
      <c r="AE65" s="304">
        <v>2.1170408286032663</v>
      </c>
      <c r="AF65" s="304">
        <v>1.9542977511394586</v>
      </c>
      <c r="AG65" s="304"/>
      <c r="AH65" s="304">
        <v>1.4351535905648793</v>
      </c>
      <c r="AI65" s="304">
        <v>1.2177099128175868</v>
      </c>
      <c r="AJ65" s="304">
        <v>0.74752374294082824</v>
      </c>
      <c r="AK65" s="304"/>
      <c r="AL65" s="304">
        <v>0.33404156692832443</v>
      </c>
      <c r="AM65" s="304">
        <v>0.21677375274517247</v>
      </c>
      <c r="AN65" s="304">
        <v>0.22126148723143116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12.580801538178113</v>
      </c>
      <c r="C66" s="304">
        <f t="shared" si="73"/>
        <v>13.783902124843062</v>
      </c>
      <c r="D66" s="304">
        <f t="shared" si="74"/>
        <v>15.909105420620762</v>
      </c>
      <c r="E66" s="304"/>
      <c r="F66" s="304">
        <v>2.9482670002196596E-2</v>
      </c>
      <c r="G66" s="304">
        <v>4.6673792314634831E-2</v>
      </c>
      <c r="H66" s="304">
        <v>9.1276962735974757E-2</v>
      </c>
      <c r="I66" s="304"/>
      <c r="J66" s="304">
        <v>0.47951590951348139</v>
      </c>
      <c r="K66" s="304">
        <v>0.74561430287108987</v>
      </c>
      <c r="L66" s="304">
        <v>1.4108685091894986</v>
      </c>
      <c r="M66" s="304"/>
      <c r="N66" s="304">
        <v>1.8958993527790386</v>
      </c>
      <c r="O66" s="304">
        <v>2.5809061782559288</v>
      </c>
      <c r="P66" s="304">
        <v>4.196481360926331</v>
      </c>
      <c r="Q66" s="304"/>
      <c r="R66" s="304">
        <v>0.65520788463295931</v>
      </c>
      <c r="S66" s="304">
        <v>0.8271944887263124</v>
      </c>
      <c r="T66" s="304">
        <v>1.0962140458564729</v>
      </c>
      <c r="U66" s="304"/>
      <c r="V66" s="304">
        <v>0.56632411692647766</v>
      </c>
      <c r="W66" s="304">
        <v>0.66354150209597274</v>
      </c>
      <c r="X66" s="304">
        <v>1.1948005919949276</v>
      </c>
      <c r="Y66" s="304"/>
      <c r="Z66" s="304">
        <v>3.3132705514997349</v>
      </c>
      <c r="AA66" s="304">
        <v>3.848503591746248</v>
      </c>
      <c r="AB66" s="304">
        <v>4.3705484022082643</v>
      </c>
      <c r="AC66" s="304"/>
      <c r="AD66" s="304">
        <v>3.5668390114690838</v>
      </c>
      <c r="AE66" s="304">
        <v>3.6042182538638872</v>
      </c>
      <c r="AF66" s="304">
        <v>2.9820482114012061</v>
      </c>
      <c r="AG66" s="304"/>
      <c r="AH66" s="304">
        <v>1.7831397817063921</v>
      </c>
      <c r="AI66" s="304">
        <v>1.2740890821341513</v>
      </c>
      <c r="AJ66" s="304">
        <v>0.43077335129598837</v>
      </c>
      <c r="AK66" s="304"/>
      <c r="AL66" s="304">
        <v>0.29112225964874794</v>
      </c>
      <c r="AM66" s="304">
        <v>0.19316093283483587</v>
      </c>
      <c r="AN66" s="304">
        <v>0.13609398501209807</v>
      </c>
    </row>
    <row r="67" spans="1:40" x14ac:dyDescent="0.2">
      <c r="A67" s="13" t="str">
        <f t="shared" si="72"/>
        <v>Skilled trades occupations</v>
      </c>
      <c r="B67" s="304">
        <f t="shared" si="75"/>
        <v>12.693105128477328</v>
      </c>
      <c r="C67" s="304">
        <f t="shared" si="73"/>
        <v>13.11999445703767</v>
      </c>
      <c r="D67" s="304">
        <f t="shared" si="74"/>
        <v>12.88190418492877</v>
      </c>
      <c r="E67" s="304"/>
      <c r="F67" s="304">
        <v>7.3840188728802741E-3</v>
      </c>
      <c r="G67" s="304">
        <v>1.2416122944682939E-2</v>
      </c>
      <c r="H67" s="304">
        <v>2.3938938336557712E-2</v>
      </c>
      <c r="I67" s="304"/>
      <c r="J67" s="304">
        <v>0.2117608161061233</v>
      </c>
      <c r="K67" s="304">
        <v>0.35218622910447928</v>
      </c>
      <c r="L67" s="304">
        <v>0.68244503983785287</v>
      </c>
      <c r="M67" s="304"/>
      <c r="N67" s="304">
        <v>0.68638940244632507</v>
      </c>
      <c r="O67" s="304">
        <v>0.93285593953168766</v>
      </c>
      <c r="P67" s="304">
        <v>1.2058050726054523</v>
      </c>
      <c r="Q67" s="304"/>
      <c r="R67" s="304">
        <v>0.39324107000292763</v>
      </c>
      <c r="S67" s="304">
        <v>0.48358782771959385</v>
      </c>
      <c r="T67" s="304">
        <v>0.6532150091693224</v>
      </c>
      <c r="U67" s="304"/>
      <c r="V67" s="304">
        <v>0.59399437564124768</v>
      </c>
      <c r="W67" s="304">
        <v>0.72570299465180077</v>
      </c>
      <c r="X67" s="304">
        <v>0.79953149623721786</v>
      </c>
      <c r="Y67" s="304"/>
      <c r="Z67" s="304">
        <v>4.3999553121631019</v>
      </c>
      <c r="AA67" s="304">
        <v>4.7309973071169678</v>
      </c>
      <c r="AB67" s="304">
        <v>4.951834583161931</v>
      </c>
      <c r="AC67" s="304"/>
      <c r="AD67" s="304">
        <v>3.2021145518737941</v>
      </c>
      <c r="AE67" s="304">
        <v>2.9620008354945795</v>
      </c>
      <c r="AF67" s="304">
        <v>2.5721569014896324</v>
      </c>
      <c r="AG67" s="304"/>
      <c r="AH67" s="304">
        <v>2.27422604325041</v>
      </c>
      <c r="AI67" s="304">
        <v>2.320100720412539</v>
      </c>
      <c r="AJ67" s="304">
        <v>1.6561507519286365</v>
      </c>
      <c r="AK67" s="304"/>
      <c r="AL67" s="304">
        <v>0.92403953812051809</v>
      </c>
      <c r="AM67" s="304">
        <v>0.60014648006134008</v>
      </c>
      <c r="AN67" s="304">
        <v>0.3368263921621657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3.7529484732591669</v>
      </c>
      <c r="C68" s="304">
        <f t="shared" si="73"/>
        <v>3.7429895197148908</v>
      </c>
      <c r="D68" s="304">
        <f t="shared" si="74"/>
        <v>4.3984530111539843</v>
      </c>
      <c r="E68" s="304"/>
      <c r="F68" s="304">
        <v>6.0951545579631958E-3</v>
      </c>
      <c r="G68" s="304">
        <v>9.9956271366293797E-3</v>
      </c>
      <c r="H68" s="304">
        <v>1.8629512549224729E-2</v>
      </c>
      <c r="I68" s="304"/>
      <c r="J68" s="304">
        <v>8.6384968251306871E-2</v>
      </c>
      <c r="K68" s="304">
        <v>0.12038566428912374</v>
      </c>
      <c r="L68" s="304">
        <v>0.2471921577863477</v>
      </c>
      <c r="M68" s="304"/>
      <c r="N68" s="304">
        <v>0.42281783935629624</v>
      </c>
      <c r="O68" s="304">
        <v>0.49344177141189688</v>
      </c>
      <c r="P68" s="304">
        <v>0.64448419810151447</v>
      </c>
      <c r="Q68" s="304"/>
      <c r="R68" s="304">
        <v>0.32635016685490398</v>
      </c>
      <c r="S68" s="304">
        <v>0.37697968599572929</v>
      </c>
      <c r="T68" s="304">
        <v>0.5623176589503085</v>
      </c>
      <c r="U68" s="304"/>
      <c r="V68" s="304">
        <v>0.3327919949065159</v>
      </c>
      <c r="W68" s="304">
        <v>0.36928043417170536</v>
      </c>
      <c r="X68" s="304">
        <v>0.54478217679670216</v>
      </c>
      <c r="Y68" s="304"/>
      <c r="Z68" s="304">
        <v>0.75175194459100514</v>
      </c>
      <c r="AA68" s="304">
        <v>0.73734509772207169</v>
      </c>
      <c r="AB68" s="304">
        <v>0.84532606335684135</v>
      </c>
      <c r="AC68" s="304"/>
      <c r="AD68" s="304">
        <v>1.0019798322214057</v>
      </c>
      <c r="AE68" s="304">
        <v>0.92580297079357121</v>
      </c>
      <c r="AF68" s="304">
        <v>0.92338215053141603</v>
      </c>
      <c r="AG68" s="304"/>
      <c r="AH68" s="304">
        <v>0.62210398932881172</v>
      </c>
      <c r="AI68" s="304">
        <v>0.60026470417950284</v>
      </c>
      <c r="AJ68" s="304">
        <v>0.54165475119889273</v>
      </c>
      <c r="AK68" s="304"/>
      <c r="AL68" s="304">
        <v>0.20267258319095854</v>
      </c>
      <c r="AM68" s="304">
        <v>0.1094935640146604</v>
      </c>
      <c r="AN68" s="304">
        <v>7.0684341882737547E-2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32.449579900567556</v>
      </c>
      <c r="C69" s="304">
        <f t="shared" si="73"/>
        <v>32.489509009476045</v>
      </c>
      <c r="D69" s="304">
        <f t="shared" si="74"/>
        <v>32.034200905729406</v>
      </c>
      <c r="E69" s="304"/>
      <c r="F69" s="304">
        <v>3.5396896870611191E-2</v>
      </c>
      <c r="G69" s="304">
        <v>5.2866037786081475E-2</v>
      </c>
      <c r="H69" s="304">
        <v>8.3230937072026223E-2</v>
      </c>
      <c r="I69" s="304"/>
      <c r="J69" s="304">
        <v>0.78089761971000671</v>
      </c>
      <c r="K69" s="304">
        <v>1.179117800147707</v>
      </c>
      <c r="L69" s="304">
        <v>2.260245514665959</v>
      </c>
      <c r="M69" s="304"/>
      <c r="N69" s="304">
        <v>3.6482213551909091</v>
      </c>
      <c r="O69" s="304">
        <v>4.4687325131480682</v>
      </c>
      <c r="P69" s="304">
        <v>6.111773420155008</v>
      </c>
      <c r="Q69" s="304"/>
      <c r="R69" s="304">
        <v>1.230868583467617</v>
      </c>
      <c r="S69" s="304">
        <v>1.4269685747577256</v>
      </c>
      <c r="T69" s="304">
        <v>1.9077568991078837</v>
      </c>
      <c r="U69" s="304"/>
      <c r="V69" s="304">
        <v>0.9679705339511363</v>
      </c>
      <c r="W69" s="304">
        <v>1.0477907893754776</v>
      </c>
      <c r="X69" s="304">
        <v>1.2899294805754093</v>
      </c>
      <c r="Y69" s="304"/>
      <c r="Z69" s="304">
        <v>9.429672313915674</v>
      </c>
      <c r="AA69" s="304">
        <v>9.9655553323476287</v>
      </c>
      <c r="AB69" s="304">
        <v>11.217655856281626</v>
      </c>
      <c r="AC69" s="304"/>
      <c r="AD69" s="304">
        <v>8.4350055100603232</v>
      </c>
      <c r="AE69" s="304">
        <v>7.8668353444239179</v>
      </c>
      <c r="AF69" s="304">
        <v>6.4351376788579868</v>
      </c>
      <c r="AG69" s="304"/>
      <c r="AH69" s="304">
        <v>6.2364922659657873</v>
      </c>
      <c r="AI69" s="304">
        <v>5.4307332978609306</v>
      </c>
      <c r="AJ69" s="304">
        <v>1.9263628615783888</v>
      </c>
      <c r="AK69" s="304"/>
      <c r="AL69" s="304">
        <v>1.6850548214354897</v>
      </c>
      <c r="AM69" s="304">
        <v>1.0509093196285109</v>
      </c>
      <c r="AN69" s="304">
        <v>0.80210825743511804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11.653805874280243</v>
      </c>
      <c r="C70" s="304">
        <f t="shared" si="73"/>
        <v>12.158543244152428</v>
      </c>
      <c r="D70" s="304">
        <f t="shared" si="74"/>
        <v>12.343987390011995</v>
      </c>
      <c r="E70" s="304"/>
      <c r="F70" s="304">
        <v>2.9914147697678469E-2</v>
      </c>
      <c r="G70" s="304">
        <v>5.021267171295736E-2</v>
      </c>
      <c r="H70" s="304">
        <v>0.10277519857504604</v>
      </c>
      <c r="I70" s="304"/>
      <c r="J70" s="304">
        <v>0.1522176866603073</v>
      </c>
      <c r="K70" s="304">
        <v>0.25183960349838297</v>
      </c>
      <c r="L70" s="304">
        <v>0.46022477969038689</v>
      </c>
      <c r="M70" s="304"/>
      <c r="N70" s="304">
        <v>0.56528012587555498</v>
      </c>
      <c r="O70" s="304">
        <v>0.8481346359770241</v>
      </c>
      <c r="P70" s="304">
        <v>1.4344177493297212</v>
      </c>
      <c r="Q70" s="304"/>
      <c r="R70" s="304">
        <v>0.23863071206305528</v>
      </c>
      <c r="S70" s="304">
        <v>0.34451431158725571</v>
      </c>
      <c r="T70" s="304">
        <v>0.53153350978604741</v>
      </c>
      <c r="U70" s="304"/>
      <c r="V70" s="304">
        <v>0.36812216635646872</v>
      </c>
      <c r="W70" s="304">
        <v>0.48815017468053934</v>
      </c>
      <c r="X70" s="304">
        <v>0.65555264934067781</v>
      </c>
      <c r="Y70" s="304"/>
      <c r="Z70" s="304">
        <v>2.3326375914128787</v>
      </c>
      <c r="AA70" s="304">
        <v>2.6833287762192297</v>
      </c>
      <c r="AB70" s="304">
        <v>2.9318857256435864</v>
      </c>
      <c r="AC70" s="304"/>
      <c r="AD70" s="304">
        <v>3.601637057754262</v>
      </c>
      <c r="AE70" s="304">
        <v>3.6589218235013159</v>
      </c>
      <c r="AF70" s="304">
        <v>3.4164017811250131</v>
      </c>
      <c r="AG70" s="304"/>
      <c r="AH70" s="304">
        <v>3.1514877031977346</v>
      </c>
      <c r="AI70" s="304">
        <v>3.0729846225633843</v>
      </c>
      <c r="AJ70" s="304">
        <v>2.3179827898849306</v>
      </c>
      <c r="AK70" s="304"/>
      <c r="AL70" s="304">
        <v>1.2138786832623023</v>
      </c>
      <c r="AM70" s="304">
        <v>0.76045662441233752</v>
      </c>
      <c r="AN70" s="304">
        <v>0.49321320663658436</v>
      </c>
    </row>
    <row r="71" spans="1:40" x14ac:dyDescent="0.2">
      <c r="A71" s="13" t="str">
        <f t="shared" si="72"/>
        <v>Elementary occupations</v>
      </c>
      <c r="B71" s="304">
        <f t="shared" si="75"/>
        <v>25.278146262696648</v>
      </c>
      <c r="C71" s="304">
        <f t="shared" si="73"/>
        <v>26.017768394391336</v>
      </c>
      <c r="D71" s="304">
        <f t="shared" si="74"/>
        <v>25.544955058162742</v>
      </c>
      <c r="E71" s="304"/>
      <c r="F71" s="304">
        <v>5.8413704536811615E-3</v>
      </c>
      <c r="G71" s="304">
        <v>8.2634998019110069E-3</v>
      </c>
      <c r="H71" s="304">
        <v>1.2208215774173336E-2</v>
      </c>
      <c r="I71" s="304"/>
      <c r="J71" s="304">
        <v>0.63215968738336281</v>
      </c>
      <c r="K71" s="304">
        <v>0.95677006819039367</v>
      </c>
      <c r="L71" s="304">
        <v>1.7369227950259254</v>
      </c>
      <c r="M71" s="304"/>
      <c r="N71" s="304">
        <v>2.3286638211684747</v>
      </c>
      <c r="O71" s="304">
        <v>2.9110862782634719</v>
      </c>
      <c r="P71" s="304">
        <v>3.8148394617152892</v>
      </c>
      <c r="Q71" s="304"/>
      <c r="R71" s="304">
        <v>1.0455846316800594</v>
      </c>
      <c r="S71" s="304">
        <v>1.3700166814123218</v>
      </c>
      <c r="T71" s="304">
        <v>1.914502872155518</v>
      </c>
      <c r="U71" s="304"/>
      <c r="V71" s="304">
        <v>1.1216542064938007</v>
      </c>
      <c r="W71" s="304">
        <v>1.467878989619088</v>
      </c>
      <c r="X71" s="304">
        <v>2.0157571605286697</v>
      </c>
      <c r="Y71" s="304"/>
      <c r="Z71" s="304">
        <v>5.4335316715071258</v>
      </c>
      <c r="AA71" s="304">
        <v>5.3184200099755943</v>
      </c>
      <c r="AB71" s="304">
        <v>5.3692271532706251</v>
      </c>
      <c r="AC71" s="304"/>
      <c r="AD71" s="304">
        <v>6.9850929189335691</v>
      </c>
      <c r="AE71" s="304">
        <v>6.5060604481717794</v>
      </c>
      <c r="AF71" s="304">
        <v>5.14790848422754</v>
      </c>
      <c r="AG71" s="304"/>
      <c r="AH71" s="304">
        <v>5.4886778267893259</v>
      </c>
      <c r="AI71" s="304">
        <v>5.3090114000382398</v>
      </c>
      <c r="AJ71" s="304">
        <v>3.2398449760508936</v>
      </c>
      <c r="AK71" s="304"/>
      <c r="AL71" s="304">
        <v>2.2369401282872476</v>
      </c>
      <c r="AM71" s="304">
        <v>2.1702610189185347</v>
      </c>
      <c r="AN71" s="304">
        <v>2.2937439394141048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199.18600000000004</v>
      </c>
      <c r="C74" s="305">
        <f>SUM(C75:C83)</f>
        <v>208.13699999999992</v>
      </c>
      <c r="D74" s="305">
        <f>SUM(D75:D83)</f>
        <v>219.13800000000001</v>
      </c>
      <c r="E74" s="304"/>
      <c r="F74" s="305">
        <f>SUM(F75:F83)</f>
        <v>3.6822398763004731</v>
      </c>
      <c r="G74" s="305">
        <f>SUM(G75:G83)</f>
        <v>4.8797598463704466</v>
      </c>
      <c r="H74" s="305">
        <f>SUM(H75:H83)</f>
        <v>7.177990706490629</v>
      </c>
      <c r="I74" s="304"/>
      <c r="J74" s="305">
        <f>SUM(J75:J83)</f>
        <v>30.204026035427884</v>
      </c>
      <c r="K74" s="305">
        <f>SUM(K75:K83)</f>
        <v>39.801529423677053</v>
      </c>
      <c r="L74" s="305">
        <f>SUM(L75:L83)</f>
        <v>58.956433461649702</v>
      </c>
      <c r="M74" s="304"/>
      <c r="N74" s="305">
        <f>SUM(N75:N83)</f>
        <v>53.463051643914348</v>
      </c>
      <c r="O74" s="305">
        <f>SUM(O75:O83)</f>
        <v>57.672976906738725</v>
      </c>
      <c r="P74" s="305">
        <f>SUM(P75:P83)</f>
        <v>60.461343604694164</v>
      </c>
      <c r="Q74" s="304"/>
      <c r="R74" s="305">
        <f>SUM(R75:R83)</f>
        <v>9.353837687950886</v>
      </c>
      <c r="S74" s="305">
        <f>SUM(S75:S83)</f>
        <v>10.460549357935742</v>
      </c>
      <c r="T74" s="305">
        <f>SUM(T75:T83)</f>
        <v>11.89297373910019</v>
      </c>
      <c r="U74" s="304"/>
      <c r="V74" s="305">
        <f>SUM(V75:V83)</f>
        <v>11.768639154531163</v>
      </c>
      <c r="W74" s="305">
        <f>SUM(W75:W83)</f>
        <v>12.505657712507912</v>
      </c>
      <c r="X74" s="305">
        <f>SUM(X75:X83)</f>
        <v>13.326623619845948</v>
      </c>
      <c r="Y74" s="304"/>
      <c r="Z74" s="305">
        <f>SUM(Z75:Z83)</f>
        <v>32.207354825609578</v>
      </c>
      <c r="AA74" s="305">
        <f>SUM(AA75:AA83)</f>
        <v>30.486945709975604</v>
      </c>
      <c r="AB74" s="305">
        <f>SUM(AB75:AB83)</f>
        <v>27.432635502343935</v>
      </c>
      <c r="AC74" s="304"/>
      <c r="AD74" s="305">
        <f>SUM(AD75:AD83)</f>
        <v>30.065831742768463</v>
      </c>
      <c r="AE74" s="305">
        <f>SUM(AE75:AE83)</f>
        <v>26.710225057883292</v>
      </c>
      <c r="AF74" s="305">
        <f>SUM(AF75:AF83)</f>
        <v>19.510900324823005</v>
      </c>
      <c r="AG74" s="304"/>
      <c r="AH74" s="305">
        <f>SUM(AH75:AH83)</f>
        <v>23.101746700936907</v>
      </c>
      <c r="AI74" s="305">
        <f>SUM(AI75:AI83)</f>
        <v>21.363004376906584</v>
      </c>
      <c r="AJ74" s="305">
        <f>SUM(AJ75:AJ83)</f>
        <v>17.426931982753722</v>
      </c>
      <c r="AK74" s="304"/>
      <c r="AL74" s="305">
        <f>SUM(AL75:AL83)</f>
        <v>5.3392723325603058</v>
      </c>
      <c r="AM74" s="305">
        <f>SUM(AM75:AM83)</f>
        <v>4.2563516080045343</v>
      </c>
      <c r="AN74" s="305">
        <f>SUM(AN75:AN83)</f>
        <v>2.9521670582987398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27.807536668770847</v>
      </c>
      <c r="C75" s="305">
        <f t="shared" ref="C75:C83" si="77">SUM(G75,K75,O75,S75,W75,AA75,AE75,AI75,AM75)</f>
        <v>26.453868626304612</v>
      </c>
      <c r="D75" s="305">
        <f t="shared" ref="D75:D83" si="78">SUM(H75,L75,P75,T75,X75,AB75,AF75,AJ75,AN75)</f>
        <v>28.6880621235691</v>
      </c>
      <c r="E75" s="304"/>
      <c r="F75" s="304">
        <v>0.66622753454645833</v>
      </c>
      <c r="G75" s="304">
        <v>0.83624417819494623</v>
      </c>
      <c r="H75" s="304">
        <v>1.2635851478129119</v>
      </c>
      <c r="I75" s="304"/>
      <c r="J75" s="304">
        <v>4.508841646045437</v>
      </c>
      <c r="K75" s="304">
        <v>5.3576421677207744</v>
      </c>
      <c r="L75" s="304">
        <v>7.9006939347476193</v>
      </c>
      <c r="M75" s="304"/>
      <c r="N75" s="304">
        <v>8.7591237963151336</v>
      </c>
      <c r="O75" s="304">
        <v>8.5337108261390835</v>
      </c>
      <c r="P75" s="304">
        <v>9.0692595777131011</v>
      </c>
      <c r="Q75" s="304"/>
      <c r="R75" s="304">
        <v>1.0027199474522965</v>
      </c>
      <c r="S75" s="304">
        <v>0.92456095790203907</v>
      </c>
      <c r="T75" s="304">
        <v>0.94573465120064182</v>
      </c>
      <c r="U75" s="304"/>
      <c r="V75" s="304">
        <v>1.9917606612165715</v>
      </c>
      <c r="W75" s="304">
        <v>1.9202277288232819</v>
      </c>
      <c r="X75" s="304">
        <v>2.0500416480013892</v>
      </c>
      <c r="Y75" s="304"/>
      <c r="Z75" s="304">
        <v>4.5199431234156915</v>
      </c>
      <c r="AA75" s="304">
        <v>3.6432192082352346</v>
      </c>
      <c r="AB75" s="304">
        <v>3.1765664539724545</v>
      </c>
      <c r="AC75" s="304"/>
      <c r="AD75" s="304">
        <v>3.4282493864719559</v>
      </c>
      <c r="AE75" s="304">
        <v>2.6948566398628429</v>
      </c>
      <c r="AF75" s="304">
        <v>1.9759623709191416</v>
      </c>
      <c r="AG75" s="304"/>
      <c r="AH75" s="304">
        <v>2.3716199310067201</v>
      </c>
      <c r="AI75" s="304">
        <v>2.1224589909904239</v>
      </c>
      <c r="AJ75" s="304">
        <v>1.9580971429756482</v>
      </c>
      <c r="AK75" s="304"/>
      <c r="AL75" s="304">
        <v>0.55905064230058588</v>
      </c>
      <c r="AM75" s="304">
        <v>0.42094792843598944</v>
      </c>
      <c r="AN75" s="304">
        <v>0.3481211962261902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53.155975978638075</v>
      </c>
      <c r="C76" s="305">
        <f t="shared" si="77"/>
        <v>59.056449106141663</v>
      </c>
      <c r="D76" s="305">
        <f>SUM(H76,L76,P76,T76,X76,AB76,AF76,AJ76,AN76)</f>
        <v>65.030571680934258</v>
      </c>
      <c r="E76" s="304"/>
      <c r="F76" s="304">
        <v>2.0388391103796204</v>
      </c>
      <c r="G76" s="304">
        <v>2.7271457849613765</v>
      </c>
      <c r="H76" s="304">
        <v>3.8355199050929758</v>
      </c>
      <c r="I76" s="304"/>
      <c r="J76" s="304">
        <v>13.808800511260088</v>
      </c>
      <c r="K76" s="304">
        <v>18.455529263440436</v>
      </c>
      <c r="L76" s="304">
        <v>26.30349076586873</v>
      </c>
      <c r="M76" s="304"/>
      <c r="N76" s="304">
        <v>19.67284424704469</v>
      </c>
      <c r="O76" s="304">
        <v>20.932254118690981</v>
      </c>
      <c r="P76" s="304">
        <v>19.969736611656305</v>
      </c>
      <c r="Q76" s="304"/>
      <c r="R76" s="304">
        <v>1.7180088075100535</v>
      </c>
      <c r="S76" s="304">
        <v>1.8952707759162069</v>
      </c>
      <c r="T76" s="304">
        <v>2.0244415716457711</v>
      </c>
      <c r="U76" s="304"/>
      <c r="V76" s="304">
        <v>3.1660537872404895</v>
      </c>
      <c r="W76" s="304">
        <v>3.2816717868723631</v>
      </c>
      <c r="X76" s="304">
        <v>3.2854516265272555</v>
      </c>
      <c r="Y76" s="304"/>
      <c r="Z76" s="304">
        <v>5.4404815265902382</v>
      </c>
      <c r="AA76" s="304">
        <v>4.999700969730756</v>
      </c>
      <c r="AB76" s="304">
        <v>4.3901060394670992</v>
      </c>
      <c r="AC76" s="304"/>
      <c r="AD76" s="304">
        <v>4.1934334571688385</v>
      </c>
      <c r="AE76" s="304">
        <v>3.8050368433192703</v>
      </c>
      <c r="AF76" s="304">
        <v>3.0267341870286293</v>
      </c>
      <c r="AG76" s="304"/>
      <c r="AH76" s="304">
        <v>2.6132515433151</v>
      </c>
      <c r="AI76" s="304">
        <v>2.4071820824918584</v>
      </c>
      <c r="AJ76" s="304">
        <v>1.6630527352834663</v>
      </c>
      <c r="AK76" s="304"/>
      <c r="AL76" s="304">
        <v>0.50426298812895376</v>
      </c>
      <c r="AM76" s="304">
        <v>0.55265748071840748</v>
      </c>
      <c r="AN76" s="304">
        <v>0.53203823836402275</v>
      </c>
    </row>
    <row r="77" spans="1:40" x14ac:dyDescent="0.2">
      <c r="A77" s="13" t="str">
        <f t="shared" si="76"/>
        <v>Associate professional occupations</v>
      </c>
      <c r="B77" s="305">
        <f t="shared" si="79"/>
        <v>38.33903475319709</v>
      </c>
      <c r="C77" s="305">
        <f t="shared" si="77"/>
        <v>38.776586608247634</v>
      </c>
      <c r="D77" s="305">
        <f t="shared" si="78"/>
        <v>41.963878368998863</v>
      </c>
      <c r="E77" s="304"/>
      <c r="F77" s="304">
        <v>0.68318945404188813</v>
      </c>
      <c r="G77" s="304">
        <v>0.87465645195939223</v>
      </c>
      <c r="H77" s="304">
        <v>1.3518471814946174</v>
      </c>
      <c r="I77" s="304"/>
      <c r="J77" s="304">
        <v>7.1848793575334362</v>
      </c>
      <c r="K77" s="304">
        <v>9.1507911431644953</v>
      </c>
      <c r="L77" s="304">
        <v>13.603829473505225</v>
      </c>
      <c r="M77" s="304"/>
      <c r="N77" s="304">
        <v>12.880793550684999</v>
      </c>
      <c r="O77" s="304">
        <v>13.302518568671259</v>
      </c>
      <c r="P77" s="304">
        <v>13.696739708462561</v>
      </c>
      <c r="Q77" s="304"/>
      <c r="R77" s="304">
        <v>2.1303675881403485</v>
      </c>
      <c r="S77" s="304">
        <v>2.2756606996940398</v>
      </c>
      <c r="T77" s="304">
        <v>2.5985419460322023</v>
      </c>
      <c r="U77" s="304"/>
      <c r="V77" s="304">
        <v>2.3086961092075806</v>
      </c>
      <c r="W77" s="304">
        <v>2.2830699790290172</v>
      </c>
      <c r="X77" s="304">
        <v>2.2041865569007832</v>
      </c>
      <c r="Y77" s="304"/>
      <c r="Z77" s="304">
        <v>5.5831346085776703</v>
      </c>
      <c r="AA77" s="304">
        <v>4.813374297529446</v>
      </c>
      <c r="AB77" s="304">
        <v>4.0635944490554854</v>
      </c>
      <c r="AC77" s="304"/>
      <c r="AD77" s="304">
        <v>4.0365063082220205</v>
      </c>
      <c r="AE77" s="304">
        <v>3.1200622761517547</v>
      </c>
      <c r="AF77" s="304">
        <v>2.0142347556433027</v>
      </c>
      <c r="AG77" s="304"/>
      <c r="AH77" s="304">
        <v>3.0087173849900997</v>
      </c>
      <c r="AI77" s="304">
        <v>2.4695045065446815</v>
      </c>
      <c r="AJ77" s="304">
        <v>2.0109636583295809</v>
      </c>
      <c r="AK77" s="304"/>
      <c r="AL77" s="304">
        <v>0.52275039179904781</v>
      </c>
      <c r="AM77" s="304">
        <v>0.48694868550354081</v>
      </c>
      <c r="AN77" s="304">
        <v>0.41994063957511191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28.247598615162616</v>
      </c>
      <c r="C78" s="305">
        <f t="shared" si="77"/>
        <v>27.981400977903231</v>
      </c>
      <c r="D78" s="305">
        <f t="shared" si="78"/>
        <v>25.593991953705807</v>
      </c>
      <c r="E78" s="304"/>
      <c r="F78" s="304">
        <v>0.13956861585199126</v>
      </c>
      <c r="G78" s="304">
        <v>0.20767167614910534</v>
      </c>
      <c r="H78" s="304">
        <v>0.36421245015489795</v>
      </c>
      <c r="I78" s="304"/>
      <c r="J78" s="304">
        <v>2.3871951235297657</v>
      </c>
      <c r="K78" s="304">
        <v>3.4034452940717204</v>
      </c>
      <c r="L78" s="304">
        <v>5.6314839846022178</v>
      </c>
      <c r="M78" s="304"/>
      <c r="N78" s="304">
        <v>6.1272473675936583</v>
      </c>
      <c r="O78" s="304">
        <v>7.4493913800232701</v>
      </c>
      <c r="P78" s="304">
        <v>8.7413321363110494</v>
      </c>
      <c r="Q78" s="304"/>
      <c r="R78" s="304">
        <v>1.7813472723962036</v>
      </c>
      <c r="S78" s="304">
        <v>2.0316717550389769</v>
      </c>
      <c r="T78" s="304">
        <v>2.3328813951501068</v>
      </c>
      <c r="U78" s="304"/>
      <c r="V78" s="304">
        <v>2.1766910341636594</v>
      </c>
      <c r="W78" s="304">
        <v>2.4760405144021207</v>
      </c>
      <c r="X78" s="304">
        <v>2.7635069069367724</v>
      </c>
      <c r="Y78" s="304"/>
      <c r="Z78" s="304">
        <v>5.5373790646459282</v>
      </c>
      <c r="AA78" s="304">
        <v>5.031158604524947</v>
      </c>
      <c r="AB78" s="304">
        <v>3.3423629675818662</v>
      </c>
      <c r="AC78" s="304"/>
      <c r="AD78" s="304">
        <v>5.6939604767632996</v>
      </c>
      <c r="AE78" s="304">
        <v>4.4659972271543609</v>
      </c>
      <c r="AF78" s="304">
        <v>1.7447291957026088</v>
      </c>
      <c r="AG78" s="304"/>
      <c r="AH78" s="304">
        <v>3.6677337041615741</v>
      </c>
      <c r="AI78" s="304">
        <v>2.2993689172563405</v>
      </c>
      <c r="AJ78" s="304">
        <v>0.53171531019041052</v>
      </c>
      <c r="AK78" s="304"/>
      <c r="AL78" s="304">
        <v>0.73647595605653304</v>
      </c>
      <c r="AM78" s="304">
        <v>0.61665560928238883</v>
      </c>
      <c r="AN78" s="304">
        <v>0.14176760707587671</v>
      </c>
    </row>
    <row r="79" spans="1:40" x14ac:dyDescent="0.2">
      <c r="A79" s="13" t="str">
        <f t="shared" si="76"/>
        <v>Skilled trades occupations</v>
      </c>
      <c r="B79" s="305">
        <f t="shared" si="79"/>
        <v>7.7662177578829397</v>
      </c>
      <c r="C79" s="305">
        <f t="shared" si="77"/>
        <v>8.4312927151876416</v>
      </c>
      <c r="D79" s="305">
        <f t="shared" si="78"/>
        <v>8.5938750869495735</v>
      </c>
      <c r="E79" s="304"/>
      <c r="F79" s="304">
        <v>3.8309368719101712E-2</v>
      </c>
      <c r="G79" s="304">
        <v>6.2654565262484349E-2</v>
      </c>
      <c r="H79" s="304">
        <v>9.6711592866954674E-2</v>
      </c>
      <c r="I79" s="304"/>
      <c r="J79" s="304">
        <v>0.40616325887217042</v>
      </c>
      <c r="K79" s="304">
        <v>0.61498248145421275</v>
      </c>
      <c r="L79" s="304">
        <v>0.98778000945490085</v>
      </c>
      <c r="M79" s="304"/>
      <c r="N79" s="304">
        <v>0.99155979834150731</v>
      </c>
      <c r="O79" s="304">
        <v>1.2387076215296438</v>
      </c>
      <c r="P79" s="304">
        <v>1.4756747636933256</v>
      </c>
      <c r="Q79" s="304"/>
      <c r="R79" s="304">
        <v>0.37455269890572168</v>
      </c>
      <c r="S79" s="304">
        <v>0.47938747459552949</v>
      </c>
      <c r="T79" s="304">
        <v>0.61439042725045978</v>
      </c>
      <c r="U79" s="304"/>
      <c r="V79" s="304">
        <v>0.47155402548900083</v>
      </c>
      <c r="W79" s="304">
        <v>0.54850813565528933</v>
      </c>
      <c r="X79" s="304">
        <v>0.61797032129019858</v>
      </c>
      <c r="Y79" s="304"/>
      <c r="Z79" s="304">
        <v>2.111339359075588</v>
      </c>
      <c r="AA79" s="304">
        <v>2.1839005209297544</v>
      </c>
      <c r="AB79" s="304">
        <v>2.0594368407483428</v>
      </c>
      <c r="AC79" s="304"/>
      <c r="AD79" s="304">
        <v>1.7637949698331472</v>
      </c>
      <c r="AE79" s="304">
        <v>1.6881603941074721</v>
      </c>
      <c r="AF79" s="304">
        <v>1.3497732750922968</v>
      </c>
      <c r="AG79" s="304"/>
      <c r="AH79" s="304">
        <v>1.0578107224851236</v>
      </c>
      <c r="AI79" s="304">
        <v>1.0688631224943039</v>
      </c>
      <c r="AJ79" s="304">
        <v>0.95797366020699237</v>
      </c>
      <c r="AK79" s="304"/>
      <c r="AL79" s="304">
        <v>0.55113355616157911</v>
      </c>
      <c r="AM79" s="304">
        <v>0.54612839915895128</v>
      </c>
      <c r="AN79" s="304">
        <v>0.4341641963461032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12.19245569063173</v>
      </c>
      <c r="C80" s="305">
        <f t="shared" si="77"/>
        <v>12.928534323239447</v>
      </c>
      <c r="D80" s="305">
        <f t="shared" si="78"/>
        <v>13.909674863708418</v>
      </c>
      <c r="E80" s="304"/>
      <c r="F80" s="304">
        <v>1.1848181723718624E-2</v>
      </c>
      <c r="G80" s="304">
        <v>1.6597918996807903E-2</v>
      </c>
      <c r="H80" s="304">
        <v>2.9229774949702751E-2</v>
      </c>
      <c r="I80" s="304"/>
      <c r="J80" s="304">
        <v>0.65259188012052638</v>
      </c>
      <c r="K80" s="304">
        <v>0.92311471219453745</v>
      </c>
      <c r="L80" s="304">
        <v>1.4597040287285394</v>
      </c>
      <c r="M80" s="304"/>
      <c r="N80" s="304">
        <v>1.7825805380407553</v>
      </c>
      <c r="O80" s="304">
        <v>2.2453101981860915</v>
      </c>
      <c r="P80" s="304">
        <v>2.8573371097335492</v>
      </c>
      <c r="Q80" s="304"/>
      <c r="R80" s="304">
        <v>1.1125954621248022</v>
      </c>
      <c r="S80" s="304">
        <v>1.2971657728053372</v>
      </c>
      <c r="T80" s="304">
        <v>1.5178965979988726</v>
      </c>
      <c r="U80" s="304"/>
      <c r="V80" s="304">
        <v>0.65726206472143978</v>
      </c>
      <c r="W80" s="304">
        <v>0.79249322862006433</v>
      </c>
      <c r="X80" s="304">
        <v>1.0356133768105173</v>
      </c>
      <c r="Y80" s="304"/>
      <c r="Z80" s="304">
        <v>3.2059347893975731</v>
      </c>
      <c r="AA80" s="304">
        <v>3.3807483091522128</v>
      </c>
      <c r="AB80" s="304">
        <v>3.5170258963225756</v>
      </c>
      <c r="AC80" s="304"/>
      <c r="AD80" s="304">
        <v>2.5350342337210412</v>
      </c>
      <c r="AE80" s="304">
        <v>2.2129738753406252</v>
      </c>
      <c r="AF80" s="304">
        <v>1.5915597848327132</v>
      </c>
      <c r="AG80" s="304"/>
      <c r="AH80" s="304">
        <v>1.8400095305130988</v>
      </c>
      <c r="AI80" s="304">
        <v>1.7552433545409718</v>
      </c>
      <c r="AJ80" s="304">
        <v>1.6701975834026224</v>
      </c>
      <c r="AK80" s="304"/>
      <c r="AL80" s="304">
        <v>0.3945990102687737</v>
      </c>
      <c r="AM80" s="304">
        <v>0.30488695340280014</v>
      </c>
      <c r="AN80" s="304">
        <v>0.23111071092932622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9.5792697250860641</v>
      </c>
      <c r="C81" s="305">
        <f t="shared" si="77"/>
        <v>10.117455652585789</v>
      </c>
      <c r="D81" s="305">
        <f t="shared" si="78"/>
        <v>10.297104713283979</v>
      </c>
      <c r="E81" s="304"/>
      <c r="F81" s="304">
        <v>7.2610297211902861E-2</v>
      </c>
      <c r="G81" s="304">
        <v>0.10424879597518572</v>
      </c>
      <c r="H81" s="304">
        <v>0.16134786820668093</v>
      </c>
      <c r="I81" s="304"/>
      <c r="J81" s="304">
        <v>0.61046291016981424</v>
      </c>
      <c r="K81" s="304">
        <v>0.85351779734905708</v>
      </c>
      <c r="L81" s="304">
        <v>1.3765157403136934</v>
      </c>
      <c r="M81" s="304"/>
      <c r="N81" s="304">
        <v>1.8349920429559161</v>
      </c>
      <c r="O81" s="304">
        <v>2.1068352817933165</v>
      </c>
      <c r="P81" s="304">
        <v>2.3666913334061928</v>
      </c>
      <c r="Q81" s="304"/>
      <c r="R81" s="304">
        <v>0.50310451122178446</v>
      </c>
      <c r="S81" s="304">
        <v>0.60781078364589147</v>
      </c>
      <c r="T81" s="304">
        <v>0.73745682200410456</v>
      </c>
      <c r="U81" s="304"/>
      <c r="V81" s="304">
        <v>0.56691158543088738</v>
      </c>
      <c r="W81" s="304">
        <v>0.68496778136335834</v>
      </c>
      <c r="X81" s="304">
        <v>0.77161607913538288</v>
      </c>
      <c r="Y81" s="304"/>
      <c r="Z81" s="304">
        <v>2.2225720121052039</v>
      </c>
      <c r="AA81" s="304">
        <v>2.2528640820916417</v>
      </c>
      <c r="AB81" s="304">
        <v>2.0639043534114379</v>
      </c>
      <c r="AC81" s="304"/>
      <c r="AD81" s="304">
        <v>2.2717910288859069</v>
      </c>
      <c r="AE81" s="304">
        <v>2.1731531412680374</v>
      </c>
      <c r="AF81" s="304">
        <v>1.7120705973091845</v>
      </c>
      <c r="AG81" s="304"/>
      <c r="AH81" s="304">
        <v>1.2016335194972529</v>
      </c>
      <c r="AI81" s="304">
        <v>1.0555165448103927</v>
      </c>
      <c r="AJ81" s="304">
        <v>0.88624596135105549</v>
      </c>
      <c r="AK81" s="304"/>
      <c r="AL81" s="304">
        <v>0.29519181760739338</v>
      </c>
      <c r="AM81" s="304">
        <v>0.27854144428890898</v>
      </c>
      <c r="AN81" s="304">
        <v>0.22125595814624691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4.1273360949870685</v>
      </c>
      <c r="C82" s="305">
        <f t="shared" si="77"/>
        <v>4.6456472507497724</v>
      </c>
      <c r="D82" s="305">
        <f t="shared" si="78"/>
        <v>4.6987487804670938</v>
      </c>
      <c r="E82" s="304"/>
      <c r="F82" s="304">
        <v>1.1040867804843132E-2</v>
      </c>
      <c r="G82" s="304">
        <v>1.8381805087933984E-2</v>
      </c>
      <c r="H82" s="304">
        <v>2.8342127889976986E-2</v>
      </c>
      <c r="I82" s="304"/>
      <c r="J82" s="304">
        <v>0.17190526425711256</v>
      </c>
      <c r="K82" s="304">
        <v>0.25529247946510503</v>
      </c>
      <c r="L82" s="304">
        <v>0.40316565297004536</v>
      </c>
      <c r="M82" s="304"/>
      <c r="N82" s="304">
        <v>0.30116359286468647</v>
      </c>
      <c r="O82" s="304">
        <v>0.41048100494353218</v>
      </c>
      <c r="P82" s="304">
        <v>0.50133686871453009</v>
      </c>
      <c r="Q82" s="304"/>
      <c r="R82" s="304">
        <v>0.11998055436922592</v>
      </c>
      <c r="S82" s="304">
        <v>0.16755444568507533</v>
      </c>
      <c r="T82" s="304">
        <v>0.2293031048622762</v>
      </c>
      <c r="U82" s="304"/>
      <c r="V82" s="304">
        <v>0.12426459162801547</v>
      </c>
      <c r="W82" s="304">
        <v>0.16895771868088297</v>
      </c>
      <c r="X82" s="304">
        <v>0.19921590812047968</v>
      </c>
      <c r="Y82" s="304"/>
      <c r="Z82" s="304">
        <v>1.0819341431095924</v>
      </c>
      <c r="AA82" s="304">
        <v>1.2960149380379629</v>
      </c>
      <c r="AB82" s="304">
        <v>1.5447918218926455</v>
      </c>
      <c r="AC82" s="304"/>
      <c r="AD82" s="304">
        <v>0.89074767962923029</v>
      </c>
      <c r="AE82" s="304">
        <v>0.94173973159342228</v>
      </c>
      <c r="AF82" s="304">
        <v>0.87722402676309941</v>
      </c>
      <c r="AG82" s="304"/>
      <c r="AH82" s="304">
        <v>0.88376531535381742</v>
      </c>
      <c r="AI82" s="304">
        <v>0.93093132833030967</v>
      </c>
      <c r="AJ82" s="304">
        <v>0.68515269210589835</v>
      </c>
      <c r="AK82" s="304"/>
      <c r="AL82" s="304">
        <v>0.5425340859705452</v>
      </c>
      <c r="AM82" s="304">
        <v>0.45629379892554744</v>
      </c>
      <c r="AN82" s="304">
        <v>0.23021657714814195</v>
      </c>
    </row>
    <row r="83" spans="1:40" x14ac:dyDescent="0.2">
      <c r="A83" s="39" t="str">
        <f t="shared" si="76"/>
        <v>Elementary occupations</v>
      </c>
      <c r="B83" s="307">
        <f t="shared" si="79"/>
        <v>17.970574715643572</v>
      </c>
      <c r="C83" s="307">
        <f t="shared" si="77"/>
        <v>19.745764739640112</v>
      </c>
      <c r="D83" s="307">
        <f t="shared" si="78"/>
        <v>20.362092428382937</v>
      </c>
      <c r="E83" s="307"/>
      <c r="F83" s="307">
        <v>2.060644602094831E-2</v>
      </c>
      <c r="G83" s="307">
        <v>3.2158669783215854E-2</v>
      </c>
      <c r="H83" s="307">
        <v>4.7194658021911119E-2</v>
      </c>
      <c r="I83" s="307"/>
      <c r="J83" s="307">
        <v>0.47318608363953474</v>
      </c>
      <c r="K83" s="307">
        <v>0.78721408481671229</v>
      </c>
      <c r="L83" s="307">
        <v>1.289769871458724</v>
      </c>
      <c r="M83" s="307"/>
      <c r="N83" s="307">
        <v>1.1127467100729942</v>
      </c>
      <c r="O83" s="307">
        <v>1.4537679067615492</v>
      </c>
      <c r="P83" s="307">
        <v>1.7832354950035452</v>
      </c>
      <c r="Q83" s="307"/>
      <c r="R83" s="307">
        <v>0.61116084583045005</v>
      </c>
      <c r="S83" s="307">
        <v>0.78146669265264612</v>
      </c>
      <c r="T83" s="307">
        <v>0.89232722295575695</v>
      </c>
      <c r="U83" s="307"/>
      <c r="V83" s="307">
        <v>0.30544529543351817</v>
      </c>
      <c r="W83" s="307">
        <v>0.34972083906153451</v>
      </c>
      <c r="X83" s="307">
        <v>0.39902119612317188</v>
      </c>
      <c r="Y83" s="307"/>
      <c r="Z83" s="307">
        <v>2.5046361986920886</v>
      </c>
      <c r="AA83" s="307">
        <v>2.8859647797436483</v>
      </c>
      <c r="AB83" s="307">
        <v>3.2748466798920295</v>
      </c>
      <c r="AC83" s="307"/>
      <c r="AD83" s="307">
        <v>5.2523142020730242</v>
      </c>
      <c r="AE83" s="307">
        <v>5.6082449290855028</v>
      </c>
      <c r="AF83" s="307">
        <v>5.21861213153203</v>
      </c>
      <c r="AG83" s="307"/>
      <c r="AH83" s="307">
        <v>6.4572050496141227</v>
      </c>
      <c r="AI83" s="307">
        <v>7.2539355294473031</v>
      </c>
      <c r="AJ83" s="307">
        <v>7.0635332389080476</v>
      </c>
      <c r="AK83" s="307"/>
      <c r="AL83" s="307">
        <v>1.233273884266894</v>
      </c>
      <c r="AM83" s="307">
        <v>0.59329130828800003</v>
      </c>
      <c r="AN83" s="307">
        <v>0.39355193448772008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165.57399999999993</v>
      </c>
      <c r="C92" s="305">
        <f>SUM(C93:C101)</f>
        <v>174.81299999999987</v>
      </c>
      <c r="D92" s="305">
        <f>SUM(D93:D101)</f>
        <v>190.28000000000009</v>
      </c>
      <c r="E92" s="304"/>
      <c r="F92" s="305">
        <f>SUM(F93:F101)</f>
        <v>5.4417078566142747</v>
      </c>
      <c r="G92" s="305">
        <f>SUM(G93:G101)</f>
        <v>6.9729905786704114</v>
      </c>
      <c r="H92" s="305">
        <f>SUM(H93:H101)</f>
        <v>10.074666101786857</v>
      </c>
      <c r="I92" s="304"/>
      <c r="J92" s="305">
        <f>SUM(J93:J101)</f>
        <v>31.898261655623166</v>
      </c>
      <c r="K92" s="305">
        <f>SUM(K93:K101)</f>
        <v>39.471188594510352</v>
      </c>
      <c r="L92" s="305">
        <f>SUM(L93:L101)</f>
        <v>54.857029243379024</v>
      </c>
      <c r="M92" s="304"/>
      <c r="N92" s="305">
        <f>SUM(N93:N101)</f>
        <v>39.622709381826866</v>
      </c>
      <c r="O92" s="305">
        <f>SUM(O93:O101)</f>
        <v>43.458799912138652</v>
      </c>
      <c r="P92" s="305">
        <f>SUM(P93:P101)</f>
        <v>47.558728307389899</v>
      </c>
      <c r="Q92" s="304"/>
      <c r="R92" s="305">
        <f>SUM(R93:R101)</f>
        <v>14.139836314452641</v>
      </c>
      <c r="S92" s="305">
        <f>SUM(S93:S101)</f>
        <v>13.064657907732144</v>
      </c>
      <c r="T92" s="305">
        <f>SUM(T93:T101)</f>
        <v>12.135227329670805</v>
      </c>
      <c r="U92" s="304"/>
      <c r="V92" s="305">
        <f>SUM(V93:V101)</f>
        <v>7.4442408112897391</v>
      </c>
      <c r="W92" s="305">
        <f>SUM(W93:W101)</f>
        <v>7.8383992219255516</v>
      </c>
      <c r="X92" s="305">
        <f>SUM(X93:X101)</f>
        <v>8.3426591204612901</v>
      </c>
      <c r="Y92" s="304"/>
      <c r="Z92" s="305">
        <f>SUM(Z93:Z101)</f>
        <v>33.46264813247641</v>
      </c>
      <c r="AA92" s="305">
        <f>SUM(AA93:AA101)</f>
        <v>35.867074378934845</v>
      </c>
      <c r="AB92" s="305">
        <f>SUM(AB93:AB101)</f>
        <v>38.124717177484634</v>
      </c>
      <c r="AC92" s="304"/>
      <c r="AD92" s="305">
        <f>SUM(AD93:AD101)</f>
        <v>22.593944598644615</v>
      </c>
      <c r="AE92" s="305">
        <f>SUM(AE93:AE101)</f>
        <v>19.733586012103149</v>
      </c>
      <c r="AF92" s="305">
        <f>SUM(AF93:AF101)</f>
        <v>13.283627033804972</v>
      </c>
      <c r="AG92" s="304"/>
      <c r="AH92" s="305">
        <f>SUM(AH93:AH101)</f>
        <v>9.5591750721233364</v>
      </c>
      <c r="AI92" s="305">
        <f>SUM(AI93:AI101)</f>
        <v>7.2715998640898603</v>
      </c>
      <c r="AJ92" s="305">
        <f>SUM(AJ93:AJ101)</f>
        <v>4.9519828475350529</v>
      </c>
      <c r="AK92" s="304"/>
      <c r="AL92" s="305">
        <f>SUM(AL93:AL101)</f>
        <v>1.4114761769488569</v>
      </c>
      <c r="AM92" s="305">
        <f>SUM(AM93:AM101)</f>
        <v>1.1347035298949022</v>
      </c>
      <c r="AN92" s="305">
        <f>SUM(AN93:AN101)</f>
        <v>0.95136283848755065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9.1287611879611568</v>
      </c>
      <c r="C93" s="305">
        <f t="shared" ref="C93:D93" si="81">SUM(G93,K93,O93,S93,W93,AA93,AE93,AI93,AM93)</f>
        <v>9.0499132226802619</v>
      </c>
      <c r="D93" s="305">
        <f t="shared" si="81"/>
        <v>10.281429776454685</v>
      </c>
      <c r="E93" s="304"/>
      <c r="F93" s="304">
        <v>0.18691758965417363</v>
      </c>
      <c r="G93" s="304">
        <v>0.24185433763728356</v>
      </c>
      <c r="H93" s="304">
        <v>0.39640575181373144</v>
      </c>
      <c r="I93" s="304"/>
      <c r="J93" s="304">
        <v>1.909694693426361</v>
      </c>
      <c r="K93" s="304">
        <v>2.2520468536997664</v>
      </c>
      <c r="L93" s="304">
        <v>3.1967129254894076</v>
      </c>
      <c r="M93" s="304"/>
      <c r="N93" s="304">
        <v>2.5937351344783961</v>
      </c>
      <c r="O93" s="304">
        <v>2.597799552048591</v>
      </c>
      <c r="P93" s="304">
        <v>2.8558873515648426</v>
      </c>
      <c r="Q93" s="304"/>
      <c r="R93" s="304">
        <v>1.3657332461413203</v>
      </c>
      <c r="S93" s="304">
        <v>1.3417400118728677</v>
      </c>
      <c r="T93" s="304">
        <v>1.4880734818604413</v>
      </c>
      <c r="U93" s="304"/>
      <c r="V93" s="304">
        <v>0.40779061700016472</v>
      </c>
      <c r="W93" s="304">
        <v>0.36637573078633584</v>
      </c>
      <c r="X93" s="304">
        <v>0.36542031069472736</v>
      </c>
      <c r="Y93" s="304"/>
      <c r="Z93" s="304">
        <v>1.5371849259511796</v>
      </c>
      <c r="AA93" s="304">
        <v>1.365920604530241</v>
      </c>
      <c r="AB93" s="304">
        <v>1.3074816558878093</v>
      </c>
      <c r="AC93" s="304"/>
      <c r="AD93" s="304">
        <v>0.70967783695962272</v>
      </c>
      <c r="AE93" s="304">
        <v>0.55150044422214217</v>
      </c>
      <c r="AF93" s="304">
        <v>0.42436449927349662</v>
      </c>
      <c r="AG93" s="304"/>
      <c r="AH93" s="304">
        <v>0.28128410161424022</v>
      </c>
      <c r="AI93" s="304">
        <v>0.20564570991747921</v>
      </c>
      <c r="AJ93" s="304">
        <v>0.13206023140289611</v>
      </c>
      <c r="AK93" s="304"/>
      <c r="AL93" s="304">
        <v>0.13674304273569832</v>
      </c>
      <c r="AM93" s="304">
        <v>0.12702997796555485</v>
      </c>
      <c r="AN93" s="304">
        <v>0.11502356846733176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64.747646564933646</v>
      </c>
      <c r="C94" s="305">
        <f t="shared" ref="C94:C101" si="83">SUM(G94,K94,O94,S94,W94,AA94,AE94,AI94,AM94)</f>
        <v>68.26101850139338</v>
      </c>
      <c r="D94" s="305">
        <f t="shared" ref="D94:D101" si="84">SUM(H94,L94,P94,T94,X94,AB94,AF94,AJ94,AN94)</f>
        <v>77.848215165443889</v>
      </c>
      <c r="E94" s="305"/>
      <c r="F94" s="304">
        <v>4.8049843003177291</v>
      </c>
      <c r="G94" s="304">
        <v>6.0752604466752231</v>
      </c>
      <c r="H94" s="304">
        <v>8.5697365045681195</v>
      </c>
      <c r="I94" s="304"/>
      <c r="J94" s="304">
        <v>23.40639443256816</v>
      </c>
      <c r="K94" s="304">
        <v>27.774025117060422</v>
      </c>
      <c r="L94" s="304">
        <v>36.809379388499764</v>
      </c>
      <c r="M94" s="304"/>
      <c r="N94" s="304">
        <v>21.503762405555538</v>
      </c>
      <c r="O94" s="304">
        <v>21.446106711808127</v>
      </c>
      <c r="P94" s="304">
        <v>21.382891245605784</v>
      </c>
      <c r="Q94" s="304"/>
      <c r="R94" s="304">
        <v>3.8902573588126681</v>
      </c>
      <c r="S94" s="304">
        <v>2.2277411188822325</v>
      </c>
      <c r="T94" s="304">
        <v>1.1997088365174531</v>
      </c>
      <c r="U94" s="304"/>
      <c r="V94" s="304">
        <v>1.5642457474670752</v>
      </c>
      <c r="W94" s="304">
        <v>1.6438016135769284</v>
      </c>
      <c r="X94" s="304">
        <v>1.6890434079925201</v>
      </c>
      <c r="Y94" s="304"/>
      <c r="Z94" s="304">
        <v>4.6392091019939139</v>
      </c>
      <c r="AA94" s="304">
        <v>4.6713874483892903</v>
      </c>
      <c r="AB94" s="304">
        <v>4.9544317042555726</v>
      </c>
      <c r="AC94" s="304"/>
      <c r="AD94" s="304">
        <v>2.8379423360567873</v>
      </c>
      <c r="AE94" s="304">
        <v>2.4661705028432119</v>
      </c>
      <c r="AF94" s="304">
        <v>1.7184344402729361</v>
      </c>
      <c r="AG94" s="304"/>
      <c r="AH94" s="304">
        <v>1.8932794038866014</v>
      </c>
      <c r="AI94" s="304">
        <v>1.7544888149430984</v>
      </c>
      <c r="AJ94" s="304">
        <v>1.3797515109250917</v>
      </c>
      <c r="AK94" s="304"/>
      <c r="AL94" s="304">
        <v>0.2075714782751823</v>
      </c>
      <c r="AM94" s="304">
        <v>0.20203672721485147</v>
      </c>
      <c r="AN94" s="304">
        <v>0.14483812680665917</v>
      </c>
    </row>
    <row r="95" spans="1:40" x14ac:dyDescent="0.2">
      <c r="A95" s="13" t="str">
        <f t="shared" si="80"/>
        <v>Associate professional occupations</v>
      </c>
      <c r="B95" s="305">
        <f t="shared" si="82"/>
        <v>25.573234682743664</v>
      </c>
      <c r="C95" s="305">
        <f t="shared" si="83"/>
        <v>30.921049104726578</v>
      </c>
      <c r="D95" s="305">
        <f t="shared" si="84"/>
        <v>35.636732977010951</v>
      </c>
      <c r="E95" s="305"/>
      <c r="F95" s="304">
        <v>0.26414074596109566</v>
      </c>
      <c r="G95" s="304">
        <v>0.38353074735792914</v>
      </c>
      <c r="H95" s="304">
        <v>0.66929567606633622</v>
      </c>
      <c r="I95" s="304"/>
      <c r="J95" s="304">
        <v>3.5371950938951064</v>
      </c>
      <c r="K95" s="304">
        <v>5.1942057514739268</v>
      </c>
      <c r="L95" s="304">
        <v>8.3100151847624986</v>
      </c>
      <c r="M95" s="304"/>
      <c r="N95" s="304">
        <v>6.9604867118804501</v>
      </c>
      <c r="O95" s="304">
        <v>9.2971154273050551</v>
      </c>
      <c r="P95" s="304">
        <v>11.584778328362409</v>
      </c>
      <c r="Q95" s="304"/>
      <c r="R95" s="304">
        <v>2.8968807299668797</v>
      </c>
      <c r="S95" s="304">
        <v>3.1155127209910054</v>
      </c>
      <c r="T95" s="304">
        <v>2.5511804420847799</v>
      </c>
      <c r="U95" s="304"/>
      <c r="V95" s="304">
        <v>1.3782103279707869</v>
      </c>
      <c r="W95" s="304">
        <v>1.4704019263549442</v>
      </c>
      <c r="X95" s="304">
        <v>1.6223968022732358</v>
      </c>
      <c r="Y95" s="304"/>
      <c r="Z95" s="304">
        <v>5.2429051287716568</v>
      </c>
      <c r="AA95" s="304">
        <v>6.3314097462722287</v>
      </c>
      <c r="AB95" s="304">
        <v>7.0630779191237361</v>
      </c>
      <c r="AC95" s="304"/>
      <c r="AD95" s="304">
        <v>3.4453031997807484</v>
      </c>
      <c r="AE95" s="304">
        <v>3.4355945022733456</v>
      </c>
      <c r="AF95" s="304">
        <v>2.4163056195692052</v>
      </c>
      <c r="AG95" s="304"/>
      <c r="AH95" s="304">
        <v>1.6988216996134948</v>
      </c>
      <c r="AI95" s="304">
        <v>1.572549739999026</v>
      </c>
      <c r="AJ95" s="304">
        <v>1.3295055175909343</v>
      </c>
      <c r="AK95" s="304"/>
      <c r="AL95" s="304">
        <v>0.14929104490344519</v>
      </c>
      <c r="AM95" s="304">
        <v>0.12072854269911434</v>
      </c>
      <c r="AN95" s="304">
        <v>9.017748717782037E-2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16.956327074334443</v>
      </c>
      <c r="C96" s="305">
        <f t="shared" si="83"/>
        <v>16.014495504815255</v>
      </c>
      <c r="D96" s="305">
        <f t="shared" si="84"/>
        <v>12.716605047569608</v>
      </c>
      <c r="E96" s="305"/>
      <c r="F96" s="304">
        <v>0.11525301072175585</v>
      </c>
      <c r="G96" s="304">
        <v>0.16671990006099169</v>
      </c>
      <c r="H96" s="304">
        <v>0.27068943484108704</v>
      </c>
      <c r="I96" s="304"/>
      <c r="J96" s="304">
        <v>1.2327187157618045</v>
      </c>
      <c r="K96" s="304">
        <v>1.7056056463293885</v>
      </c>
      <c r="L96" s="304">
        <v>2.3240706768321111</v>
      </c>
      <c r="M96" s="304"/>
      <c r="N96" s="304">
        <v>3.1851160596316759</v>
      </c>
      <c r="O96" s="304">
        <v>3.7700629658815683</v>
      </c>
      <c r="P96" s="304">
        <v>4.0412108089224734</v>
      </c>
      <c r="Q96" s="304"/>
      <c r="R96" s="304">
        <v>1.7836887803458097</v>
      </c>
      <c r="S96" s="304">
        <v>2.0737848321024708</v>
      </c>
      <c r="T96" s="304">
        <v>2.2266821696216588</v>
      </c>
      <c r="U96" s="304"/>
      <c r="V96" s="304">
        <v>1.2313604659536246</v>
      </c>
      <c r="W96" s="304">
        <v>1.2839883017485818</v>
      </c>
      <c r="X96" s="304">
        <v>1.1906431544761917</v>
      </c>
      <c r="Y96" s="304"/>
      <c r="Z96" s="304">
        <v>4.0070791691369134</v>
      </c>
      <c r="AA96" s="304">
        <v>3.9807319838969168</v>
      </c>
      <c r="AB96" s="304">
        <v>2.3136589042035776</v>
      </c>
      <c r="AC96" s="304"/>
      <c r="AD96" s="304">
        <v>3.125504327253311</v>
      </c>
      <c r="AE96" s="304">
        <v>1.9487280520768577</v>
      </c>
      <c r="AF96" s="304">
        <v>0.28930200224382535</v>
      </c>
      <c r="AG96" s="304"/>
      <c r="AH96" s="304">
        <v>2.1212861985628626</v>
      </c>
      <c r="AI96" s="304">
        <v>1.0398516815648062</v>
      </c>
      <c r="AJ96" s="304">
        <v>3.7203472545961722E-2</v>
      </c>
      <c r="AK96" s="304"/>
      <c r="AL96" s="304">
        <v>0.1543203469666834</v>
      </c>
      <c r="AM96" s="304">
        <v>4.5022141153671764E-2</v>
      </c>
      <c r="AN96" s="304">
        <v>2.3144423882721699E-2</v>
      </c>
    </row>
    <row r="97" spans="1:40" x14ac:dyDescent="0.2">
      <c r="A97" s="13" t="str">
        <f t="shared" si="80"/>
        <v>Skilled trades occupations</v>
      </c>
      <c r="B97" s="305">
        <f t="shared" si="82"/>
        <v>2.0338801411899516</v>
      </c>
      <c r="C97" s="305">
        <f t="shared" si="83"/>
        <v>2.0583303600712668</v>
      </c>
      <c r="D97" s="305">
        <f t="shared" si="84"/>
        <v>1.9517976461442732</v>
      </c>
      <c r="E97" s="304"/>
      <c r="F97" s="304">
        <v>1.3294216049336604E-2</v>
      </c>
      <c r="G97" s="304">
        <v>1.980455572973077E-2</v>
      </c>
      <c r="H97" s="304">
        <v>3.3090095324338827E-2</v>
      </c>
      <c r="I97" s="304"/>
      <c r="J97" s="304">
        <v>6.149326683553822E-2</v>
      </c>
      <c r="K97" s="304">
        <v>9.6877433858086101E-2</v>
      </c>
      <c r="L97" s="304">
        <v>0.16467150270283074</v>
      </c>
      <c r="M97" s="304"/>
      <c r="N97" s="304">
        <v>0.28561186329342686</v>
      </c>
      <c r="O97" s="304">
        <v>0.35967551257294189</v>
      </c>
      <c r="P97" s="304">
        <v>0.4168710213585976</v>
      </c>
      <c r="Q97" s="304"/>
      <c r="R97" s="304">
        <v>9.4198790293080786E-2</v>
      </c>
      <c r="S97" s="304">
        <v>0.11074447869361517</v>
      </c>
      <c r="T97" s="304">
        <v>0.13469153126706729</v>
      </c>
      <c r="U97" s="304"/>
      <c r="V97" s="304">
        <v>0.1015836489331944</v>
      </c>
      <c r="W97" s="304">
        <v>0.11687686582528832</v>
      </c>
      <c r="X97" s="304">
        <v>0.13342132175342694</v>
      </c>
      <c r="Y97" s="304"/>
      <c r="Z97" s="304">
        <v>0.45279027410156802</v>
      </c>
      <c r="AA97" s="304">
        <v>0.41133251274096322</v>
      </c>
      <c r="AB97" s="304">
        <v>0.31329140246445342</v>
      </c>
      <c r="AC97" s="304"/>
      <c r="AD97" s="304">
        <v>0.5814675934826764</v>
      </c>
      <c r="AE97" s="304">
        <v>0.51439248863261322</v>
      </c>
      <c r="AF97" s="304">
        <v>0.34910767664068909</v>
      </c>
      <c r="AG97" s="304"/>
      <c r="AH97" s="304">
        <v>0.3414988034270508</v>
      </c>
      <c r="AI97" s="304">
        <v>0.32652283539337174</v>
      </c>
      <c r="AJ97" s="304">
        <v>0.32701391050225903</v>
      </c>
      <c r="AK97" s="304"/>
      <c r="AL97" s="304">
        <v>0.10194168477407989</v>
      </c>
      <c r="AM97" s="304">
        <v>0.10210367662465648</v>
      </c>
      <c r="AN97" s="304">
        <v>7.9639184130610219E-2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37.911164426921879</v>
      </c>
      <c r="C98" s="305">
        <f t="shared" si="83"/>
        <v>39.752276589846623</v>
      </c>
      <c r="D98" s="305">
        <f t="shared" si="84"/>
        <v>43.93116572123629</v>
      </c>
      <c r="E98" s="304"/>
      <c r="F98" s="304">
        <v>2.0694772863308532E-2</v>
      </c>
      <c r="G98" s="304">
        <v>3.055735393341058E-2</v>
      </c>
      <c r="H98" s="304">
        <v>5.3687739502294371E-2</v>
      </c>
      <c r="I98" s="304"/>
      <c r="J98" s="304">
        <v>1.4296170149133021</v>
      </c>
      <c r="K98" s="304">
        <v>2.0028448275367445</v>
      </c>
      <c r="L98" s="304">
        <v>3.382955271993489</v>
      </c>
      <c r="M98" s="304"/>
      <c r="N98" s="304">
        <v>4.3161136718636248</v>
      </c>
      <c r="O98" s="304">
        <v>5.1138033653385877</v>
      </c>
      <c r="P98" s="304">
        <v>6.2846656228697491</v>
      </c>
      <c r="Q98" s="304"/>
      <c r="R98" s="304">
        <v>3.6318727293480961</v>
      </c>
      <c r="S98" s="304">
        <v>3.6337328402276832</v>
      </c>
      <c r="T98" s="304">
        <v>3.7856603018572228</v>
      </c>
      <c r="U98" s="304"/>
      <c r="V98" s="304">
        <v>2.3172672859127865</v>
      </c>
      <c r="W98" s="304">
        <v>2.4510398220937737</v>
      </c>
      <c r="X98" s="304">
        <v>2.7687563948285026</v>
      </c>
      <c r="Y98" s="304"/>
      <c r="Z98" s="304">
        <v>15.45901248051066</v>
      </c>
      <c r="AA98" s="304">
        <v>17.065634163853147</v>
      </c>
      <c r="AB98" s="304">
        <v>20.340422868791702</v>
      </c>
      <c r="AC98" s="304"/>
      <c r="AD98" s="304">
        <v>9.3274261184995435</v>
      </c>
      <c r="AE98" s="304">
        <v>8.5588041153152847</v>
      </c>
      <c r="AF98" s="304">
        <v>6.3593779330303795</v>
      </c>
      <c r="AG98" s="304"/>
      <c r="AH98" s="304">
        <v>1.2605180930849742</v>
      </c>
      <c r="AI98" s="304">
        <v>0.78224145484176222</v>
      </c>
      <c r="AJ98" s="304">
        <v>0.81922161763447432</v>
      </c>
      <c r="AK98" s="304"/>
      <c r="AL98" s="304">
        <v>0.14864225992557858</v>
      </c>
      <c r="AM98" s="304">
        <v>0.11361864670623621</v>
      </c>
      <c r="AN98" s="304">
        <v>0.13641797072847256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2.0536772391241112</v>
      </c>
      <c r="C99" s="305">
        <f t="shared" si="83"/>
        <v>2.2565983149159625</v>
      </c>
      <c r="D99" s="305">
        <f>SUM(H99,L99,P99,T99,X99,AB99,AF99,AJ99,AN99)</f>
        <v>2.3181920359173915</v>
      </c>
      <c r="E99" s="304"/>
      <c r="F99" s="304">
        <v>1.052643714064703E-2</v>
      </c>
      <c r="G99" s="304">
        <v>1.6094636148192207E-2</v>
      </c>
      <c r="H99" s="304">
        <v>2.5906264247839452E-2</v>
      </c>
      <c r="I99" s="304"/>
      <c r="J99" s="304">
        <v>0.19926156099917489</v>
      </c>
      <c r="K99" s="304">
        <v>0.27504952897206131</v>
      </c>
      <c r="L99" s="304">
        <v>0.4073336710587887</v>
      </c>
      <c r="M99" s="304"/>
      <c r="N99" s="304">
        <v>0.44259189338754845</v>
      </c>
      <c r="O99" s="304">
        <v>0.51712975771022573</v>
      </c>
      <c r="P99" s="304">
        <v>0.57176277178805446</v>
      </c>
      <c r="Q99" s="304"/>
      <c r="R99" s="304">
        <v>0.23156632294409712</v>
      </c>
      <c r="S99" s="304">
        <v>0.23448214313165286</v>
      </c>
      <c r="T99" s="304">
        <v>0.23765291098392913</v>
      </c>
      <c r="U99" s="304"/>
      <c r="V99" s="304">
        <v>0.14965181930116978</v>
      </c>
      <c r="W99" s="304">
        <v>0.17495008777876647</v>
      </c>
      <c r="X99" s="304">
        <v>0.19316997004295286</v>
      </c>
      <c r="Y99" s="304"/>
      <c r="Z99" s="304">
        <v>0.49287308711007805</v>
      </c>
      <c r="AA99" s="304">
        <v>0.53810218942172516</v>
      </c>
      <c r="AB99" s="304">
        <v>0.55402951918900456</v>
      </c>
      <c r="AC99" s="304"/>
      <c r="AD99" s="304">
        <v>0.3516986186638365</v>
      </c>
      <c r="AE99" s="304">
        <v>0.31694193131099041</v>
      </c>
      <c r="AF99" s="304">
        <v>0.15849795821334611</v>
      </c>
      <c r="AG99" s="304"/>
      <c r="AH99" s="304">
        <v>0.13195375858996056</v>
      </c>
      <c r="AI99" s="304">
        <v>0.12771405759875326</v>
      </c>
      <c r="AJ99" s="304">
        <v>9.9719502354832928E-2</v>
      </c>
      <c r="AK99" s="304"/>
      <c r="AL99" s="304">
        <v>4.3553740987598934E-2</v>
      </c>
      <c r="AM99" s="304">
        <v>5.6133982843594853E-2</v>
      </c>
      <c r="AN99" s="304">
        <v>7.0119468038643468E-2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1.595583696763377</v>
      </c>
      <c r="C100" s="305">
        <f t="shared" si="83"/>
        <v>1.7059204311521197</v>
      </c>
      <c r="D100" s="305">
        <f t="shared" si="84"/>
        <v>1.603873892272615</v>
      </c>
      <c r="E100" s="304"/>
      <c r="F100" s="304">
        <v>1.8107338336308405E-2</v>
      </c>
      <c r="G100" s="304">
        <v>2.8974068503190557E-2</v>
      </c>
      <c r="H100" s="304">
        <v>4.649358807007517E-2</v>
      </c>
      <c r="I100" s="304"/>
      <c r="J100" s="304">
        <v>5.1552159880969312E-2</v>
      </c>
      <c r="K100" s="304">
        <v>8.7360328984226826E-2</v>
      </c>
      <c r="L100" s="304">
        <v>0.12899069790903514</v>
      </c>
      <c r="M100" s="304"/>
      <c r="N100" s="304">
        <v>0.10784910745109139</v>
      </c>
      <c r="O100" s="304">
        <v>0.12970268735230844</v>
      </c>
      <c r="P100" s="304">
        <v>0.1469227707531077</v>
      </c>
      <c r="Q100" s="304"/>
      <c r="R100" s="304">
        <v>2.974002733184462E-2</v>
      </c>
      <c r="S100" s="304">
        <v>4.4680117110424161E-2</v>
      </c>
      <c r="T100" s="304">
        <v>5.7768502112254039E-2</v>
      </c>
      <c r="U100" s="304"/>
      <c r="V100" s="304">
        <v>0.12976002378951615</v>
      </c>
      <c r="W100" s="304">
        <v>0.16204786009927827</v>
      </c>
      <c r="X100" s="304">
        <v>0.19314952952352327</v>
      </c>
      <c r="Y100" s="304"/>
      <c r="Z100" s="304">
        <v>0.42676011351807802</v>
      </c>
      <c r="AA100" s="304">
        <v>0.46038760040668375</v>
      </c>
      <c r="AB100" s="304">
        <v>0.44903224263038505</v>
      </c>
      <c r="AC100" s="304"/>
      <c r="AD100" s="304">
        <v>0.40656445848902945</v>
      </c>
      <c r="AE100" s="304">
        <v>0.40142969332037615</v>
      </c>
      <c r="AF100" s="304">
        <v>0.28663016429459487</v>
      </c>
      <c r="AG100" s="304"/>
      <c r="AH100" s="304">
        <v>0.34519408168017318</v>
      </c>
      <c r="AI100" s="304">
        <v>0.33127147796913486</v>
      </c>
      <c r="AJ100" s="304">
        <v>0.23835003705044844</v>
      </c>
      <c r="AK100" s="304"/>
      <c r="AL100" s="304">
        <v>8.0056386286366521E-2</v>
      </c>
      <c r="AM100" s="304">
        <v>6.0066597406496801E-2</v>
      </c>
      <c r="AN100" s="304">
        <v>5.6536359929191302E-2</v>
      </c>
    </row>
    <row r="101" spans="1:40" x14ac:dyDescent="0.2">
      <c r="A101" s="39" t="str">
        <f t="shared" si="80"/>
        <v>Elementary occupations</v>
      </c>
      <c r="B101" s="307">
        <f t="shared" si="82"/>
        <v>5.5737249860276767</v>
      </c>
      <c r="C101" s="307">
        <f t="shared" si="83"/>
        <v>4.7933979703984191</v>
      </c>
      <c r="D101" s="307">
        <f t="shared" si="84"/>
        <v>3.9919877379503892</v>
      </c>
      <c r="E101" s="307"/>
      <c r="F101" s="307">
        <v>7.7894455699193755E-3</v>
      </c>
      <c r="G101" s="307">
        <v>1.0194532624460417E-2</v>
      </c>
      <c r="H101" s="307">
        <v>9.3610473530369755E-3</v>
      </c>
      <c r="I101" s="307"/>
      <c r="J101" s="307">
        <v>7.0334717342748959E-2</v>
      </c>
      <c r="K101" s="307">
        <v>8.3173106595732946E-2</v>
      </c>
      <c r="L101" s="307">
        <v>0.13289992413110568</v>
      </c>
      <c r="M101" s="307"/>
      <c r="N101" s="307">
        <v>0.2274425342851186</v>
      </c>
      <c r="O101" s="307">
        <v>0.22740393212124968</v>
      </c>
      <c r="P101" s="307">
        <v>0.27373838616488938</v>
      </c>
      <c r="Q101" s="307"/>
      <c r="R101" s="307">
        <v>0.21589832926884617</v>
      </c>
      <c r="S101" s="307">
        <v>0.28223964472019453</v>
      </c>
      <c r="T101" s="307">
        <v>0.45380915336600136</v>
      </c>
      <c r="U101" s="307"/>
      <c r="V101" s="307">
        <v>0.16437087496142055</v>
      </c>
      <c r="W101" s="307">
        <v>0.16891701366165407</v>
      </c>
      <c r="X101" s="307">
        <v>0.18665822887621056</v>
      </c>
      <c r="Y101" s="307"/>
      <c r="Z101" s="307">
        <v>1.2048338513823589</v>
      </c>
      <c r="AA101" s="307">
        <v>1.0421681294236456</v>
      </c>
      <c r="AB101" s="307">
        <v>0.82929096093839194</v>
      </c>
      <c r="AC101" s="307"/>
      <c r="AD101" s="307">
        <v>1.8083601094590618</v>
      </c>
      <c r="AE101" s="307">
        <v>1.5400242821083288</v>
      </c>
      <c r="AF101" s="307">
        <v>1.2816067402664986</v>
      </c>
      <c r="AG101" s="307"/>
      <c r="AH101" s="307">
        <v>1.4853389316639778</v>
      </c>
      <c r="AI101" s="307">
        <v>1.1313140918624276</v>
      </c>
      <c r="AJ101" s="307">
        <v>0.58915704752815456</v>
      </c>
      <c r="AK101" s="307"/>
      <c r="AL101" s="307">
        <v>0.38935619209422401</v>
      </c>
      <c r="AM101" s="307">
        <v>0.30796323728072544</v>
      </c>
      <c r="AN101" s="307">
        <v>0.23546624932610014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0.5397173609039615</v>
      </c>
      <c r="C8" s="69">
        <v>0.7821820500666129</v>
      </c>
      <c r="D8" s="69">
        <v>0.79914743814243572</v>
      </c>
      <c r="E8" s="69">
        <v>0.97976926042230006</v>
      </c>
      <c r="F8" s="69">
        <v>1.5138546582503227</v>
      </c>
      <c r="G8" s="10"/>
      <c r="H8" s="69">
        <f>F8-D8</f>
        <v>0.71470722010788701</v>
      </c>
      <c r="I8" s="69">
        <f>'RD T1'!E36</f>
        <v>0.57651575671255206</v>
      </c>
      <c r="J8" s="69">
        <f>SUM(H8:I8)</f>
        <v>1.2912229768204391</v>
      </c>
      <c r="L8" t="str">
        <f>A8</f>
        <v>11 Corporate managers and directors</v>
      </c>
      <c r="M8" s="69">
        <v>4.3837514198165666</v>
      </c>
      <c r="N8" s="69">
        <v>6.438255632858823</v>
      </c>
      <c r="O8" s="69">
        <v>6.4568223205113515</v>
      </c>
      <c r="P8" s="69">
        <v>7.4909913988201424</v>
      </c>
      <c r="Q8" s="69">
        <v>11.122373546944971</v>
      </c>
      <c r="R8" s="10"/>
      <c r="S8" s="69">
        <f>Q8-O8</f>
        <v>4.6655512264336192</v>
      </c>
      <c r="T8" s="69">
        <f>'RD T1'!E65</f>
        <v>4.5064906135201657</v>
      </c>
      <c r="U8" s="69">
        <f>SUM(S8:T8)</f>
        <v>9.1720418399537849</v>
      </c>
      <c r="W8" t="str">
        <f>A8</f>
        <v>11 Corporate managers and directors</v>
      </c>
      <c r="X8" s="69">
        <v>10.774708046543736</v>
      </c>
      <c r="Y8" s="69">
        <v>12.923655203290755</v>
      </c>
      <c r="Z8" s="69">
        <v>13.178463012227171</v>
      </c>
      <c r="AA8" s="69">
        <v>12.716641008143766</v>
      </c>
      <c r="AB8" s="69">
        <v>13.91704984799966</v>
      </c>
      <c r="AC8" s="69"/>
      <c r="AD8" s="69">
        <f>AB8-Z8</f>
        <v>0.73858683577248918</v>
      </c>
      <c r="AE8" s="69">
        <f>'RD T1'!E94</f>
        <v>7.8469624098851796</v>
      </c>
      <c r="AF8" s="69">
        <f>SUM(AD8:AE8)</f>
        <v>8.5855492456576687</v>
      </c>
      <c r="AH8" t="str">
        <f>L8</f>
        <v>11 Corporate managers and directors</v>
      </c>
      <c r="AI8" s="69">
        <v>2.035311954300663</v>
      </c>
      <c r="AJ8" s="69">
        <v>2.2410054708408689</v>
      </c>
      <c r="AK8" s="69">
        <v>2.4745021204889639</v>
      </c>
      <c r="AL8" s="69">
        <v>2.299579207459912</v>
      </c>
      <c r="AM8" s="69">
        <v>2.4473424496775911</v>
      </c>
      <c r="AN8" s="69"/>
      <c r="AO8" s="69">
        <f>AM8-AK8</f>
        <v>-2.7159670811372827E-2</v>
      </c>
      <c r="AP8" s="69">
        <f>'RD T1'!E123</f>
        <v>1.2910199109195977</v>
      </c>
      <c r="AQ8" s="69">
        <f>SUM(AO8:AP8)</f>
        <v>1.2638602401082248</v>
      </c>
      <c r="AS8" t="str">
        <f>W8</f>
        <v>11 Corporate managers and directors</v>
      </c>
      <c r="AT8" s="69">
        <v>2.7700616675758822</v>
      </c>
      <c r="AU8" s="69">
        <v>3.0474805211271385</v>
      </c>
      <c r="AV8" s="69">
        <v>3.3084903787707538</v>
      </c>
      <c r="AW8" s="69">
        <v>2.9751697882342141</v>
      </c>
      <c r="AX8" s="69">
        <v>3.1389182830859759</v>
      </c>
      <c r="AY8" s="69"/>
      <c r="AZ8" s="69">
        <f>AX8-AV8</f>
        <v>-0.16957209568477793</v>
      </c>
      <c r="BA8" s="69">
        <f>'RD T1'!E152</f>
        <v>1.6943734928920811</v>
      </c>
      <c r="BB8" s="69">
        <f>SUM(AZ8:BA8)</f>
        <v>1.5248013972073031</v>
      </c>
      <c r="BD8" t="str">
        <f>AH8</f>
        <v>11 Corporate managers and directors</v>
      </c>
      <c r="BE8" s="69">
        <v>7.2234113135668681</v>
      </c>
      <c r="BF8" s="69">
        <v>8.8012983388148598</v>
      </c>
      <c r="BG8" s="69">
        <v>8.7877066025496511</v>
      </c>
      <c r="BH8" s="69">
        <v>7.3364301213194034</v>
      </c>
      <c r="BI8" s="69">
        <v>7.4459966757724567</v>
      </c>
      <c r="BJ8" s="69"/>
      <c r="BK8" s="69">
        <f>BI8-BG8</f>
        <v>-1.3417099267771944</v>
      </c>
      <c r="BL8" s="69">
        <f>'RD T1'!E181</f>
        <v>3.1457935796782608</v>
      </c>
      <c r="BM8" s="69">
        <f>SUM(BK8:BL8)</f>
        <v>1.8040836529010664</v>
      </c>
      <c r="BO8" t="str">
        <f>AS8</f>
        <v>11 Corporate managers and directors</v>
      </c>
      <c r="BP8" s="69">
        <v>5.50879479631626</v>
      </c>
      <c r="BQ8" s="69">
        <v>5.9220346013113279</v>
      </c>
      <c r="BR8" s="69">
        <v>6.2069972587081903</v>
      </c>
      <c r="BS8" s="69">
        <v>4.5177790653370709</v>
      </c>
      <c r="BT8" s="69">
        <v>3.2818427941971673</v>
      </c>
      <c r="BU8" s="69"/>
      <c r="BV8" s="69">
        <f>BT8-BR8</f>
        <v>-2.925154464511023</v>
      </c>
      <c r="BW8" s="69">
        <f>'RD T1'!E210</f>
        <v>2.0242368961420465</v>
      </c>
      <c r="BX8" s="69">
        <f>SUM(BV8:BW8)</f>
        <v>-0.90091756836897652</v>
      </c>
      <c r="BZ8" t="str">
        <f>BD8</f>
        <v>11 Corporate managers and directors</v>
      </c>
      <c r="CA8" s="69">
        <v>3.106913621058446</v>
      </c>
      <c r="CB8" s="69">
        <v>4.4007446446627867</v>
      </c>
      <c r="CC8" s="69">
        <v>4.3298518565679425</v>
      </c>
      <c r="CD8" s="69">
        <v>3.5092477185929138</v>
      </c>
      <c r="CE8" s="69">
        <v>2.999952528677182</v>
      </c>
      <c r="CF8" s="69"/>
      <c r="CG8" s="69">
        <f>CE8-CC8</f>
        <v>-1.3298993278907605</v>
      </c>
      <c r="CH8" s="69">
        <f>'RD T1'!E239</f>
        <v>1.333327646976662</v>
      </c>
      <c r="CI8" s="69">
        <f>SUM(CG8:CH8)</f>
        <v>3.4283190859014656E-3</v>
      </c>
      <c r="CK8" t="str">
        <f>BO8</f>
        <v>11 Corporate managers and directors</v>
      </c>
      <c r="CL8" s="69">
        <v>0.46199326984620082</v>
      </c>
      <c r="CM8" s="69">
        <v>0.64285165795882415</v>
      </c>
      <c r="CN8" s="69">
        <v>0.82987655718236542</v>
      </c>
      <c r="CO8" s="69">
        <v>0.66429331798130076</v>
      </c>
      <c r="CP8" s="69">
        <v>0.55699067969227178</v>
      </c>
      <c r="CQ8" s="69"/>
      <c r="CR8" s="69">
        <f>CP8-CN8</f>
        <v>-0.27288587749009363</v>
      </c>
      <c r="CS8" s="69">
        <f>'RD T1'!E268</f>
        <v>0.22958116130222897</v>
      </c>
      <c r="CT8" s="69">
        <f>SUM(CR8:CS8)</f>
        <v>-4.3304716187864661E-2</v>
      </c>
    </row>
    <row r="9" spans="1:98" x14ac:dyDescent="0.2">
      <c r="A9" s="10" t="str">
        <f>name!D5</f>
        <v>12 Other managers and proprietors</v>
      </c>
      <c r="B9" s="69">
        <v>0.23484510058667613</v>
      </c>
      <c r="C9" s="69">
        <v>0.32948918062591454</v>
      </c>
      <c r="D9" s="69">
        <v>0.29544115971875584</v>
      </c>
      <c r="E9" s="69">
        <v>0.42163410929692358</v>
      </c>
      <c r="F9" s="69">
        <v>0.67869034300238174</v>
      </c>
      <c r="H9" s="69">
        <f t="shared" ref="H9:H32" si="26">F9-D9</f>
        <v>0.38324918328362589</v>
      </c>
      <c r="I9" s="69">
        <f>'RD T1'!E37</f>
        <v>0.29035244464248189</v>
      </c>
      <c r="J9" s="69">
        <f t="shared" ref="J9:J32" si="27">SUM(H9:I9)</f>
        <v>0.67360162792610778</v>
      </c>
      <c r="L9" t="str">
        <f t="shared" ref="L9:L32" si="28">A9</f>
        <v>12 Other managers and proprietors</v>
      </c>
      <c r="M9" s="69">
        <v>1.7960609366569933</v>
      </c>
      <c r="N9" s="69">
        <v>2.4733283340094547</v>
      </c>
      <c r="O9" s="69">
        <v>2.4581204274711941</v>
      </c>
      <c r="P9" s="69">
        <v>3.3305385344568892</v>
      </c>
      <c r="Q9" s="69">
        <v>5.3731212949249576</v>
      </c>
      <c r="S9" s="69">
        <f t="shared" ref="S9:S35" si="29">Q9-O9</f>
        <v>2.9150008674537635</v>
      </c>
      <c r="T9" s="69">
        <f>'RD T1'!E66</f>
        <v>2.2801754793802544</v>
      </c>
      <c r="U9" s="69">
        <f t="shared" ref="U9:U32" si="30">SUM(S9:T9)</f>
        <v>5.1951763468340175</v>
      </c>
      <c r="W9" t="str">
        <f t="shared" ref="W9:W32" si="31">A9</f>
        <v>12 Other managers and proprietors</v>
      </c>
      <c r="X9" s="69">
        <v>4.2926644874731572</v>
      </c>
      <c r="Y9" s="69">
        <v>4.7903876622784161</v>
      </c>
      <c r="Z9" s="69">
        <v>4.8530064293429138</v>
      </c>
      <c r="AA9" s="69">
        <v>5.6035657455710588</v>
      </c>
      <c r="AB9" s="69">
        <v>6.667131835358135</v>
      </c>
      <c r="AC9" s="69"/>
      <c r="AD9" s="69">
        <f t="shared" ref="AD9:AD32" si="32">AB9-Z9</f>
        <v>1.8141254060152212</v>
      </c>
      <c r="AE9" s="69">
        <f>'RD T1'!E95</f>
        <v>3.9671961545820777</v>
      </c>
      <c r="AF9" s="69">
        <f t="shared" ref="AF9:AF32" si="33">SUM(AD9:AE9)</f>
        <v>5.7813215605972985</v>
      </c>
      <c r="AH9" t="str">
        <f t="shared" ref="AH9:AH32" si="34">L9</f>
        <v>12 Other managers and proprietors</v>
      </c>
      <c r="AI9" s="69">
        <v>1.1863690144164312</v>
      </c>
      <c r="AJ9" s="69">
        <v>1.2644161569811829</v>
      </c>
      <c r="AK9" s="69">
        <v>1.3809331689943813</v>
      </c>
      <c r="AL9" s="69">
        <v>1.4505510733243621</v>
      </c>
      <c r="AM9" s="69">
        <v>1.7545679918256321</v>
      </c>
      <c r="AN9" s="69"/>
      <c r="AO9" s="69">
        <f t="shared" ref="AO9:AO32" si="35">AM9-AK9</f>
        <v>0.37363482283125071</v>
      </c>
      <c r="AP9" s="69">
        <f>'RD T1'!E124</f>
        <v>1.0078348476587655</v>
      </c>
      <c r="AQ9" s="69">
        <f t="shared" ref="AQ9:AQ32" si="36">SUM(AO9:AP9)</f>
        <v>1.3814696704900162</v>
      </c>
      <c r="AS9" t="str">
        <f t="shared" ref="AS9:AS32" si="37">W9</f>
        <v>12 Other managers and proprietors</v>
      </c>
      <c r="AT9" s="69">
        <v>1.3015075408751766</v>
      </c>
      <c r="AU9" s="69">
        <v>1.3961786696804963</v>
      </c>
      <c r="AV9" s="69">
        <v>1.4495896589230801</v>
      </c>
      <c r="AW9" s="69">
        <v>1.6385340881111154</v>
      </c>
      <c r="AX9" s="69">
        <v>1.7327427814587477</v>
      </c>
      <c r="AY9" s="69"/>
      <c r="AZ9" s="69">
        <f t="shared" ref="AZ9:AZ32" si="38">AX9-AV9</f>
        <v>0.2831531225356676</v>
      </c>
      <c r="BA9" s="69">
        <f>'RD T1'!E153</f>
        <v>1.0320097439646509</v>
      </c>
      <c r="BB9" s="69">
        <f t="shared" ref="BB9:BB32" si="39">SUM(AZ9:BA9)</f>
        <v>1.3151628665003186</v>
      </c>
      <c r="BD9" t="str">
        <f t="shared" ref="BD9:BD32" si="40">AH9</f>
        <v>12 Other managers and proprietors</v>
      </c>
      <c r="BE9" s="69">
        <v>3.7197333664042205</v>
      </c>
      <c r="BF9" s="69">
        <v>3.8464043933243084</v>
      </c>
      <c r="BG9" s="69">
        <v>3.9179822168306684</v>
      </c>
      <c r="BH9" s="69">
        <v>3.6821682123699122</v>
      </c>
      <c r="BI9" s="69">
        <v>3.7694955589179786</v>
      </c>
      <c r="BJ9" s="69"/>
      <c r="BK9" s="69">
        <f t="shared" ref="BK9:BK32" si="41">BI9-BG9</f>
        <v>-0.14848665791268978</v>
      </c>
      <c r="BL9" s="69">
        <f>'RD T1'!E182</f>
        <v>1.5944272412575418</v>
      </c>
      <c r="BM9" s="69">
        <f t="shared" ref="BM9:BM32" si="42">SUM(BK9:BL9)</f>
        <v>1.445940583344852</v>
      </c>
      <c r="BO9" t="str">
        <f t="shared" ref="BO9:BO32" si="43">AS9</f>
        <v>12 Other managers and proprietors</v>
      </c>
      <c r="BP9" s="69">
        <v>3.6645161236396913</v>
      </c>
      <c r="BQ9" s="69">
        <v>3.7924013586691099</v>
      </c>
      <c r="BR9" s="69">
        <v>3.8675343246266753</v>
      </c>
      <c r="BS9" s="69">
        <v>3.5575201993294239</v>
      </c>
      <c r="BT9" s="69">
        <v>2.9047480391695788</v>
      </c>
      <c r="BU9" s="69"/>
      <c r="BV9" s="69">
        <f t="shared" ref="BV9:BV32" si="44">BT9-BR9</f>
        <v>-0.96278628545709655</v>
      </c>
      <c r="BW9" s="69">
        <f>'RD T1'!E211</f>
        <v>1.8428450413813176</v>
      </c>
      <c r="BX9" s="69">
        <f t="shared" ref="BX9:BX32" si="45">SUM(BV9:BW9)</f>
        <v>0.880058755924221</v>
      </c>
      <c r="BZ9" t="str">
        <f t="shared" ref="BZ9:BZ32" si="46">BD9</f>
        <v>12 Other managers and proprietors</v>
      </c>
      <c r="CA9" s="69">
        <v>2.2246641838451509</v>
      </c>
      <c r="CB9" s="69">
        <v>2.9478886151085395</v>
      </c>
      <c r="CC9" s="69">
        <v>2.8128772025991413</v>
      </c>
      <c r="CD9" s="69">
        <v>2.6283835624616416</v>
      </c>
      <c r="CE9" s="69">
        <v>2.2282381644614797</v>
      </c>
      <c r="CF9" s="69"/>
      <c r="CG9" s="69">
        <f t="shared" ref="CG9:CG32" si="47">CE9-CC9</f>
        <v>-0.5846390381376616</v>
      </c>
      <c r="CH9" s="69">
        <f>'RD T1'!E240</f>
        <v>1.0836522300391271</v>
      </c>
      <c r="CI9" s="69">
        <f t="shared" ref="CI9:CI32" si="48">SUM(CG9:CH9)</f>
        <v>0.49901319190146554</v>
      </c>
      <c r="CK9" t="str">
        <f t="shared" ref="CK9:CK32" si="49">BO9</f>
        <v>12 Other managers and proprietors</v>
      </c>
      <c r="CL9" s="69">
        <v>0.50001609378151113</v>
      </c>
      <c r="CM9" s="69">
        <v>0.50918614320293953</v>
      </c>
      <c r="CN9" s="69">
        <v>0.67265707523450025</v>
      </c>
      <c r="CO9" s="69">
        <v>0.55335494571083166</v>
      </c>
      <c r="CP9" s="69">
        <v>0.5424011201629314</v>
      </c>
      <c r="CQ9" s="69"/>
      <c r="CR9" s="69">
        <f t="shared" ref="CR9:CR32" si="50">CP9-CN9</f>
        <v>-0.13025595507156884</v>
      </c>
      <c r="CS9" s="69">
        <f>'RD T1'!E269</f>
        <v>0.20964709248513544</v>
      </c>
      <c r="CT9" s="69">
        <f t="shared" ref="CT9:CT32" si="51">SUM(CR9:CS9)</f>
        <v>7.9391137413566598E-2</v>
      </c>
    </row>
    <row r="10" spans="1:98" x14ac:dyDescent="0.2">
      <c r="A10" s="10" t="str">
        <f>name!D6</f>
        <v>21 Science, research, engineering and technology professionals</v>
      </c>
      <c r="B10" s="69">
        <v>1.3866376278108981</v>
      </c>
      <c r="C10" s="69">
        <v>1.9442398579637812</v>
      </c>
      <c r="D10" s="69">
        <v>1.8776276644143466</v>
      </c>
      <c r="E10" s="69">
        <v>2.724220778126051</v>
      </c>
      <c r="F10" s="69">
        <v>3.968646389561354</v>
      </c>
      <c r="G10" s="11"/>
      <c r="H10" s="69">
        <f t="shared" si="26"/>
        <v>2.0910187251470074</v>
      </c>
      <c r="I10" s="69">
        <f>'RD T1'!E38</f>
        <v>1.1317906316402793</v>
      </c>
      <c r="J10" s="69">
        <f t="shared" si="27"/>
        <v>3.2228093567872866</v>
      </c>
      <c r="L10" t="str">
        <f t="shared" si="28"/>
        <v>21 Science, research, engineering and technology professionals</v>
      </c>
      <c r="M10" s="69">
        <v>5.7713733059431886</v>
      </c>
      <c r="N10" s="69">
        <v>8.3884244452999326</v>
      </c>
      <c r="O10" s="69">
        <v>8.4526612573478097</v>
      </c>
      <c r="P10" s="69">
        <v>13.19271919810752</v>
      </c>
      <c r="Q10" s="69">
        <v>19.922103337245126</v>
      </c>
      <c r="R10" s="11"/>
      <c r="S10" s="69">
        <f t="shared" si="29"/>
        <v>11.469442079897316</v>
      </c>
      <c r="T10" s="69">
        <f>'RD T1'!E67</f>
        <v>5.8011128098609017</v>
      </c>
      <c r="U10" s="69">
        <f t="shared" si="30"/>
        <v>17.270554889758216</v>
      </c>
      <c r="W10" t="str">
        <f t="shared" si="31"/>
        <v>21 Science, research, engineering and technology professionals</v>
      </c>
      <c r="X10" s="69">
        <v>11.106338196177015</v>
      </c>
      <c r="Y10" s="69">
        <v>12.536974891136506</v>
      </c>
      <c r="Z10" s="69">
        <v>12.658129110949254</v>
      </c>
      <c r="AA10" s="69">
        <v>15.345029340319142</v>
      </c>
      <c r="AB10" s="69">
        <v>15.916591965234177</v>
      </c>
      <c r="AC10" s="69"/>
      <c r="AD10" s="69">
        <f t="shared" si="32"/>
        <v>3.2584628542849234</v>
      </c>
      <c r="AE10" s="69">
        <f>'RD T1'!E96</f>
        <v>6.2364657598930036</v>
      </c>
      <c r="AF10" s="69">
        <f t="shared" si="33"/>
        <v>9.4949286141779261</v>
      </c>
      <c r="AH10" t="str">
        <f t="shared" si="34"/>
        <v>21 Science, research, engineering and technology professionals</v>
      </c>
      <c r="AI10" s="69">
        <v>1.1466217248994235</v>
      </c>
      <c r="AJ10" s="69">
        <v>1.1883074698772638</v>
      </c>
      <c r="AK10" s="69">
        <v>1.355815841300799</v>
      </c>
      <c r="AL10" s="69">
        <v>1.6512188560425192</v>
      </c>
      <c r="AM10" s="69">
        <v>1.7910295264137759</v>
      </c>
      <c r="AN10" s="69"/>
      <c r="AO10" s="69">
        <f t="shared" si="35"/>
        <v>0.43521368511297687</v>
      </c>
      <c r="AP10" s="69">
        <f>'RD T1'!E125</f>
        <v>0.66189187295970364</v>
      </c>
      <c r="AQ10" s="69">
        <f t="shared" si="36"/>
        <v>1.0971055580726805</v>
      </c>
      <c r="AS10" t="str">
        <f t="shared" si="37"/>
        <v>21 Science, research, engineering and technology professionals</v>
      </c>
      <c r="AT10" s="69">
        <v>2.997193423676233</v>
      </c>
      <c r="AU10" s="69">
        <v>3.2610715372345958</v>
      </c>
      <c r="AV10" s="69">
        <v>3.1748197809775394</v>
      </c>
      <c r="AW10" s="69">
        <v>3.457960887064663</v>
      </c>
      <c r="AX10" s="69">
        <v>3.3734595354253725</v>
      </c>
      <c r="AY10" s="69"/>
      <c r="AZ10" s="69">
        <f t="shared" si="38"/>
        <v>0.19863975444783311</v>
      </c>
      <c r="BA10" s="69">
        <f>'RD T1'!E154</f>
        <v>1.3136844983053964</v>
      </c>
      <c r="BB10" s="69">
        <f t="shared" si="39"/>
        <v>1.5123242527532295</v>
      </c>
      <c r="BD10" t="str">
        <f t="shared" si="40"/>
        <v>21 Science, research, engineering and technology professionals</v>
      </c>
      <c r="BE10" s="69">
        <v>4.3649258503856769</v>
      </c>
      <c r="BF10" s="69">
        <v>4.9097047363848167</v>
      </c>
      <c r="BG10" s="69">
        <v>4.9985509109285688</v>
      </c>
      <c r="BH10" s="69">
        <v>5.2277341474041483</v>
      </c>
      <c r="BI10" s="69">
        <v>5.0578123877106469</v>
      </c>
      <c r="BJ10" s="69"/>
      <c r="BK10" s="69">
        <f t="shared" si="41"/>
        <v>5.9261476782078049E-2</v>
      </c>
      <c r="BL10" s="69">
        <f>'RD T1'!E183</f>
        <v>1.4528314096581978</v>
      </c>
      <c r="BM10" s="69">
        <f t="shared" si="42"/>
        <v>1.5120928864402758</v>
      </c>
      <c r="BO10" t="str">
        <f t="shared" si="43"/>
        <v>21 Science, research, engineering and technology professionals</v>
      </c>
      <c r="BP10" s="69">
        <v>3.1886132886477032</v>
      </c>
      <c r="BQ10" s="69">
        <v>3.4088412982972622</v>
      </c>
      <c r="BR10" s="69">
        <v>3.6968333259449611</v>
      </c>
      <c r="BS10" s="69">
        <v>3.7013732717935479</v>
      </c>
      <c r="BT10" s="69">
        <v>3.1173986144881392</v>
      </c>
      <c r="BU10" s="69"/>
      <c r="BV10" s="69">
        <f t="shared" si="44"/>
        <v>-0.5794347114568219</v>
      </c>
      <c r="BW10" s="69">
        <f>'RD T1'!E212</f>
        <v>1.2399213758689018</v>
      </c>
      <c r="BX10" s="69">
        <f t="shared" si="45"/>
        <v>0.66048666441207993</v>
      </c>
      <c r="BZ10" t="str">
        <f t="shared" si="46"/>
        <v>21 Science, research, engineering and technology professionals</v>
      </c>
      <c r="CA10" s="69">
        <v>1.603980950077843</v>
      </c>
      <c r="CB10" s="69">
        <v>2.3196924661230236</v>
      </c>
      <c r="CC10" s="69">
        <v>2.2769305275387492</v>
      </c>
      <c r="CD10" s="69">
        <v>2.3784611922473449</v>
      </c>
      <c r="CE10" s="69">
        <v>1.7345941538855458</v>
      </c>
      <c r="CF10" s="69"/>
      <c r="CG10" s="69">
        <f t="shared" si="47"/>
        <v>-0.54233637365320342</v>
      </c>
      <c r="CH10" s="69">
        <f>'RD T1'!E241</f>
        <v>0.59395818615122553</v>
      </c>
      <c r="CI10" s="69">
        <f t="shared" si="48"/>
        <v>5.1621812498022113E-2</v>
      </c>
      <c r="CK10" t="str">
        <f t="shared" si="49"/>
        <v>21 Science, research, engineering and technology professionals</v>
      </c>
      <c r="CL10" s="69">
        <v>0.19263149365950563</v>
      </c>
      <c r="CM10" s="69">
        <v>0.28879217089393194</v>
      </c>
      <c r="CN10" s="69">
        <v>0.43813738552724252</v>
      </c>
      <c r="CO10" s="69">
        <v>0.48551551638285279</v>
      </c>
      <c r="CP10" s="69">
        <v>0.46621450544927306</v>
      </c>
      <c r="CQ10" s="69"/>
      <c r="CR10" s="69">
        <f t="shared" si="50"/>
        <v>2.8077119922030547E-2</v>
      </c>
      <c r="CS10" s="69">
        <f>'RD T1'!E270</f>
        <v>0.13914580399582446</v>
      </c>
      <c r="CT10" s="69">
        <f t="shared" si="51"/>
        <v>0.16722292391785501</v>
      </c>
    </row>
    <row r="11" spans="1:98" x14ac:dyDescent="0.2">
      <c r="A11" s="10" t="str">
        <f>name!D7</f>
        <v>22 Health professionals</v>
      </c>
      <c r="B11" s="69">
        <v>1.413831181189658</v>
      </c>
      <c r="C11" s="69">
        <v>1.9193389337399986</v>
      </c>
      <c r="D11" s="69">
        <v>1.9403856361287251</v>
      </c>
      <c r="E11" s="69">
        <v>2.6377719224281888</v>
      </c>
      <c r="F11" s="69">
        <v>4.1261538393628143</v>
      </c>
      <c r="G11" s="11"/>
      <c r="H11" s="69">
        <f t="shared" si="26"/>
        <v>2.1857682032340895</v>
      </c>
      <c r="I11" s="69">
        <f>'RD T1'!E39</f>
        <v>1.4633162721284338</v>
      </c>
      <c r="J11" s="69">
        <f t="shared" si="27"/>
        <v>3.6490844753625233</v>
      </c>
      <c r="L11" t="str">
        <f t="shared" si="28"/>
        <v>22 Health professionals</v>
      </c>
      <c r="M11" s="69">
        <v>3.8588614861150821</v>
      </c>
      <c r="N11" s="69">
        <v>5.304722240438811</v>
      </c>
      <c r="O11" s="69">
        <v>5.2788556807399427</v>
      </c>
      <c r="P11" s="69">
        <v>6.3744438346145369</v>
      </c>
      <c r="Q11" s="69">
        <v>9.3453246369598002</v>
      </c>
      <c r="R11" s="11"/>
      <c r="S11" s="69">
        <f t="shared" si="29"/>
        <v>4.0664689562198575</v>
      </c>
      <c r="T11" s="69">
        <f>'RD T1'!E68</f>
        <v>3.720294396848403</v>
      </c>
      <c r="U11" s="69">
        <f t="shared" si="30"/>
        <v>7.7867633530682605</v>
      </c>
      <c r="W11" t="str">
        <f t="shared" si="31"/>
        <v>22 Health professionals</v>
      </c>
      <c r="X11" s="69">
        <v>8.589359965715996</v>
      </c>
      <c r="Y11" s="69">
        <v>9.5896285117086091</v>
      </c>
      <c r="Z11" s="69">
        <v>9.8571327790998282</v>
      </c>
      <c r="AA11" s="69">
        <v>10.356946574864281</v>
      </c>
      <c r="AB11" s="69">
        <v>11.332911737960369</v>
      </c>
      <c r="AC11" s="69"/>
      <c r="AD11" s="69">
        <f t="shared" si="32"/>
        <v>1.4757789588605412</v>
      </c>
      <c r="AE11" s="69">
        <f>'RD T1'!E97</f>
        <v>6.2144560014259866</v>
      </c>
      <c r="AF11" s="69">
        <f t="shared" si="33"/>
        <v>7.6902349602865279</v>
      </c>
      <c r="AH11" t="str">
        <f t="shared" si="34"/>
        <v>22 Health professionals</v>
      </c>
      <c r="AI11" s="69">
        <v>4.4578667722287753</v>
      </c>
      <c r="AJ11" s="69">
        <v>3.3101536029828065</v>
      </c>
      <c r="AK11" s="69">
        <v>3.0449014123652511</v>
      </c>
      <c r="AL11" s="69">
        <v>1.652729080966628</v>
      </c>
      <c r="AM11" s="69">
        <v>0.67000439745432494</v>
      </c>
      <c r="AN11" s="69"/>
      <c r="AO11" s="69">
        <f t="shared" si="35"/>
        <v>-2.3748970149109261</v>
      </c>
      <c r="AP11" s="69">
        <f>'RD T1'!E126</f>
        <v>0.56548993366212497</v>
      </c>
      <c r="AQ11" s="69">
        <f t="shared" si="36"/>
        <v>-1.8094070812488012</v>
      </c>
      <c r="AS11" t="str">
        <f t="shared" si="37"/>
        <v>22 Health professionals</v>
      </c>
      <c r="AT11" s="69">
        <v>0.59987013761471319</v>
      </c>
      <c r="AU11" s="69">
        <v>0.66048355240364287</v>
      </c>
      <c r="AV11" s="69">
        <v>0.75084060097535243</v>
      </c>
      <c r="AW11" s="69">
        <v>0.80983381900470774</v>
      </c>
      <c r="AX11" s="69">
        <v>0.91171888668115841</v>
      </c>
      <c r="AY11" s="69"/>
      <c r="AZ11" s="69">
        <f t="shared" si="38"/>
        <v>0.16087828570580598</v>
      </c>
      <c r="BA11" s="69">
        <f>'RD T1'!E155</f>
        <v>0.44768612422220039</v>
      </c>
      <c r="BB11" s="69">
        <f t="shared" si="39"/>
        <v>0.60856440992800631</v>
      </c>
      <c r="BD11" t="str">
        <f t="shared" si="40"/>
        <v>22 Health professionals</v>
      </c>
      <c r="BE11" s="69">
        <v>2.1869419814827875</v>
      </c>
      <c r="BF11" s="69">
        <v>3.0918517158267451</v>
      </c>
      <c r="BG11" s="69">
        <v>3.0660568440743341</v>
      </c>
      <c r="BH11" s="69">
        <v>3.2873609947614382</v>
      </c>
      <c r="BI11" s="69">
        <v>3.706437251977805</v>
      </c>
      <c r="BJ11" s="69"/>
      <c r="BK11" s="69">
        <f t="shared" si="41"/>
        <v>0.64038040790347095</v>
      </c>
      <c r="BL11" s="69">
        <f>'RD T1'!E184</f>
        <v>1.8018840160450149</v>
      </c>
      <c r="BM11" s="69">
        <f t="shared" si="42"/>
        <v>2.4422644239484859</v>
      </c>
      <c r="BO11" t="str">
        <f t="shared" si="43"/>
        <v>22 Health professionals</v>
      </c>
      <c r="BP11" s="69">
        <v>1.8179129968442276</v>
      </c>
      <c r="BQ11" s="69">
        <v>2.21135610473898</v>
      </c>
      <c r="BR11" s="69">
        <v>2.1383610104315727</v>
      </c>
      <c r="BS11" s="69">
        <v>1.93045021448362</v>
      </c>
      <c r="BT11" s="69">
        <v>1.4837502482553788</v>
      </c>
      <c r="BU11" s="69"/>
      <c r="BV11" s="69">
        <f t="shared" si="44"/>
        <v>-0.65461076217619385</v>
      </c>
      <c r="BW11" s="69">
        <f>'RD T1'!E213</f>
        <v>0.90177112063741616</v>
      </c>
      <c r="BX11" s="69">
        <f t="shared" si="45"/>
        <v>0.24716035846122231</v>
      </c>
      <c r="BZ11" t="str">
        <f t="shared" si="46"/>
        <v>22 Health professionals</v>
      </c>
      <c r="CA11" s="69">
        <v>0.82548331145395892</v>
      </c>
      <c r="CB11" s="69">
        <v>1.2472228693380789</v>
      </c>
      <c r="CC11" s="69">
        <v>1.1542583100983721</v>
      </c>
      <c r="CD11" s="69">
        <v>1.0496431278120377</v>
      </c>
      <c r="CE11" s="69">
        <v>0.79853365084949246</v>
      </c>
      <c r="CF11" s="69"/>
      <c r="CG11" s="69">
        <f t="shared" si="47"/>
        <v>-0.35572465924887964</v>
      </c>
      <c r="CH11" s="69">
        <f>'RD T1'!E242</f>
        <v>0.36770577169177548</v>
      </c>
      <c r="CI11" s="69">
        <f t="shared" si="48"/>
        <v>1.1981112442895847E-2</v>
      </c>
      <c r="CK11" t="str">
        <f t="shared" si="49"/>
        <v>22 Health professionals</v>
      </c>
      <c r="CL11" s="69">
        <v>8.2698546319018282E-2</v>
      </c>
      <c r="CM11" s="69">
        <v>9.664142268849428E-2</v>
      </c>
      <c r="CN11" s="69">
        <v>0.12801232541875254</v>
      </c>
      <c r="CO11" s="69">
        <v>0.13749974041078347</v>
      </c>
      <c r="CP11" s="69">
        <v>0.15724419848395818</v>
      </c>
      <c r="CQ11" s="69"/>
      <c r="CR11" s="69">
        <f t="shared" si="50"/>
        <v>2.9231873065205638E-2</v>
      </c>
      <c r="CS11" s="69">
        <f>'RD T1'!E271</f>
        <v>6.5544218593045281E-2</v>
      </c>
      <c r="CT11" s="69">
        <f t="shared" si="51"/>
        <v>9.4776091658250919E-2</v>
      </c>
    </row>
    <row r="12" spans="1:98" x14ac:dyDescent="0.2">
      <c r="A12" s="10" t="str">
        <f>name!D8</f>
        <v>23 Teaching and other educational professionals</v>
      </c>
      <c r="B12" s="69">
        <v>2.2745599077648633</v>
      </c>
      <c r="C12" s="69">
        <v>2.8382624903515823</v>
      </c>
      <c r="D12" s="69">
        <v>2.7595846454815498</v>
      </c>
      <c r="E12" s="69">
        <v>3.1307044221320095</v>
      </c>
      <c r="F12" s="69">
        <v>3.8820187554869463</v>
      </c>
      <c r="G12" s="11"/>
      <c r="H12" s="69">
        <f t="shared" si="26"/>
        <v>1.1224341100053965</v>
      </c>
      <c r="I12" s="69">
        <f>'RD T1'!E40</f>
        <v>1.6655768615979982</v>
      </c>
      <c r="J12" s="69">
        <f t="shared" si="27"/>
        <v>2.7880109716033949</v>
      </c>
      <c r="L12" t="str">
        <f t="shared" si="28"/>
        <v>23 Teaching and other educational professionals</v>
      </c>
      <c r="M12" s="69">
        <v>12.28345890691131</v>
      </c>
      <c r="N12" s="69">
        <v>15.789229323530829</v>
      </c>
      <c r="O12" s="69">
        <v>16.000188727079497</v>
      </c>
      <c r="P12" s="69">
        <v>17.782275112735178</v>
      </c>
      <c r="Q12" s="69">
        <v>21.943362006070291</v>
      </c>
      <c r="R12" s="11"/>
      <c r="S12" s="69">
        <f t="shared" si="29"/>
        <v>5.9431732789907947</v>
      </c>
      <c r="T12" s="69">
        <f>'RD T1'!E69</f>
        <v>9.8504854650671465</v>
      </c>
      <c r="U12" s="69">
        <f t="shared" si="30"/>
        <v>15.793658744057941</v>
      </c>
      <c r="W12" t="str">
        <f t="shared" si="31"/>
        <v>23 Teaching and other educational professionals</v>
      </c>
      <c r="X12" s="69">
        <v>8.7655404461412072</v>
      </c>
      <c r="Y12" s="69">
        <v>8.1541180500945103</v>
      </c>
      <c r="Z12" s="69">
        <v>8.5909574704596423</v>
      </c>
      <c r="AA12" s="69">
        <v>7.0570938405758401</v>
      </c>
      <c r="AB12" s="69">
        <v>5.3668199405655761</v>
      </c>
      <c r="AC12" s="69"/>
      <c r="AD12" s="69">
        <f t="shared" si="32"/>
        <v>-3.2241375298940662</v>
      </c>
      <c r="AE12" s="69">
        <f>'RD T1'!E98</f>
        <v>3.5751753497967127</v>
      </c>
      <c r="AF12" s="69">
        <f t="shared" si="33"/>
        <v>0.35103781990264649</v>
      </c>
      <c r="AH12" t="str">
        <f t="shared" si="34"/>
        <v>23 Teaching and other educational professionals</v>
      </c>
      <c r="AI12" s="69">
        <v>1.3492213107588527</v>
      </c>
      <c r="AJ12" s="69">
        <v>0.82051011612261182</v>
      </c>
      <c r="AK12" s="69">
        <v>0.7085646507602561</v>
      </c>
      <c r="AL12" s="69">
        <v>0.42920617297373059</v>
      </c>
      <c r="AM12" s="69">
        <v>0.43700548787142962</v>
      </c>
      <c r="AN12" s="69"/>
      <c r="AO12" s="69">
        <f t="shared" si="35"/>
        <v>-0.27155916288882648</v>
      </c>
      <c r="AP12" s="69">
        <f>'RD T1'!E127</f>
        <v>0.15870153278185056</v>
      </c>
      <c r="AQ12" s="69">
        <f t="shared" si="36"/>
        <v>-0.11285763010697591</v>
      </c>
      <c r="AS12" t="str">
        <f t="shared" si="37"/>
        <v>23 Teaching and other educational professionals</v>
      </c>
      <c r="AT12" s="69">
        <v>0.32579256114216842</v>
      </c>
      <c r="AU12" s="69">
        <v>0.34381818764083849</v>
      </c>
      <c r="AV12" s="69">
        <v>0.31677926005064849</v>
      </c>
      <c r="AW12" s="69">
        <v>0.2541928324418144</v>
      </c>
      <c r="AX12" s="69">
        <v>0.19370145078799675</v>
      </c>
      <c r="AY12" s="69"/>
      <c r="AZ12" s="69">
        <f t="shared" si="38"/>
        <v>-0.12307780926265174</v>
      </c>
      <c r="BA12" s="69">
        <f>'RD T1'!E156</f>
        <v>0.1255108992983632</v>
      </c>
      <c r="BB12" s="69">
        <f t="shared" si="39"/>
        <v>2.4330900357114604E-3</v>
      </c>
      <c r="BD12" t="str">
        <f t="shared" si="40"/>
        <v>23 Teaching and other educational professionals</v>
      </c>
      <c r="BE12" s="69">
        <v>1.3331368123644332</v>
      </c>
      <c r="BF12" s="69">
        <v>1.6175057841775109</v>
      </c>
      <c r="BG12" s="69">
        <v>1.5522179476765912</v>
      </c>
      <c r="BH12" s="69">
        <v>1.3710907939325649</v>
      </c>
      <c r="BI12" s="69">
        <v>1.4751060082419369</v>
      </c>
      <c r="BJ12" s="69"/>
      <c r="BK12" s="69">
        <f t="shared" si="41"/>
        <v>-7.711193943465422E-2</v>
      </c>
      <c r="BL12" s="69">
        <f>'RD T1'!E185</f>
        <v>0.59052860858060907</v>
      </c>
      <c r="BM12" s="69">
        <f t="shared" si="42"/>
        <v>0.51341666914595485</v>
      </c>
      <c r="BO12" t="str">
        <f t="shared" si="43"/>
        <v>23 Teaching and other educational professionals</v>
      </c>
      <c r="BP12" s="69">
        <v>0.91129537557051921</v>
      </c>
      <c r="BQ12" s="69">
        <v>0.99061613581471986</v>
      </c>
      <c r="BR12" s="69">
        <v>0.91764355407462661</v>
      </c>
      <c r="BS12" s="69">
        <v>0.74108766013617877</v>
      </c>
      <c r="BT12" s="69">
        <v>0.56064318897318532</v>
      </c>
      <c r="BU12" s="69"/>
      <c r="BV12" s="69">
        <f t="shared" si="44"/>
        <v>-0.35700036510144129</v>
      </c>
      <c r="BW12" s="69">
        <f>'RD T1'!E214</f>
        <v>0.33632060116000234</v>
      </c>
      <c r="BX12" s="69">
        <f t="shared" si="45"/>
        <v>-2.0679763941438944E-2</v>
      </c>
      <c r="BZ12" t="str">
        <f t="shared" si="46"/>
        <v>23 Teaching and other educational professionals</v>
      </c>
      <c r="CA12" s="69">
        <v>0.61307787346454989</v>
      </c>
      <c r="CB12" s="69">
        <v>0.8362265483353315</v>
      </c>
      <c r="CC12" s="69">
        <v>0.90127360953220925</v>
      </c>
      <c r="CD12" s="69">
        <v>0.7824131007305889</v>
      </c>
      <c r="CE12" s="69">
        <v>0.64565397142855185</v>
      </c>
      <c r="CF12" s="69"/>
      <c r="CG12" s="69">
        <f t="shared" si="47"/>
        <v>-0.2556196381036574</v>
      </c>
      <c r="CH12" s="69">
        <f>'RD T1'!E243</f>
        <v>0.29676122946961375</v>
      </c>
      <c r="CI12" s="69">
        <f t="shared" si="48"/>
        <v>4.1141591365956354E-2</v>
      </c>
      <c r="CK12" t="str">
        <f t="shared" si="49"/>
        <v>23 Teaching and other educational professionals</v>
      </c>
      <c r="CL12" s="69">
        <v>7.5595150373129513E-2</v>
      </c>
      <c r="CM12" s="69">
        <v>9.7156262727287224E-2</v>
      </c>
      <c r="CN12" s="69">
        <v>0.13949511808106854</v>
      </c>
      <c r="CO12" s="69">
        <v>0.1253458005922706</v>
      </c>
      <c r="CP12" s="69">
        <v>9.0220296352373885E-2</v>
      </c>
      <c r="CQ12" s="69"/>
      <c r="CR12" s="69">
        <f t="shared" si="50"/>
        <v>-4.9274821728694657E-2</v>
      </c>
      <c r="CS12" s="69">
        <f>'RD T1'!E272</f>
        <v>4.7428658718910319E-2</v>
      </c>
      <c r="CT12" s="69">
        <f t="shared" si="51"/>
        <v>-1.8461630097843379E-3</v>
      </c>
    </row>
    <row r="13" spans="1:98" x14ac:dyDescent="0.2">
      <c r="A13" s="10" t="str">
        <f>name!D9</f>
        <v>24 Business, media and public service professionals</v>
      </c>
      <c r="B13" s="69">
        <v>0.55478986916614159</v>
      </c>
      <c r="C13" s="69">
        <v>0.81110539967667528</v>
      </c>
      <c r="D13" s="69">
        <v>0.82072753271481413</v>
      </c>
      <c r="E13" s="69">
        <v>1.1008096266920551</v>
      </c>
      <c r="F13" s="69">
        <v>1.6673334417273704</v>
      </c>
      <c r="G13" s="11"/>
      <c r="H13" s="69">
        <f t="shared" si="26"/>
        <v>0.84660590901255628</v>
      </c>
      <c r="I13" s="69">
        <f>'RD T1'!E41</f>
        <v>0.58594669151097623</v>
      </c>
      <c r="J13" s="69">
        <f t="shared" si="27"/>
        <v>1.4325526005235325</v>
      </c>
      <c r="L13" t="str">
        <f t="shared" si="28"/>
        <v>24 Business, media and public service professionals</v>
      </c>
      <c r="M13" s="69">
        <v>6.9438155013908576</v>
      </c>
      <c r="N13" s="69">
        <v>10.060006697863829</v>
      </c>
      <c r="O13" s="69">
        <v>10.77964478697916</v>
      </c>
      <c r="P13" s="69">
        <v>13.649412254876374</v>
      </c>
      <c r="Q13" s="69">
        <v>19.476550444868618</v>
      </c>
      <c r="R13" s="11"/>
      <c r="S13" s="69">
        <f t="shared" si="29"/>
        <v>8.6969056578894577</v>
      </c>
      <c r="T13" s="69">
        <f>'RD T1'!E70</f>
        <v>7.4306560604965277</v>
      </c>
      <c r="U13" s="69">
        <f t="shared" si="30"/>
        <v>16.127561718385984</v>
      </c>
      <c r="W13" t="str">
        <f t="shared" si="31"/>
        <v>24 Business, media and public service professionals</v>
      </c>
      <c r="X13" s="69">
        <v>12.829638634103548</v>
      </c>
      <c r="Y13" s="69">
        <v>14.522885305552297</v>
      </c>
      <c r="Z13" s="69">
        <v>15.845036841296073</v>
      </c>
      <c r="AA13" s="69">
        <v>16.251975229317551</v>
      </c>
      <c r="AB13" s="69">
        <v>16.179901088909602</v>
      </c>
      <c r="AC13" s="69"/>
      <c r="AD13" s="69">
        <f t="shared" si="32"/>
        <v>0.33486424761352929</v>
      </c>
      <c r="AE13" s="69">
        <f>'RD T1'!E99</f>
        <v>8.5023376407399756</v>
      </c>
      <c r="AF13" s="69">
        <f t="shared" si="33"/>
        <v>8.8372018883535048</v>
      </c>
      <c r="AH13" t="str">
        <f t="shared" si="34"/>
        <v>24 Business, media and public service professionals</v>
      </c>
      <c r="AI13" s="69">
        <v>1.2591492886912981</v>
      </c>
      <c r="AJ13" s="69">
        <v>1.1879872009007997</v>
      </c>
      <c r="AK13" s="69">
        <v>1.3189453943435399</v>
      </c>
      <c r="AL13" s="69">
        <v>1.2403671011915129</v>
      </c>
      <c r="AM13" s="69">
        <v>1.2371922616013202</v>
      </c>
      <c r="AN13" s="69"/>
      <c r="AO13" s="69">
        <f t="shared" si="35"/>
        <v>-8.1753132742219625E-2</v>
      </c>
      <c r="AP13" s="69">
        <f>'RD T1'!E128</f>
        <v>0.4821312039277193</v>
      </c>
      <c r="AQ13" s="69">
        <f t="shared" si="36"/>
        <v>0.40037807118549967</v>
      </c>
      <c r="AS13" t="str">
        <f t="shared" si="37"/>
        <v>24 Business, media and public service professionals</v>
      </c>
      <c r="AT13" s="69">
        <v>2.0046284514983181</v>
      </c>
      <c r="AU13" s="69">
        <v>2.2320899938196002</v>
      </c>
      <c r="AV13" s="69">
        <v>2.4693479501227156</v>
      </c>
      <c r="AW13" s="69">
        <v>2.5694327095283178</v>
      </c>
      <c r="AX13" s="69">
        <v>2.668554056588087</v>
      </c>
      <c r="AY13" s="69"/>
      <c r="AZ13" s="69">
        <f t="shared" si="38"/>
        <v>0.1992061064653714</v>
      </c>
      <c r="BA13" s="69">
        <f>'RD T1'!E157</f>
        <v>1.3023500312873724</v>
      </c>
      <c r="BB13" s="69">
        <f t="shared" si="39"/>
        <v>1.5015561377527438</v>
      </c>
      <c r="BD13" t="str">
        <f t="shared" si="40"/>
        <v>24 Business, media and public service professionals</v>
      </c>
      <c r="BE13" s="69">
        <v>4.7571709588514803</v>
      </c>
      <c r="BF13" s="69">
        <v>5.8234899466653456</v>
      </c>
      <c r="BG13" s="69">
        <v>6.1321212374673566</v>
      </c>
      <c r="BH13" s="69">
        <v>6.0961461437345683</v>
      </c>
      <c r="BI13" s="69">
        <v>6.3781216501432247</v>
      </c>
      <c r="BJ13" s="69"/>
      <c r="BK13" s="69">
        <f t="shared" si="41"/>
        <v>0.24600041267586814</v>
      </c>
      <c r="BL13" s="69">
        <f>'RD T1'!E186</f>
        <v>2.4672069612663892</v>
      </c>
      <c r="BM13" s="69">
        <f t="shared" si="42"/>
        <v>2.7132073739422573</v>
      </c>
      <c r="BO13" t="str">
        <f t="shared" si="43"/>
        <v>24 Business, media and public service professionals</v>
      </c>
      <c r="BP13" s="69">
        <v>3.1304100636886769</v>
      </c>
      <c r="BQ13" s="69">
        <v>3.3658699512305494</v>
      </c>
      <c r="BR13" s="69">
        <v>3.8323567815177855</v>
      </c>
      <c r="BS13" s="69">
        <v>3.2584998342852223</v>
      </c>
      <c r="BT13" s="69">
        <v>2.4496345128102726</v>
      </c>
      <c r="BU13" s="69"/>
      <c r="BV13" s="69">
        <f t="shared" si="44"/>
        <v>-1.3827222687075129</v>
      </c>
      <c r="BW13" s="69">
        <f>'RD T1'!E215</f>
        <v>1.284669356035538</v>
      </c>
      <c r="BX13" s="69">
        <f t="shared" si="45"/>
        <v>-9.8052912671974912E-2</v>
      </c>
      <c r="BZ13" t="str">
        <f t="shared" si="46"/>
        <v>24 Business, media and public service professionals</v>
      </c>
      <c r="CA13" s="69">
        <v>1.588104717076837</v>
      </c>
      <c r="CB13" s="69">
        <v>2.284672610122271</v>
      </c>
      <c r="CC13" s="69">
        <v>2.3860851992823657</v>
      </c>
      <c r="CD13" s="69">
        <v>2.0764505899337649</v>
      </c>
      <c r="CE13" s="69">
        <v>1.5401841385319457</v>
      </c>
      <c r="CF13" s="69"/>
      <c r="CG13" s="69">
        <f t="shared" si="47"/>
        <v>-0.84590106075042004</v>
      </c>
      <c r="CH13" s="69">
        <f>'RD T1'!E244</f>
        <v>0.66405665676732362</v>
      </c>
      <c r="CI13" s="69">
        <f t="shared" si="48"/>
        <v>-0.18184440398309643</v>
      </c>
      <c r="CK13" t="str">
        <f t="shared" si="49"/>
        <v>24 Business, media and public service professionals</v>
      </c>
      <c r="CL13" s="69">
        <v>0.23754765492256216</v>
      </c>
      <c r="CM13" s="69">
        <v>0.32575595313448608</v>
      </c>
      <c r="CN13" s="69">
        <v>0.46737285761324388</v>
      </c>
      <c r="CO13" s="69">
        <v>0.43441046953940032</v>
      </c>
      <c r="CP13" s="69">
        <v>0.37069185320549686</v>
      </c>
      <c r="CQ13" s="69"/>
      <c r="CR13" s="69">
        <f t="shared" si="50"/>
        <v>-9.6681004407747018E-2</v>
      </c>
      <c r="CS13" s="69">
        <f>'RD T1'!E273</f>
        <v>0.14969241282878354</v>
      </c>
      <c r="CT13" s="69">
        <f t="shared" si="51"/>
        <v>5.3011408421036521E-2</v>
      </c>
    </row>
    <row r="14" spans="1:98" x14ac:dyDescent="0.2">
      <c r="A14" s="10" t="str">
        <f>name!D10</f>
        <v>31 Science, engineering and technology associate professionals</v>
      </c>
      <c r="B14" s="69">
        <v>0.16669212311603399</v>
      </c>
      <c r="C14" s="69">
        <v>0.26376097565920659</v>
      </c>
      <c r="D14" s="69">
        <v>0.29662784635108702</v>
      </c>
      <c r="E14" s="69">
        <v>0.36000414357637106</v>
      </c>
      <c r="F14" s="69">
        <v>0.58807442604713245</v>
      </c>
      <c r="G14" s="11"/>
      <c r="H14" s="69">
        <f t="shared" si="26"/>
        <v>0.29144657969604543</v>
      </c>
      <c r="I14" s="69">
        <f>'RD T1'!E42</f>
        <v>0.19470842820579365</v>
      </c>
      <c r="J14" s="69">
        <f t="shared" si="27"/>
        <v>0.48615500790183908</v>
      </c>
      <c r="L14" t="str">
        <f t="shared" si="28"/>
        <v>31 Science, engineering and technology associate professionals</v>
      </c>
      <c r="M14" s="69">
        <v>0.98979770359892094</v>
      </c>
      <c r="N14" s="69">
        <v>1.4628092615153629</v>
      </c>
      <c r="O14" s="69">
        <v>1.5630137134844579</v>
      </c>
      <c r="P14" s="69">
        <v>1.8850728854723626</v>
      </c>
      <c r="Q14" s="69">
        <v>2.8446402429290485</v>
      </c>
      <c r="R14" s="11"/>
      <c r="S14" s="69">
        <f t="shared" si="29"/>
        <v>1.2816265294445905</v>
      </c>
      <c r="T14" s="69">
        <f>'RD T1'!E71</f>
        <v>0.942469349484226</v>
      </c>
      <c r="U14" s="69">
        <f t="shared" si="30"/>
        <v>2.2240958789288165</v>
      </c>
      <c r="W14" t="str">
        <f t="shared" si="31"/>
        <v>31 Science, engineering and technology associate professionals</v>
      </c>
      <c r="X14" s="69">
        <v>2.5001930074718102</v>
      </c>
      <c r="Y14" s="69">
        <v>3.0802977140705661</v>
      </c>
      <c r="Z14" s="69">
        <v>3.2861533459876919</v>
      </c>
      <c r="AA14" s="69">
        <v>3.2778355020590539</v>
      </c>
      <c r="AB14" s="69">
        <v>3.5921420524804462</v>
      </c>
      <c r="AC14" s="69"/>
      <c r="AD14" s="69">
        <f t="shared" si="32"/>
        <v>0.30598870649275423</v>
      </c>
      <c r="AE14" s="69">
        <f>'RD T1'!E100</f>
        <v>1.5565014991531625</v>
      </c>
      <c r="AF14" s="69">
        <f t="shared" si="33"/>
        <v>1.8624902056459167</v>
      </c>
      <c r="AH14" t="str">
        <f t="shared" si="34"/>
        <v>31 Science, engineering and technology associate professionals</v>
      </c>
      <c r="AI14" s="69">
        <v>0.46762935997039745</v>
      </c>
      <c r="AJ14" s="69">
        <v>0.62188051489313323</v>
      </c>
      <c r="AK14" s="69">
        <v>0.62851694823457105</v>
      </c>
      <c r="AL14" s="69">
        <v>0.69320094187349879</v>
      </c>
      <c r="AM14" s="69">
        <v>0.90893548958038484</v>
      </c>
      <c r="AN14" s="69"/>
      <c r="AO14" s="69">
        <f t="shared" si="35"/>
        <v>0.28041854134581379</v>
      </c>
      <c r="AP14" s="69">
        <f>'RD T1'!E129</f>
        <v>0.36647300463911803</v>
      </c>
      <c r="AQ14" s="69">
        <f t="shared" si="36"/>
        <v>0.64689154598493182</v>
      </c>
      <c r="AS14" t="str">
        <f t="shared" si="37"/>
        <v>31 Science, engineering and technology associate professionals</v>
      </c>
      <c r="AT14" s="69">
        <v>1.1470131606491456</v>
      </c>
      <c r="AU14" s="69">
        <v>1.3104729122560939</v>
      </c>
      <c r="AV14" s="69">
        <v>1.2973365594896755</v>
      </c>
      <c r="AW14" s="69">
        <v>1.1627968783725187</v>
      </c>
      <c r="AX14" s="69">
        <v>1.1217601485781854</v>
      </c>
      <c r="AY14" s="69"/>
      <c r="AZ14" s="69">
        <f t="shared" si="38"/>
        <v>-0.17557641091149012</v>
      </c>
      <c r="BA14" s="69">
        <f>'RD T1'!E158</f>
        <v>0.47074401009966704</v>
      </c>
      <c r="BB14" s="69">
        <f t="shared" si="39"/>
        <v>0.29516759918817692</v>
      </c>
      <c r="BD14" t="str">
        <f t="shared" si="40"/>
        <v>31 Science, engineering and technology associate professionals</v>
      </c>
      <c r="BE14" s="69">
        <v>1.8450160619990541</v>
      </c>
      <c r="BF14" s="69">
        <v>2.0461650130971285</v>
      </c>
      <c r="BG14" s="69">
        <v>2.22823040343757</v>
      </c>
      <c r="BH14" s="69">
        <v>1.758907736785174</v>
      </c>
      <c r="BI14" s="69">
        <v>1.3369953662578515</v>
      </c>
      <c r="BJ14" s="69"/>
      <c r="BK14" s="69">
        <f t="shared" si="41"/>
        <v>-0.89123503717971841</v>
      </c>
      <c r="BL14" s="69">
        <f>'RD T1'!E187</f>
        <v>0.55680851421057398</v>
      </c>
      <c r="BM14" s="69">
        <f t="shared" si="42"/>
        <v>-0.33442652296914444</v>
      </c>
      <c r="BO14" t="str">
        <f t="shared" si="43"/>
        <v>31 Science, engineering and technology associate professionals</v>
      </c>
      <c r="BP14" s="69">
        <v>1.3064541660708706</v>
      </c>
      <c r="BQ14" s="69">
        <v>1.4873664013614343</v>
      </c>
      <c r="BR14" s="69">
        <v>1.6517261199090365</v>
      </c>
      <c r="BS14" s="69">
        <v>1.3505361068784512</v>
      </c>
      <c r="BT14" s="69">
        <v>1.2248850920041903</v>
      </c>
      <c r="BU14" s="69"/>
      <c r="BV14" s="69">
        <f t="shared" si="44"/>
        <v>-0.42684102790484624</v>
      </c>
      <c r="BW14" s="69">
        <f>'RD T1'!E216</f>
        <v>0.52728936861608888</v>
      </c>
      <c r="BX14" s="69">
        <f t="shared" si="45"/>
        <v>0.10044834071124265</v>
      </c>
      <c r="BZ14" t="str">
        <f t="shared" si="46"/>
        <v>31 Science, engineering and technology associate professionals</v>
      </c>
      <c r="CA14" s="69">
        <v>0.86143293514436103</v>
      </c>
      <c r="CB14" s="69">
        <v>1.2858627925109043</v>
      </c>
      <c r="CC14" s="69">
        <v>1.3746160574842363</v>
      </c>
      <c r="CD14" s="69">
        <v>1.1964248730608131</v>
      </c>
      <c r="CE14" s="69">
        <v>1.0483078619689226</v>
      </c>
      <c r="CF14" s="69"/>
      <c r="CG14" s="69">
        <f t="shared" si="47"/>
        <v>-0.32630819551531376</v>
      </c>
      <c r="CH14" s="69">
        <f>'RD T1'!E245</f>
        <v>0.38158880308162324</v>
      </c>
      <c r="CI14" s="69">
        <f t="shared" si="48"/>
        <v>5.5280607566309481E-2</v>
      </c>
      <c r="CK14" t="str">
        <f t="shared" si="49"/>
        <v>31 Science, engineering and technology associate professionals</v>
      </c>
      <c r="CL14" s="69">
        <v>0.12106860028159222</v>
      </c>
      <c r="CM14" s="69">
        <v>0.16619045689591289</v>
      </c>
      <c r="CN14" s="69">
        <v>0.23088259836528127</v>
      </c>
      <c r="CO14" s="69">
        <v>0.2400158812045248</v>
      </c>
      <c r="CP14" s="69">
        <v>0.27380439643682103</v>
      </c>
      <c r="CQ14" s="69"/>
      <c r="CR14" s="69">
        <f t="shared" si="50"/>
        <v>4.2921798071539757E-2</v>
      </c>
      <c r="CS14" s="69">
        <f>'RD T1'!E274</f>
        <v>9.8952325933867727E-2</v>
      </c>
      <c r="CT14" s="69">
        <f t="shared" si="51"/>
        <v>0.1418741240054075</v>
      </c>
    </row>
    <row r="15" spans="1:98" x14ac:dyDescent="0.2">
      <c r="A15" s="10" t="str">
        <f>name!D11</f>
        <v>32 Health and social care associate professionals</v>
      </c>
      <c r="B15" s="69">
        <v>5.1659621346241566E-2</v>
      </c>
      <c r="C15" s="69">
        <v>7.0828677510637955E-2</v>
      </c>
      <c r="D15" s="69">
        <v>6.1273332079820178E-2</v>
      </c>
      <c r="E15" s="69">
        <v>0.12247136473221568</v>
      </c>
      <c r="F15" s="69">
        <v>0.22973210160162069</v>
      </c>
      <c r="G15" s="11"/>
      <c r="H15" s="69">
        <f t="shared" si="26"/>
        <v>0.1684587695218005</v>
      </c>
      <c r="I15" s="69">
        <f>'RD T1'!E43</f>
        <v>8.8636173823314277E-2</v>
      </c>
      <c r="J15" s="69">
        <f t="shared" si="27"/>
        <v>0.25709494334511479</v>
      </c>
      <c r="L15" t="str">
        <f t="shared" si="28"/>
        <v>32 Health and social care associate professionals</v>
      </c>
      <c r="M15" s="69">
        <v>0.9943830475829194</v>
      </c>
      <c r="N15" s="69">
        <v>1.3263476063116231</v>
      </c>
      <c r="O15" s="69">
        <v>1.3513586429569127</v>
      </c>
      <c r="P15" s="69">
        <v>2.6955403806601677</v>
      </c>
      <c r="Q15" s="69">
        <v>4.9078766117266843</v>
      </c>
      <c r="R15" s="11"/>
      <c r="S15" s="69">
        <f t="shared" si="29"/>
        <v>3.5565179687697714</v>
      </c>
      <c r="T15" s="69">
        <f>'RD T1'!E72</f>
        <v>1.9039274524859526</v>
      </c>
      <c r="U15" s="69">
        <f t="shared" si="30"/>
        <v>5.4604454212557236</v>
      </c>
      <c r="W15" t="str">
        <f t="shared" si="31"/>
        <v>32 Health and social care associate professionals</v>
      </c>
      <c r="X15" s="69">
        <v>3.1137339924563499</v>
      </c>
      <c r="Y15" s="69">
        <v>3.3081676839678478</v>
      </c>
      <c r="Z15" s="69">
        <v>3.514537961850932</v>
      </c>
      <c r="AA15" s="69">
        <v>6.2061369492977052</v>
      </c>
      <c r="AB15" s="69">
        <v>8.2251046800967522</v>
      </c>
      <c r="AC15" s="69"/>
      <c r="AD15" s="69">
        <f t="shared" si="32"/>
        <v>4.7105667182458202</v>
      </c>
      <c r="AE15" s="69">
        <f>'RD T1'!E101</f>
        <v>4.3252722780439665</v>
      </c>
      <c r="AF15" s="69">
        <f t="shared" si="33"/>
        <v>9.0358389962897867</v>
      </c>
      <c r="AH15" t="str">
        <f t="shared" si="34"/>
        <v>32 Health and social care associate professionals</v>
      </c>
      <c r="AI15" s="69">
        <v>2.1349515909048362</v>
      </c>
      <c r="AJ15" s="69">
        <v>1.6967777480629307</v>
      </c>
      <c r="AK15" s="69">
        <v>1.6988912863347965</v>
      </c>
      <c r="AL15" s="69">
        <v>2.0107991417164772</v>
      </c>
      <c r="AM15" s="69">
        <v>1.346074329043641</v>
      </c>
      <c r="AN15" s="69"/>
      <c r="AO15" s="69">
        <f t="shared" si="35"/>
        <v>-0.35281695729115548</v>
      </c>
      <c r="AP15" s="69">
        <f>'RD T1'!E130</f>
        <v>0.80240401416961227</v>
      </c>
      <c r="AQ15" s="69">
        <f t="shared" si="36"/>
        <v>0.44958705687845679</v>
      </c>
      <c r="AS15" t="str">
        <f t="shared" si="37"/>
        <v>32 Health and social care associate professionals</v>
      </c>
      <c r="AT15" s="69">
        <v>0.48336908203090906</v>
      </c>
      <c r="AU15" s="69">
        <v>0.50471370671971216</v>
      </c>
      <c r="AV15" s="69">
        <v>0.57533303994699225</v>
      </c>
      <c r="AW15" s="69">
        <v>0.89318313408362815</v>
      </c>
      <c r="AX15" s="69">
        <v>1.0934871848998862</v>
      </c>
      <c r="AY15" s="69"/>
      <c r="AZ15" s="69">
        <f t="shared" si="38"/>
        <v>0.51815414495289391</v>
      </c>
      <c r="BA15" s="69">
        <f>'RD T1'!E159</f>
        <v>0.55765604554207782</v>
      </c>
      <c r="BB15" s="69">
        <f t="shared" si="39"/>
        <v>1.0758101904949717</v>
      </c>
      <c r="BD15" t="str">
        <f t="shared" si="40"/>
        <v>32 Health and social care associate professionals</v>
      </c>
      <c r="BE15" s="69">
        <v>1.809868529814729</v>
      </c>
      <c r="BF15" s="69">
        <v>2.4403128381955286</v>
      </c>
      <c r="BG15" s="69">
        <v>2.4299226406594361</v>
      </c>
      <c r="BH15" s="69">
        <v>4.1571136088692713</v>
      </c>
      <c r="BI15" s="69">
        <v>5.35674147142743</v>
      </c>
      <c r="BJ15" s="69"/>
      <c r="BK15" s="69">
        <f t="shared" si="41"/>
        <v>2.9268188307679939</v>
      </c>
      <c r="BL15" s="69">
        <f>'RD T1'!E188</f>
        <v>2.3737272713240429</v>
      </c>
      <c r="BM15" s="69">
        <f t="shared" si="42"/>
        <v>5.3005461020920368</v>
      </c>
      <c r="BO15" t="str">
        <f t="shared" si="43"/>
        <v>32 Health and social care associate professionals</v>
      </c>
      <c r="BP15" s="69">
        <v>1.5717250385516748</v>
      </c>
      <c r="BQ15" s="69">
        <v>1.8163656308713132</v>
      </c>
      <c r="BR15" s="69">
        <v>1.666367675616123</v>
      </c>
      <c r="BS15" s="69">
        <v>2.3498352822915756</v>
      </c>
      <c r="BT15" s="69">
        <v>1.9484847326954471</v>
      </c>
      <c r="BU15" s="69"/>
      <c r="BV15" s="69">
        <f t="shared" si="44"/>
        <v>0.28211705707932411</v>
      </c>
      <c r="BW15" s="69">
        <f>'RD T1'!E217</f>
        <v>1.1602580244526659</v>
      </c>
      <c r="BX15" s="69">
        <f t="shared" si="45"/>
        <v>1.44237508153199</v>
      </c>
      <c r="BZ15" t="str">
        <f t="shared" si="46"/>
        <v>32 Health and social care associate professionals</v>
      </c>
      <c r="CA15" s="69">
        <v>0.50926271260936495</v>
      </c>
      <c r="CB15" s="69">
        <v>0.58987208563521321</v>
      </c>
      <c r="CC15" s="69">
        <v>0.55739013397166592</v>
      </c>
      <c r="CD15" s="69">
        <v>0.73022394985264438</v>
      </c>
      <c r="CE15" s="69">
        <v>0.60169310120491815</v>
      </c>
      <c r="CF15" s="69"/>
      <c r="CG15" s="69">
        <f t="shared" si="47"/>
        <v>4.4302967233252222E-2</v>
      </c>
      <c r="CH15" s="69">
        <f>'RD T1'!E246</f>
        <v>0.26606999631238104</v>
      </c>
      <c r="CI15" s="69">
        <f t="shared" si="48"/>
        <v>0.31037296354563326</v>
      </c>
      <c r="CK15" t="str">
        <f t="shared" si="49"/>
        <v>32 Health and social care associate professionals</v>
      </c>
      <c r="CL15" s="69">
        <v>4.7655874893517358E-2</v>
      </c>
      <c r="CM15" s="69">
        <v>4.745446683823893E-2</v>
      </c>
      <c r="CN15" s="69">
        <v>6.7058499335629143E-2</v>
      </c>
      <c r="CO15" s="69">
        <v>9.8616624191122965E-2</v>
      </c>
      <c r="CP15" s="69">
        <v>0.11927380348963393</v>
      </c>
      <c r="CQ15" s="69"/>
      <c r="CR15" s="69">
        <f t="shared" si="50"/>
        <v>5.2215304154004785E-2</v>
      </c>
      <c r="CS15" s="69">
        <f>'RD T1'!E275</f>
        <v>4.6105880798495591E-2</v>
      </c>
      <c r="CT15" s="69">
        <f t="shared" si="51"/>
        <v>9.8321184952500376E-2</v>
      </c>
    </row>
    <row r="16" spans="1:98" x14ac:dyDescent="0.2">
      <c r="A16" s="10" t="str">
        <f>name!D12</f>
        <v>33 Protective service occupations</v>
      </c>
      <c r="B16" s="69">
        <v>1.4769910098959461E-2</v>
      </c>
      <c r="C16" s="69">
        <v>1.7484016648495408E-2</v>
      </c>
      <c r="D16" s="69">
        <v>1.8466009792441746E-2</v>
      </c>
      <c r="E16" s="69">
        <v>2.4202629512349767E-2</v>
      </c>
      <c r="F16" s="69">
        <v>3.8080978181224537E-2</v>
      </c>
      <c r="G16" s="11"/>
      <c r="H16" s="69">
        <f t="shared" si="26"/>
        <v>1.9614968388782791E-2</v>
      </c>
      <c r="I16" s="69">
        <f>'RD T1'!E44</f>
        <v>8.8229458466317322E-3</v>
      </c>
      <c r="J16" s="69">
        <f t="shared" si="27"/>
        <v>2.8437914235414523E-2</v>
      </c>
      <c r="L16" t="str">
        <f t="shared" si="28"/>
        <v>33 Protective service occupations</v>
      </c>
      <c r="M16" s="69">
        <v>0.24706432012077234</v>
      </c>
      <c r="N16" s="69">
        <v>0.3384772663761409</v>
      </c>
      <c r="O16" s="69">
        <v>0.34993950016452952</v>
      </c>
      <c r="P16" s="69">
        <v>0.38543457291687044</v>
      </c>
      <c r="Q16" s="69">
        <v>0.61766908970590184</v>
      </c>
      <c r="R16" s="11"/>
      <c r="S16" s="69">
        <f t="shared" si="29"/>
        <v>0.26772958954137233</v>
      </c>
      <c r="T16" s="69">
        <f>'RD T1'!E73</f>
        <v>0.13708570025717248</v>
      </c>
      <c r="U16" s="69">
        <f t="shared" si="30"/>
        <v>0.40481528979854481</v>
      </c>
      <c r="W16" t="str">
        <f t="shared" si="31"/>
        <v>33 Protective service occupations</v>
      </c>
      <c r="X16" s="69">
        <v>1.1906553202326404</v>
      </c>
      <c r="Y16" s="69">
        <v>1.4713079999764402</v>
      </c>
      <c r="Z16" s="69">
        <v>1.625726379371631</v>
      </c>
      <c r="AA16" s="69">
        <v>1.4915685793539353</v>
      </c>
      <c r="AB16" s="69">
        <v>1.8555740666345917</v>
      </c>
      <c r="AC16" s="69"/>
      <c r="AD16" s="69">
        <f t="shared" si="32"/>
        <v>0.22984768726296068</v>
      </c>
      <c r="AE16" s="69">
        <f>'RD T1'!E102</f>
        <v>0.69335491688783801</v>
      </c>
      <c r="AF16" s="69">
        <f t="shared" si="33"/>
        <v>0.92320260415079869</v>
      </c>
      <c r="AH16" t="str">
        <f t="shared" si="34"/>
        <v>33 Protective service occupations</v>
      </c>
      <c r="AI16" s="69">
        <v>0.30786280237249913</v>
      </c>
      <c r="AJ16" s="69">
        <v>0.36383728252336256</v>
      </c>
      <c r="AK16" s="69">
        <v>0.40554405528292242</v>
      </c>
      <c r="AL16" s="69">
        <v>0.3786819008236314</v>
      </c>
      <c r="AM16" s="69">
        <v>0.46631370310972342</v>
      </c>
      <c r="AN16" s="69"/>
      <c r="AO16" s="69">
        <f t="shared" si="35"/>
        <v>6.0769647826800999E-2</v>
      </c>
      <c r="AP16" s="69">
        <f>'RD T1'!E131</f>
        <v>0.15744751451661029</v>
      </c>
      <c r="AQ16" s="69">
        <f t="shared" si="36"/>
        <v>0.21821716234341129</v>
      </c>
      <c r="AS16" t="str">
        <f t="shared" si="37"/>
        <v>33 Protective service occupations</v>
      </c>
      <c r="AT16" s="69">
        <v>0.29359028980592905</v>
      </c>
      <c r="AU16" s="69">
        <v>0.30546487584749549</v>
      </c>
      <c r="AV16" s="69">
        <v>0.33315973996456288</v>
      </c>
      <c r="AW16" s="69">
        <v>0.25025475310919998</v>
      </c>
      <c r="AX16" s="69">
        <v>0.24200300140526176</v>
      </c>
      <c r="AY16" s="69"/>
      <c r="AZ16" s="69">
        <f t="shared" si="38"/>
        <v>-9.115673855930112E-2</v>
      </c>
      <c r="BA16" s="69">
        <f>'RD T1'!E160</f>
        <v>9.5539995827475035E-2</v>
      </c>
      <c r="BB16" s="69">
        <f t="shared" si="39"/>
        <v>4.3832572681739151E-3</v>
      </c>
      <c r="BD16" t="str">
        <f t="shared" si="40"/>
        <v>33 Protective service occupations</v>
      </c>
      <c r="BE16" s="69">
        <v>1.2279337883622574</v>
      </c>
      <c r="BF16" s="69">
        <v>1.3029394944973585</v>
      </c>
      <c r="BG16" s="69">
        <v>1.3241375046875692</v>
      </c>
      <c r="BH16" s="69">
        <v>1.0144954382080671</v>
      </c>
      <c r="BI16" s="69">
        <v>0.8462502694386369</v>
      </c>
      <c r="BJ16" s="69"/>
      <c r="BK16" s="69">
        <f t="shared" si="41"/>
        <v>-0.47788723524893229</v>
      </c>
      <c r="BL16" s="69">
        <f>'RD T1'!E189</f>
        <v>0.22944257121442796</v>
      </c>
      <c r="BM16" s="69">
        <f t="shared" si="42"/>
        <v>-0.24844466403450433</v>
      </c>
      <c r="BO16" t="str">
        <f t="shared" si="43"/>
        <v>33 Protective service occupations</v>
      </c>
      <c r="BP16" s="69">
        <v>1.3007510067259127</v>
      </c>
      <c r="BQ16" s="69">
        <v>1.3637187716180459</v>
      </c>
      <c r="BR16" s="69">
        <v>1.4496416413367914</v>
      </c>
      <c r="BS16" s="69">
        <v>0.95974728143337551</v>
      </c>
      <c r="BT16" s="69">
        <v>0.55964820681577621</v>
      </c>
      <c r="BU16" s="69"/>
      <c r="BV16" s="69">
        <f t="shared" si="44"/>
        <v>-0.8899934345210152</v>
      </c>
      <c r="BW16" s="69">
        <f>'RD T1'!E218</f>
        <v>0.26442322985849026</v>
      </c>
      <c r="BX16" s="69">
        <f t="shared" si="45"/>
        <v>-0.62557020466252489</v>
      </c>
      <c r="BZ16" t="str">
        <f t="shared" si="46"/>
        <v>33 Protective service occupations</v>
      </c>
      <c r="CA16" s="69">
        <v>0.60974290455159363</v>
      </c>
      <c r="CB16" s="69">
        <v>0.87078627657670571</v>
      </c>
      <c r="CC16" s="69">
        <v>0.86637796893235675</v>
      </c>
      <c r="CD16" s="69">
        <v>0.69561153867574288</v>
      </c>
      <c r="CE16" s="69">
        <v>0.77060397766161526</v>
      </c>
      <c r="CF16" s="69"/>
      <c r="CG16" s="69">
        <f t="shared" si="47"/>
        <v>-9.5773991270741488E-2</v>
      </c>
      <c r="CH16" s="69">
        <f>'RD T1'!E247</f>
        <v>0.23666473679650141</v>
      </c>
      <c r="CI16" s="69">
        <f t="shared" si="48"/>
        <v>0.14089074552575992</v>
      </c>
      <c r="CK16" t="str">
        <f t="shared" si="49"/>
        <v>33 Protective service occupations</v>
      </c>
      <c r="CL16" s="69">
        <v>6.2273339979332425E-2</v>
      </c>
      <c r="CM16" s="69">
        <v>6.1624088842633165E-2</v>
      </c>
      <c r="CN16" s="69">
        <v>8.6187662366438739E-2</v>
      </c>
      <c r="CO16" s="69">
        <v>4.7612636155439036E-2</v>
      </c>
      <c r="CP16" s="69">
        <v>5.3658981213289658E-2</v>
      </c>
      <c r="CQ16" s="69"/>
      <c r="CR16" s="69">
        <f t="shared" si="50"/>
        <v>-3.252868115314908E-2</v>
      </c>
      <c r="CS16" s="69">
        <f>'RD T1'!E276</f>
        <v>1.1532325175436153E-2</v>
      </c>
      <c r="CT16" s="69">
        <f t="shared" si="51"/>
        <v>-2.0996355977712926E-2</v>
      </c>
    </row>
    <row r="17" spans="1:98" x14ac:dyDescent="0.2">
      <c r="A17" s="10" t="str">
        <f>name!D13</f>
        <v>34 Culture, media and sports occupations</v>
      </c>
      <c r="B17" s="69">
        <v>0.11311035026496864</v>
      </c>
      <c r="C17" s="69">
        <v>0.18300828784261167</v>
      </c>
      <c r="D17" s="69">
        <v>0.18283863194279223</v>
      </c>
      <c r="E17" s="69">
        <v>0.22439699943491206</v>
      </c>
      <c r="F17" s="69">
        <v>0.34502197329600187</v>
      </c>
      <c r="G17" s="11"/>
      <c r="H17" s="69">
        <f t="shared" si="26"/>
        <v>0.16218334135320964</v>
      </c>
      <c r="I17" s="69">
        <f>'RD T1'!E45</f>
        <v>0.13779660594204274</v>
      </c>
      <c r="J17" s="69">
        <f t="shared" si="27"/>
        <v>0.29997994729525235</v>
      </c>
      <c r="L17" t="str">
        <f t="shared" si="28"/>
        <v>34 Culture, media and sports occupations</v>
      </c>
      <c r="M17" s="69">
        <v>1.8590108297807797</v>
      </c>
      <c r="N17" s="69">
        <v>2.6485492985519183</v>
      </c>
      <c r="O17" s="69">
        <v>2.7593787567398138</v>
      </c>
      <c r="P17" s="69">
        <v>3.2548945092101738</v>
      </c>
      <c r="Q17" s="69">
        <v>4.8316783076470626</v>
      </c>
      <c r="R17" s="11"/>
      <c r="S17" s="69">
        <f t="shared" si="29"/>
        <v>2.0722995509072488</v>
      </c>
      <c r="T17" s="69">
        <f>'RD T1'!E74</f>
        <v>1.9259868829852316</v>
      </c>
      <c r="U17" s="69">
        <f t="shared" si="30"/>
        <v>3.9982864338924804</v>
      </c>
      <c r="W17" t="str">
        <f t="shared" si="31"/>
        <v>34 Culture, media and sports occupations</v>
      </c>
      <c r="X17" s="69">
        <v>4.3930196731293121</v>
      </c>
      <c r="Y17" s="69">
        <v>4.6722780082187372</v>
      </c>
      <c r="Z17" s="69">
        <v>4.7487548028084836</v>
      </c>
      <c r="AA17" s="69">
        <v>4.6529099233788003</v>
      </c>
      <c r="AB17" s="69">
        <v>4.9354419120968194</v>
      </c>
      <c r="AC17" s="69"/>
      <c r="AD17" s="69">
        <f t="shared" si="32"/>
        <v>0.18668710928833576</v>
      </c>
      <c r="AE17" s="69">
        <f>'RD T1'!E103</f>
        <v>2.4472312571454498</v>
      </c>
      <c r="AF17" s="69">
        <f t="shared" si="33"/>
        <v>2.6339183664337855</v>
      </c>
      <c r="AH17" t="str">
        <f t="shared" si="34"/>
        <v>34 Culture, media and sports occupations</v>
      </c>
      <c r="AI17" s="69">
        <v>0.51060948531203831</v>
      </c>
      <c r="AJ17" s="69">
        <v>0.49912784488898448</v>
      </c>
      <c r="AK17" s="69">
        <v>0.62860226847897016</v>
      </c>
      <c r="AL17" s="69">
        <v>0.59647587075344188</v>
      </c>
      <c r="AM17" s="69">
        <v>0.71259963175107732</v>
      </c>
      <c r="AN17" s="69"/>
      <c r="AO17" s="69">
        <f t="shared" si="35"/>
        <v>8.3997363272107162E-2</v>
      </c>
      <c r="AP17" s="69">
        <f>'RD T1'!E132</f>
        <v>0.32354512987086126</v>
      </c>
      <c r="AQ17" s="69">
        <f t="shared" si="36"/>
        <v>0.40754249314296842</v>
      </c>
      <c r="AS17" t="str">
        <f t="shared" si="37"/>
        <v>34 Culture, media and sports occupations</v>
      </c>
      <c r="AT17" s="69">
        <v>0.77219855858010722</v>
      </c>
      <c r="AU17" s="69">
        <v>0.76786278086869553</v>
      </c>
      <c r="AV17" s="69">
        <v>0.7828581156457225</v>
      </c>
      <c r="AW17" s="69">
        <v>0.72607693649077765</v>
      </c>
      <c r="AX17" s="69">
        <v>0.72700214008425856</v>
      </c>
      <c r="AY17" s="69"/>
      <c r="AZ17" s="69">
        <f t="shared" si="38"/>
        <v>-5.5855975561463933E-2</v>
      </c>
      <c r="BA17" s="69">
        <f>'RD T1'!E161</f>
        <v>0.36149387873789496</v>
      </c>
      <c r="BB17" s="69">
        <f t="shared" si="39"/>
        <v>0.30563790317643103</v>
      </c>
      <c r="BD17" t="str">
        <f t="shared" si="40"/>
        <v>34 Culture, media and sports occupations</v>
      </c>
      <c r="BE17" s="69">
        <v>1.9129740471144971</v>
      </c>
      <c r="BF17" s="69">
        <v>2.0827016561004204</v>
      </c>
      <c r="BG17" s="69">
        <v>1.9268886319436811</v>
      </c>
      <c r="BH17" s="69">
        <v>1.6467620849742692</v>
      </c>
      <c r="BI17" s="69">
        <v>1.7089460249812913</v>
      </c>
      <c r="BJ17" s="69"/>
      <c r="BK17" s="69">
        <f t="shared" si="41"/>
        <v>-0.21794260696238976</v>
      </c>
      <c r="BL17" s="69">
        <f>'RD T1'!E190</f>
        <v>0.65302918718980041</v>
      </c>
      <c r="BM17" s="69">
        <f t="shared" si="42"/>
        <v>0.43508658022741065</v>
      </c>
      <c r="BO17" t="str">
        <f t="shared" si="43"/>
        <v>34 Culture, media and sports occupations</v>
      </c>
      <c r="BP17" s="69">
        <v>1.0594147274353414</v>
      </c>
      <c r="BQ17" s="69">
        <v>1.0513566954184665</v>
      </c>
      <c r="BR17" s="69">
        <v>0.91099823536534275</v>
      </c>
      <c r="BS17" s="69">
        <v>0.64970930141946659</v>
      </c>
      <c r="BT17" s="69">
        <v>0.3657906071808385</v>
      </c>
      <c r="BU17" s="69"/>
      <c r="BV17" s="69">
        <f t="shared" si="44"/>
        <v>-0.54520762818450419</v>
      </c>
      <c r="BW17" s="69">
        <f>'RD T1'!E219</f>
        <v>0.22443489248689891</v>
      </c>
      <c r="BX17" s="69">
        <f t="shared" si="45"/>
        <v>-0.32077273569760528</v>
      </c>
      <c r="BZ17" t="str">
        <f t="shared" si="46"/>
        <v>34 Culture, media and sports occupations</v>
      </c>
      <c r="CA17" s="69">
        <v>0.7446473691009895</v>
      </c>
      <c r="CB17" s="69">
        <v>0.98003261289292598</v>
      </c>
      <c r="CC17" s="69">
        <v>0.89570823836372648</v>
      </c>
      <c r="CD17" s="69">
        <v>0.65528851373950536</v>
      </c>
      <c r="CE17" s="69">
        <v>0.44383187468270885</v>
      </c>
      <c r="CF17" s="69"/>
      <c r="CG17" s="69">
        <f t="shared" si="47"/>
        <v>-0.45187636368101763</v>
      </c>
      <c r="CH17" s="69">
        <f>'RD T1'!E248</f>
        <v>0.20930481075973789</v>
      </c>
      <c r="CI17" s="69">
        <f t="shared" si="48"/>
        <v>-0.24257155292127974</v>
      </c>
      <c r="CK17" t="str">
        <f t="shared" si="49"/>
        <v>34 Culture, media and sports occupations</v>
      </c>
      <c r="CL17" s="69">
        <v>0.12603190332461203</v>
      </c>
      <c r="CM17" s="69">
        <v>0.16345275208744836</v>
      </c>
      <c r="CN17" s="69">
        <v>0.2043627775992452</v>
      </c>
      <c r="CO17" s="69">
        <v>0.16408596469363401</v>
      </c>
      <c r="CP17" s="69">
        <v>0.12134822448019418</v>
      </c>
      <c r="CQ17" s="69"/>
      <c r="CR17" s="69">
        <f t="shared" si="50"/>
        <v>-8.3014553119051024E-2</v>
      </c>
      <c r="CS17" s="69">
        <f>'RD T1'!E277</f>
        <v>5.2024306002767001E-2</v>
      </c>
      <c r="CT17" s="69">
        <f t="shared" si="51"/>
        <v>-3.0990247116284023E-2</v>
      </c>
    </row>
    <row r="18" spans="1:98" x14ac:dyDescent="0.2">
      <c r="A18" s="10" t="str">
        <f>name!D14</f>
        <v>35 Business and public service associate professionals</v>
      </c>
      <c r="B18" s="69">
        <v>0.40491044923475616</v>
      </c>
      <c r="C18" s="69">
        <v>0.55861514850347305</v>
      </c>
      <c r="D18" s="69">
        <v>0.53205257648602378</v>
      </c>
      <c r="E18" s="69">
        <v>0.71661897091969518</v>
      </c>
      <c r="F18" s="69">
        <v>1.1142013475577184</v>
      </c>
      <c r="G18" s="11"/>
      <c r="H18" s="69">
        <f t="shared" si="26"/>
        <v>0.5821487710716946</v>
      </c>
      <c r="I18" s="69">
        <f>'RD T1'!E46</f>
        <v>0.38426649372264893</v>
      </c>
      <c r="J18" s="69">
        <f t="shared" si="27"/>
        <v>0.96641526479434359</v>
      </c>
      <c r="L18" t="str">
        <f t="shared" si="28"/>
        <v>35 Business and public service associate professionals</v>
      </c>
      <c r="M18" s="69">
        <v>4.2870445470256762</v>
      </c>
      <c r="N18" s="69">
        <v>5.7842173923062115</v>
      </c>
      <c r="O18" s="69">
        <v>6.0472774098273145</v>
      </c>
      <c r="P18" s="69">
        <v>7.8816891590771077</v>
      </c>
      <c r="Q18" s="69">
        <v>11.424668436876511</v>
      </c>
      <c r="R18" s="11"/>
      <c r="S18" s="69">
        <f t="shared" si="29"/>
        <v>5.377391027049196</v>
      </c>
      <c r="T18" s="69">
        <f>'RD T1'!E75</f>
        <v>4.3038727932833893</v>
      </c>
      <c r="U18" s="69">
        <f t="shared" si="30"/>
        <v>9.6812638203325854</v>
      </c>
      <c r="W18" t="str">
        <f t="shared" si="31"/>
        <v>35 Business and public service associate professionals</v>
      </c>
      <c r="X18" s="69">
        <v>9.3992708603177615</v>
      </c>
      <c r="Y18" s="69">
        <v>9.8458110805156203</v>
      </c>
      <c r="Z18" s="69">
        <v>10.321749490821382</v>
      </c>
      <c r="AA18" s="69">
        <v>10.955285397332398</v>
      </c>
      <c r="AB18" s="69">
        <v>11.26479142765724</v>
      </c>
      <c r="AC18" s="69"/>
      <c r="AD18" s="69">
        <f t="shared" si="32"/>
        <v>0.9430419368358578</v>
      </c>
      <c r="AE18" s="69">
        <f>'RD T1'!E104</f>
        <v>5.7829273266161323</v>
      </c>
      <c r="AF18" s="69">
        <f t="shared" si="33"/>
        <v>6.7259692634519901</v>
      </c>
      <c r="AH18" t="str">
        <f t="shared" si="34"/>
        <v>35 Business and public service associate professionals</v>
      </c>
      <c r="AI18" s="69">
        <v>2.3427085067927926</v>
      </c>
      <c r="AJ18" s="69">
        <v>2.4076712205384605</v>
      </c>
      <c r="AK18" s="69">
        <v>2.6451298578181159</v>
      </c>
      <c r="AL18" s="69">
        <v>2.7970787012144109</v>
      </c>
      <c r="AM18" s="69">
        <v>3.033837199330129</v>
      </c>
      <c r="AN18" s="69"/>
      <c r="AO18" s="69">
        <f t="shared" si="35"/>
        <v>0.38870734151201303</v>
      </c>
      <c r="AP18" s="69">
        <f>'RD T1'!E133</f>
        <v>1.4235536998103977</v>
      </c>
      <c r="AQ18" s="69">
        <f t="shared" si="36"/>
        <v>1.8122610413224107</v>
      </c>
      <c r="AS18" t="str">
        <f t="shared" si="37"/>
        <v>35 Business and public service associate professionals</v>
      </c>
      <c r="AT18" s="69">
        <v>2.1219083972856945</v>
      </c>
      <c r="AU18" s="69">
        <v>2.075457295669989</v>
      </c>
      <c r="AV18" s="69">
        <v>2.2172307013515402</v>
      </c>
      <c r="AW18" s="69">
        <v>2.3109413184369147</v>
      </c>
      <c r="AX18" s="69">
        <v>2.4383707110270096</v>
      </c>
      <c r="AY18" s="69"/>
      <c r="AZ18" s="69">
        <f t="shared" si="38"/>
        <v>0.22114000967546943</v>
      </c>
      <c r="BA18" s="69">
        <f>'RD T1'!E162</f>
        <v>1.1541534215238831</v>
      </c>
      <c r="BB18" s="69">
        <f t="shared" si="39"/>
        <v>1.3752934311993525</v>
      </c>
      <c r="BD18" t="str">
        <f t="shared" si="40"/>
        <v>35 Business and public service associate professionals</v>
      </c>
      <c r="BE18" s="69">
        <v>6.8216650170317648</v>
      </c>
      <c r="BF18" s="69">
        <v>7.4830978386265059</v>
      </c>
      <c r="BG18" s="69">
        <v>7.5575321269169864</v>
      </c>
      <c r="BH18" s="69">
        <v>7.071731012862525</v>
      </c>
      <c r="BI18" s="69">
        <v>6.6928494304991704</v>
      </c>
      <c r="BJ18" s="69"/>
      <c r="BK18" s="69">
        <f t="shared" si="41"/>
        <v>-0.86468269641781603</v>
      </c>
      <c r="BL18" s="69">
        <f>'RD T1'!E191</f>
        <v>2.756508220726074</v>
      </c>
      <c r="BM18" s="69">
        <f t="shared" si="42"/>
        <v>1.891825524308258</v>
      </c>
      <c r="BO18" t="str">
        <f t="shared" si="43"/>
        <v>35 Business and public service associate professionals</v>
      </c>
      <c r="BP18" s="69">
        <v>5.3596764315523266</v>
      </c>
      <c r="BQ18" s="69">
        <v>5.2082189953059572</v>
      </c>
      <c r="BR18" s="69">
        <v>5.4372057386574575</v>
      </c>
      <c r="BS18" s="69">
        <v>4.4797215790559024</v>
      </c>
      <c r="BT18" s="69">
        <v>3.2744376507419997</v>
      </c>
      <c r="BU18" s="69"/>
      <c r="BV18" s="69">
        <f t="shared" si="44"/>
        <v>-2.1627680879154578</v>
      </c>
      <c r="BW18" s="69">
        <f>'RD T1'!E220</f>
        <v>1.7014722347082611</v>
      </c>
      <c r="BX18" s="69">
        <f t="shared" si="45"/>
        <v>-0.46129585320719668</v>
      </c>
      <c r="BZ18" t="str">
        <f t="shared" si="46"/>
        <v>35 Business and public service associate professionals</v>
      </c>
      <c r="CA18" s="69">
        <v>2.7795792980461691</v>
      </c>
      <c r="CB18" s="69">
        <v>3.5208918801316109</v>
      </c>
      <c r="CC18" s="69">
        <v>3.3513753234029826</v>
      </c>
      <c r="CD18" s="69">
        <v>2.7820365476875462</v>
      </c>
      <c r="CE18" s="69">
        <v>2.0192670337919654</v>
      </c>
      <c r="CF18" s="69"/>
      <c r="CG18" s="69">
        <f t="shared" si="47"/>
        <v>-1.3321082896110172</v>
      </c>
      <c r="CH18" s="69">
        <f>'RD T1'!E249</f>
        <v>0.82098902262818252</v>
      </c>
      <c r="CI18" s="69">
        <f t="shared" si="48"/>
        <v>-0.51111926698283472</v>
      </c>
      <c r="CK18" t="str">
        <f t="shared" si="49"/>
        <v>35 Business and public service associate professionals</v>
      </c>
      <c r="CL18" s="69">
        <v>0.41131196990534891</v>
      </c>
      <c r="CM18" s="69">
        <v>0.44707221080672954</v>
      </c>
      <c r="CN18" s="69">
        <v>0.55774105283584685</v>
      </c>
      <c r="CO18" s="69">
        <v>0.39685536802944027</v>
      </c>
      <c r="CP18" s="69">
        <v>0.2872336766399326</v>
      </c>
      <c r="CQ18" s="69"/>
      <c r="CR18" s="69">
        <f t="shared" si="50"/>
        <v>-0.27050737619591425</v>
      </c>
      <c r="CS18" s="69">
        <f>'RD T1'!E278</f>
        <v>0.12490352125392125</v>
      </c>
      <c r="CT18" s="69">
        <f t="shared" si="51"/>
        <v>-0.14560385494199302</v>
      </c>
    </row>
    <row r="19" spans="1:98" x14ac:dyDescent="0.2">
      <c r="A19" s="10" t="str">
        <f>name!D15</f>
        <v>41 Administrative occupations</v>
      </c>
      <c r="B19" s="69">
        <v>0.2326648976456894</v>
      </c>
      <c r="C19" s="69">
        <v>0.30711680986865114</v>
      </c>
      <c r="D19" s="69">
        <v>0.29812576400600937</v>
      </c>
      <c r="E19" s="69">
        <v>0.43584197942585851</v>
      </c>
      <c r="F19" s="69">
        <v>0.74749603357719885</v>
      </c>
      <c r="G19" s="11"/>
      <c r="H19" s="69">
        <f t="shared" si="26"/>
        <v>0.44937026957118947</v>
      </c>
      <c r="I19" s="69">
        <f>'RD T1'!E47</f>
        <v>0.28255812510400846</v>
      </c>
      <c r="J19" s="69">
        <f t="shared" si="27"/>
        <v>0.73192839467519799</v>
      </c>
      <c r="L19" t="str">
        <f t="shared" si="28"/>
        <v>41 Administrative occupations</v>
      </c>
      <c r="M19" s="69">
        <v>2.7326931723620236</v>
      </c>
      <c r="N19" s="69">
        <v>3.5640770864120515</v>
      </c>
      <c r="O19" s="69">
        <v>3.8528075706075562</v>
      </c>
      <c r="P19" s="69">
        <v>5.478300623927435</v>
      </c>
      <c r="Q19" s="69">
        <v>8.9492341672060522</v>
      </c>
      <c r="R19" s="11"/>
      <c r="S19" s="69">
        <f t="shared" si="29"/>
        <v>5.0964265965984961</v>
      </c>
      <c r="T19" s="69">
        <f>'RD T1'!E76</f>
        <v>3.5625967069405404</v>
      </c>
      <c r="U19" s="69">
        <f t="shared" si="30"/>
        <v>8.6590233035390369</v>
      </c>
      <c r="W19" t="str">
        <f t="shared" si="31"/>
        <v>41 Administrative occupations</v>
      </c>
      <c r="X19" s="69">
        <v>9.4232277005709495</v>
      </c>
      <c r="Y19" s="69">
        <v>9.3137915974650536</v>
      </c>
      <c r="Z19" s="69">
        <v>10.565149351993821</v>
      </c>
      <c r="AA19" s="69">
        <v>12.779052091180091</v>
      </c>
      <c r="AB19" s="69">
        <v>14.913582335454624</v>
      </c>
      <c r="AC19" s="69"/>
      <c r="AD19" s="69">
        <f t="shared" si="32"/>
        <v>4.3484329834608033</v>
      </c>
      <c r="AE19" s="69">
        <f>'RD T1'!E105</f>
        <v>7.7941177108533459</v>
      </c>
      <c r="AF19" s="69">
        <f t="shared" si="33"/>
        <v>12.142550694314149</v>
      </c>
      <c r="AH19" t="str">
        <f t="shared" si="34"/>
        <v>41 Administrative occupations</v>
      </c>
      <c r="AI19" s="69">
        <v>3.4373942518166478</v>
      </c>
      <c r="AJ19" s="69">
        <v>3.4451946894326908</v>
      </c>
      <c r="AK19" s="69">
        <v>3.827700462732917</v>
      </c>
      <c r="AL19" s="69">
        <v>4.4414728377545094</v>
      </c>
      <c r="AM19" s="69">
        <v>5.1680069025224649</v>
      </c>
      <c r="AN19" s="69"/>
      <c r="AO19" s="69">
        <f t="shared" si="35"/>
        <v>1.3403064397895479</v>
      </c>
      <c r="AP19" s="69">
        <f>'RD T1'!E134</f>
        <v>2.830158887180771</v>
      </c>
      <c r="AQ19" s="69">
        <f t="shared" si="36"/>
        <v>4.1704653269703194</v>
      </c>
      <c r="AS19" t="str">
        <f t="shared" si="37"/>
        <v>41 Administrative occupations</v>
      </c>
      <c r="AT19" s="69">
        <v>3.4213874132119888</v>
      </c>
      <c r="AU19" s="69">
        <v>3.4209203932231049</v>
      </c>
      <c r="AV19" s="69">
        <v>3.8382996623239687</v>
      </c>
      <c r="AW19" s="69">
        <v>4.2617526085404318</v>
      </c>
      <c r="AX19" s="69">
        <v>4.77394063815479</v>
      </c>
      <c r="AY19" s="69"/>
      <c r="AZ19" s="69">
        <f t="shared" si="38"/>
        <v>0.93564097583082129</v>
      </c>
      <c r="BA19" s="69">
        <f>'RD T1'!E163</f>
        <v>2.5670276780257164</v>
      </c>
      <c r="BB19" s="69">
        <f t="shared" si="39"/>
        <v>3.5026686538565377</v>
      </c>
      <c r="BD19" t="str">
        <f t="shared" si="40"/>
        <v>41 Administrative occupations</v>
      </c>
      <c r="BE19" s="69">
        <v>11.346586367662962</v>
      </c>
      <c r="BF19" s="69">
        <v>11.963702926327471</v>
      </c>
      <c r="BG19" s="69">
        <v>12.170032010375492</v>
      </c>
      <c r="BH19" s="69">
        <v>12.245728387235888</v>
      </c>
      <c r="BI19" s="69">
        <v>10.756639042108032</v>
      </c>
      <c r="BJ19" s="69"/>
      <c r="BK19" s="69">
        <f t="shared" si="41"/>
        <v>-1.4133929682674591</v>
      </c>
      <c r="BL19" s="69">
        <f>'RD T1'!E192</f>
        <v>5.3063790528670642</v>
      </c>
      <c r="BM19" s="69">
        <f t="shared" si="42"/>
        <v>3.8929860845996052</v>
      </c>
      <c r="BO19" t="str">
        <f t="shared" si="43"/>
        <v>41 Administrative occupations</v>
      </c>
      <c r="BP19" s="69">
        <v>13.032116279238609</v>
      </c>
      <c r="BQ19" s="69">
        <v>12.043372982695411</v>
      </c>
      <c r="BR19" s="69">
        <v>11.555581433073529</v>
      </c>
      <c r="BS19" s="69">
        <v>9.7178831289873102</v>
      </c>
      <c r="BT19" s="69">
        <v>5.471811674069273</v>
      </c>
      <c r="BU19" s="69"/>
      <c r="BV19" s="69">
        <f t="shared" si="44"/>
        <v>-6.0837697590042561</v>
      </c>
      <c r="BW19" s="69">
        <f>'RD T1'!E221</f>
        <v>3.756846384239672</v>
      </c>
      <c r="BX19" s="69">
        <f t="shared" si="45"/>
        <v>-2.3269233747645841</v>
      </c>
      <c r="BZ19" t="str">
        <f t="shared" si="46"/>
        <v>41 Administrative occupations</v>
      </c>
      <c r="CA19" s="69">
        <v>5.8125648165112862</v>
      </c>
      <c r="CB19" s="69">
        <v>6.3599068053951848</v>
      </c>
      <c r="CC19" s="69">
        <v>6.4396557193101964</v>
      </c>
      <c r="CD19" s="69">
        <v>4.5642276866360625</v>
      </c>
      <c r="CE19" s="69">
        <v>1.4205673358834663</v>
      </c>
      <c r="CF19" s="69"/>
      <c r="CG19" s="69">
        <f t="shared" si="47"/>
        <v>-5.0190883834267304</v>
      </c>
      <c r="CH19" s="69">
        <f>'RD T1'!E250</f>
        <v>1.1891656055914195</v>
      </c>
      <c r="CI19" s="69">
        <f t="shared" si="48"/>
        <v>-3.8299227778353107</v>
      </c>
      <c r="CK19" t="str">
        <f t="shared" si="49"/>
        <v>41 Administrative occupations</v>
      </c>
      <c r="CL19" s="69">
        <v>1.0643671047349486</v>
      </c>
      <c r="CM19" s="69">
        <v>0.8967513576923628</v>
      </c>
      <c r="CN19" s="69">
        <v>0.98816206658837347</v>
      </c>
      <c r="CO19" s="69">
        <v>0.60386930435224007</v>
      </c>
      <c r="CP19" s="69">
        <v>0.25307367531537139</v>
      </c>
      <c r="CQ19" s="69"/>
      <c r="CR19" s="69">
        <f t="shared" si="50"/>
        <v>-0.73508839127300207</v>
      </c>
      <c r="CS19" s="69">
        <f>'RD T1'!E279</f>
        <v>0.16781161781023923</v>
      </c>
      <c r="CT19" s="69">
        <f t="shared" si="51"/>
        <v>-0.56727677346276284</v>
      </c>
    </row>
    <row r="20" spans="1:98" x14ac:dyDescent="0.2">
      <c r="A20" s="10" t="str">
        <f>name!D16</f>
        <v>42 Secretarial and related occupations</v>
      </c>
      <c r="B20" s="69">
        <v>2.2935779449078837E-2</v>
      </c>
      <c r="C20" s="69">
        <v>2.833824896448443E-2</v>
      </c>
      <c r="D20" s="69">
        <v>2.6704351636527329E-2</v>
      </c>
      <c r="E20" s="69">
        <v>4.155667543405555E-2</v>
      </c>
      <c r="F20" s="69">
        <v>8.6109723965020424E-2</v>
      </c>
      <c r="G20" s="11"/>
      <c r="H20" s="69">
        <f t="shared" si="26"/>
        <v>5.9405372328493092E-2</v>
      </c>
      <c r="I20" s="69">
        <f>'RD T1'!E48</f>
        <v>3.4819967095879256E-2</v>
      </c>
      <c r="J20" s="69">
        <f t="shared" si="27"/>
        <v>9.4225339424372348E-2</v>
      </c>
      <c r="L20" t="str">
        <f t="shared" si="28"/>
        <v>42 Secretarial and related occupations</v>
      </c>
      <c r="M20" s="69">
        <v>0.49405825786773266</v>
      </c>
      <c r="N20" s="69">
        <v>0.54193243192514251</v>
      </c>
      <c r="O20" s="69">
        <v>0.58087763977876694</v>
      </c>
      <c r="P20" s="69">
        <v>0.85639633648229407</v>
      </c>
      <c r="Q20" s="69">
        <v>1.1564569786222834</v>
      </c>
      <c r="R20" s="11"/>
      <c r="S20" s="69">
        <f t="shared" si="29"/>
        <v>0.57557933884351642</v>
      </c>
      <c r="T20" s="69">
        <f>'RD T1'!E77</f>
        <v>0.55346079739080722</v>
      </c>
      <c r="U20" s="69">
        <f t="shared" si="30"/>
        <v>1.1290401362343236</v>
      </c>
      <c r="W20" t="str">
        <f t="shared" si="31"/>
        <v>42 Secretarial and related occupations</v>
      </c>
      <c r="X20" s="69">
        <v>1.738109045209598</v>
      </c>
      <c r="Y20" s="69">
        <v>1.6352527323421113</v>
      </c>
      <c r="Z20" s="69">
        <v>1.7591620777873749</v>
      </c>
      <c r="AA20" s="69">
        <v>2.3676820212124206</v>
      </c>
      <c r="AB20" s="69">
        <v>3.7066735142710163</v>
      </c>
      <c r="AC20" s="69"/>
      <c r="AD20" s="69">
        <f t="shared" si="32"/>
        <v>1.9475114364836414</v>
      </c>
      <c r="AE20" s="69">
        <f>'RD T1'!E106</f>
        <v>1.7112467018250415</v>
      </c>
      <c r="AF20" s="69">
        <f t="shared" si="33"/>
        <v>3.6587581383086829</v>
      </c>
      <c r="AH20" t="str">
        <f t="shared" si="34"/>
        <v>42 Secretarial and related occupations</v>
      </c>
      <c r="AI20" s="69">
        <v>0.80151340675494942</v>
      </c>
      <c r="AJ20" s="69">
        <v>0.70548591266899541</v>
      </c>
      <c r="AK20" s="69">
        <v>0.82163221586710433</v>
      </c>
      <c r="AL20" s="69">
        <v>0.9714194667538707</v>
      </c>
      <c r="AM20" s="69">
        <v>1.056196299012242</v>
      </c>
      <c r="AN20" s="69"/>
      <c r="AO20" s="69">
        <f t="shared" si="35"/>
        <v>0.23456408314513766</v>
      </c>
      <c r="AP20" s="69">
        <f>'RD T1'!E135</f>
        <v>0.62674765057558313</v>
      </c>
      <c r="AQ20" s="69">
        <f t="shared" si="36"/>
        <v>0.86131173372072078</v>
      </c>
      <c r="AS20" t="str">
        <f t="shared" si="37"/>
        <v>42 Secretarial and related occupations</v>
      </c>
      <c r="AT20" s="69">
        <v>0.64933939918237571</v>
      </c>
      <c r="AU20" s="69">
        <v>0.55594483880506451</v>
      </c>
      <c r="AV20" s="69">
        <v>0.66840729434272539</v>
      </c>
      <c r="AW20" s="69">
        <v>0.74468063193898271</v>
      </c>
      <c r="AX20" s="69">
        <v>1.0556957494649943</v>
      </c>
      <c r="AY20" s="69"/>
      <c r="AZ20" s="69">
        <f t="shared" si="38"/>
        <v>0.38728845512226895</v>
      </c>
      <c r="BA20" s="69">
        <f>'RD T1'!E164</f>
        <v>0.4464593267251184</v>
      </c>
      <c r="BB20" s="69">
        <f t="shared" si="39"/>
        <v>0.83374778184738729</v>
      </c>
      <c r="BD20" t="str">
        <f t="shared" si="40"/>
        <v>42 Secretarial and related occupations</v>
      </c>
      <c r="BE20" s="69">
        <v>2.4499110939812927</v>
      </c>
      <c r="BF20" s="69">
        <v>2.4215990313521001</v>
      </c>
      <c r="BG20" s="69">
        <v>2.2740542466187792</v>
      </c>
      <c r="BH20" s="69">
        <v>2.1733763728174971</v>
      </c>
      <c r="BI20" s="69">
        <v>0.64909494064625661</v>
      </c>
      <c r="BJ20" s="69"/>
      <c r="BK20" s="69">
        <f t="shared" si="41"/>
        <v>-1.6249593059725225</v>
      </c>
      <c r="BL20" s="69">
        <f>'RD T1'!E193</f>
        <v>0.71258073628676477</v>
      </c>
      <c r="BM20" s="69">
        <f t="shared" si="42"/>
        <v>-0.9123785696857577</v>
      </c>
      <c r="BO20" t="str">
        <f t="shared" si="43"/>
        <v>42 Secretarial and related occupations</v>
      </c>
      <c r="BP20" s="69">
        <v>3.3316926249889249</v>
      </c>
      <c r="BQ20" s="69">
        <v>2.8641351924577063</v>
      </c>
      <c r="BR20" s="69">
        <v>2.4412847949291465</v>
      </c>
      <c r="BS20" s="69">
        <v>1.5683899516134692</v>
      </c>
      <c r="BT20" s="69">
        <v>0.29955178097721147</v>
      </c>
      <c r="BU20" s="69"/>
      <c r="BV20" s="69">
        <f t="shared" si="44"/>
        <v>-2.141733013951935</v>
      </c>
      <c r="BW20" s="69">
        <f>'RD T1'!E222</f>
        <v>0.58813162678871389</v>
      </c>
      <c r="BX20" s="69">
        <f t="shared" si="45"/>
        <v>-1.553601387163221</v>
      </c>
      <c r="BZ20" t="str">
        <f t="shared" si="46"/>
        <v>42 Secretarial and related occupations</v>
      </c>
      <c r="CA20" s="69">
        <v>2.2528207984848212</v>
      </c>
      <c r="CB20" s="69">
        <v>2.4896414347798217</v>
      </c>
      <c r="CC20" s="69">
        <v>2.4095181844267906</v>
      </c>
      <c r="CD20" s="69">
        <v>1.2023622935207099</v>
      </c>
      <c r="CE20" s="69">
        <v>0.38768548626046423</v>
      </c>
      <c r="CF20" s="69"/>
      <c r="CG20" s="69">
        <f t="shared" si="47"/>
        <v>-2.0218326981663264</v>
      </c>
      <c r="CH20" s="69">
        <f>'RD T1'!E251</f>
        <v>0.40716179479987852</v>
      </c>
      <c r="CI20" s="69">
        <f t="shared" si="48"/>
        <v>-1.6146709033664479</v>
      </c>
      <c r="CK20" t="str">
        <f t="shared" si="49"/>
        <v>42 Secretarial and related occupations</v>
      </c>
      <c r="CL20" s="69">
        <v>0.44098240949017198</v>
      </c>
      <c r="CM20" s="69">
        <v>0.41963895300324366</v>
      </c>
      <c r="CN20" s="69">
        <v>0.43630075509578997</v>
      </c>
      <c r="CO20" s="69">
        <v>0.39629672475061573</v>
      </c>
      <c r="CP20" s="69">
        <v>0.10839828684988635</v>
      </c>
      <c r="CQ20" s="69"/>
      <c r="CR20" s="69">
        <f t="shared" si="50"/>
        <v>-0.32790246824590363</v>
      </c>
      <c r="CS20" s="69">
        <f>'RD T1'!E280</f>
        <v>0.12188199702824044</v>
      </c>
      <c r="CT20" s="69">
        <f t="shared" si="51"/>
        <v>-0.2060204712176632</v>
      </c>
    </row>
    <row r="21" spans="1:98" x14ac:dyDescent="0.2">
      <c r="A21" s="10" t="str">
        <f>name!D17</f>
        <v>51 Skilled agricultural and related trades</v>
      </c>
      <c r="B21" s="69">
        <v>1.0001505292318615E-2</v>
      </c>
      <c r="C21" s="69">
        <v>1.8436190952775419E-2</v>
      </c>
      <c r="D21" s="69">
        <v>1.6293064312059655E-2</v>
      </c>
      <c r="E21" s="69">
        <v>2.1349911946666189E-2</v>
      </c>
      <c r="F21" s="69">
        <v>3.6613295556750615E-2</v>
      </c>
      <c r="G21" s="11"/>
      <c r="H21" s="69">
        <f t="shared" si="26"/>
        <v>2.032023124469096E-2</v>
      </c>
      <c r="I21" s="69">
        <f>'RD T1'!E49</f>
        <v>1.9157172809071154E-2</v>
      </c>
      <c r="J21" s="69">
        <f t="shared" si="27"/>
        <v>3.9477404053762113E-2</v>
      </c>
      <c r="L21" t="str">
        <f t="shared" si="28"/>
        <v>51 Skilled agricultural and related trades</v>
      </c>
      <c r="M21" s="69">
        <v>7.8756485520571268E-2</v>
      </c>
      <c r="N21" s="69">
        <v>9.4887319834505462E-2</v>
      </c>
      <c r="O21" s="69">
        <v>9.7799584944016971E-2</v>
      </c>
      <c r="P21" s="69">
        <v>0.12963476378166941</v>
      </c>
      <c r="Q21" s="69">
        <v>0.213174289205289</v>
      </c>
      <c r="R21" s="11"/>
      <c r="S21" s="69">
        <f t="shared" si="29"/>
        <v>0.11537470426127203</v>
      </c>
      <c r="T21" s="69">
        <f>'RD T1'!E78</f>
        <v>8.2884118877724608E-2</v>
      </c>
      <c r="U21" s="69">
        <f t="shared" si="30"/>
        <v>0.19825882313899662</v>
      </c>
      <c r="W21" t="str">
        <f t="shared" si="31"/>
        <v>51 Skilled agricultural and related trades</v>
      </c>
      <c r="X21" s="69">
        <v>0.61439020793650734</v>
      </c>
      <c r="Y21" s="69">
        <v>0.62530933014649948</v>
      </c>
      <c r="Z21" s="69">
        <v>0.74855019464121331</v>
      </c>
      <c r="AA21" s="69">
        <v>0.90047486956787648</v>
      </c>
      <c r="AB21" s="69">
        <v>1.2430535925784136</v>
      </c>
      <c r="AC21" s="69"/>
      <c r="AD21" s="69">
        <f t="shared" si="32"/>
        <v>0.49450339793720033</v>
      </c>
      <c r="AE21" s="69">
        <f>'RD T1'!E107</f>
        <v>0.68157157727777684</v>
      </c>
      <c r="AF21" s="69">
        <f t="shared" si="33"/>
        <v>1.1760749752149771</v>
      </c>
      <c r="AH21" t="str">
        <f t="shared" si="34"/>
        <v>51 Skilled agricultural and related trades</v>
      </c>
      <c r="AI21" s="69">
        <v>0.33307919365814681</v>
      </c>
      <c r="AJ21" s="69">
        <v>0.36450259112118144</v>
      </c>
      <c r="AK21" s="69">
        <v>0.36489910456669755</v>
      </c>
      <c r="AL21" s="69">
        <v>0.44124798676165339</v>
      </c>
      <c r="AM21" s="69">
        <v>0.59220788986242379</v>
      </c>
      <c r="AN21" s="69"/>
      <c r="AO21" s="69">
        <f t="shared" si="35"/>
        <v>0.22730878529572623</v>
      </c>
      <c r="AP21" s="69">
        <f>'RD T1'!E136</f>
        <v>0.34229807122364331</v>
      </c>
      <c r="AQ21" s="69">
        <f t="shared" si="36"/>
        <v>0.56960685651936949</v>
      </c>
      <c r="AS21" t="str">
        <f t="shared" si="37"/>
        <v>51 Skilled agricultural and related trades</v>
      </c>
      <c r="AT21" s="69">
        <v>0.45282978386295092</v>
      </c>
      <c r="AU21" s="69">
        <v>0.49336765497762985</v>
      </c>
      <c r="AV21" s="69">
        <v>0.50180492991491721</v>
      </c>
      <c r="AW21" s="69">
        <v>0.58607065015003568</v>
      </c>
      <c r="AX21" s="69">
        <v>0.78190613433816469</v>
      </c>
      <c r="AY21" s="69"/>
      <c r="AZ21" s="69">
        <f t="shared" si="38"/>
        <v>0.28010120442324749</v>
      </c>
      <c r="BA21" s="69">
        <f>'RD T1'!E165</f>
        <v>0.40578299213723046</v>
      </c>
      <c r="BB21" s="69">
        <f t="shared" si="39"/>
        <v>0.68588419656047794</v>
      </c>
      <c r="BD21" t="str">
        <f t="shared" si="40"/>
        <v>51 Skilled agricultural and related trades</v>
      </c>
      <c r="BE21" s="69">
        <v>0.93706087045910835</v>
      </c>
      <c r="BF21" s="69">
        <v>0.94810431036924259</v>
      </c>
      <c r="BG21" s="69">
        <v>0.96149366719923413</v>
      </c>
      <c r="BH21" s="69">
        <v>0.93138369648080677</v>
      </c>
      <c r="BI21" s="69">
        <v>1.003094544617755</v>
      </c>
      <c r="BJ21" s="69"/>
      <c r="BK21" s="69">
        <f t="shared" si="41"/>
        <v>4.1600877418520921E-2</v>
      </c>
      <c r="BL21" s="69">
        <f>'RD T1'!E194</f>
        <v>0.44461261207270847</v>
      </c>
      <c r="BM21" s="69">
        <f t="shared" si="42"/>
        <v>0.48621348949122939</v>
      </c>
      <c r="BO21" t="str">
        <f t="shared" si="43"/>
        <v>51 Skilled agricultural and related trades</v>
      </c>
      <c r="BP21" s="69">
        <v>1.3572035056861258</v>
      </c>
      <c r="BQ21" s="69">
        <v>1.2920386710842706</v>
      </c>
      <c r="BR21" s="69">
        <v>1.3048038998945315</v>
      </c>
      <c r="BS21" s="69">
        <v>1.1976791690705011</v>
      </c>
      <c r="BT21" s="69">
        <v>1.1538403162007274</v>
      </c>
      <c r="BU21" s="69"/>
      <c r="BV21" s="69">
        <f t="shared" si="44"/>
        <v>-0.15096358369380414</v>
      </c>
      <c r="BW21" s="69">
        <f>'RD T1'!E223</f>
        <v>0.64028818117847131</v>
      </c>
      <c r="BX21" s="69">
        <f t="shared" si="45"/>
        <v>0.48932459748466717</v>
      </c>
      <c r="BZ21" t="str">
        <f t="shared" si="46"/>
        <v>51 Skilled agricultural and related trades</v>
      </c>
      <c r="CA21" s="69">
        <v>1.0941564248726563</v>
      </c>
      <c r="CB21" s="69">
        <v>1.2995711817594462</v>
      </c>
      <c r="CC21" s="69">
        <v>1.2125549747383386</v>
      </c>
      <c r="CD21" s="69">
        <v>1.1407791514301651</v>
      </c>
      <c r="CE21" s="69">
        <v>1.3237619194259085</v>
      </c>
      <c r="CF21" s="69"/>
      <c r="CG21" s="69">
        <f t="shared" si="47"/>
        <v>0.11120694468756986</v>
      </c>
      <c r="CH21" s="69">
        <f>'RD T1'!E252</f>
        <v>0.4832414548640484</v>
      </c>
      <c r="CI21" s="69">
        <f t="shared" si="48"/>
        <v>0.59444839955161832</v>
      </c>
      <c r="CK21" t="str">
        <f t="shared" si="49"/>
        <v>51 Skilled agricultural and related trades</v>
      </c>
      <c r="CL21" s="69">
        <v>0.44986108468409663</v>
      </c>
      <c r="CM21" s="69">
        <v>0.51305082662577539</v>
      </c>
      <c r="CN21" s="69">
        <v>0.797696613130359</v>
      </c>
      <c r="CO21" s="69">
        <v>0.62496693995271113</v>
      </c>
      <c r="CP21" s="69">
        <v>0.32668080310985043</v>
      </c>
      <c r="CQ21" s="69"/>
      <c r="CR21" s="69">
        <f t="shared" si="50"/>
        <v>-0.47101581002050857</v>
      </c>
      <c r="CS21" s="69">
        <f>'RD T1'!E281</f>
        <v>0.19717805313052808</v>
      </c>
      <c r="CT21" s="69">
        <f t="shared" si="51"/>
        <v>-0.27383775688998047</v>
      </c>
    </row>
    <row r="22" spans="1:98" x14ac:dyDescent="0.2">
      <c r="A22" s="10" t="str">
        <f>name!D18</f>
        <v>52 Skilled metal, electrical and electronic trades</v>
      </c>
      <c r="B22" s="69">
        <v>1.7572412701933826E-2</v>
      </c>
      <c r="C22" s="69">
        <v>2.2209992495351577E-2</v>
      </c>
      <c r="D22" s="69">
        <v>2.11512975508488E-2</v>
      </c>
      <c r="E22" s="69">
        <v>3.0660792149055503E-2</v>
      </c>
      <c r="F22" s="69">
        <v>4.7676253220114852E-2</v>
      </c>
      <c r="G22" s="11"/>
      <c r="H22" s="69">
        <f t="shared" si="26"/>
        <v>2.6524955669266052E-2</v>
      </c>
      <c r="I22" s="69">
        <f>'RD T1'!E50</f>
        <v>1.4096540491864314E-2</v>
      </c>
      <c r="J22" s="69">
        <f t="shared" si="27"/>
        <v>4.0621496161130366E-2</v>
      </c>
      <c r="L22" t="str">
        <f t="shared" si="28"/>
        <v>52 Skilled metal, electrical and electronic trades</v>
      </c>
      <c r="M22" s="69">
        <v>0.40222917279309928</v>
      </c>
      <c r="N22" s="69">
        <v>0.52143941508937541</v>
      </c>
      <c r="O22" s="69">
        <v>0.40320940239314529</v>
      </c>
      <c r="P22" s="69">
        <v>0.67730867463449262</v>
      </c>
      <c r="Q22" s="69">
        <v>1.2374844134142786</v>
      </c>
      <c r="R22" s="11"/>
      <c r="S22" s="69">
        <f t="shared" si="29"/>
        <v>0.83427501102113333</v>
      </c>
      <c r="T22" s="69">
        <f>'RD T1'!E79</f>
        <v>0.40292053839421593</v>
      </c>
      <c r="U22" s="69">
        <f t="shared" si="30"/>
        <v>1.2371955494153493</v>
      </c>
      <c r="W22" t="str">
        <f t="shared" si="31"/>
        <v>52 Skilled metal, electrical and electronic trades</v>
      </c>
      <c r="X22" s="69">
        <v>1.1650904541331846</v>
      </c>
      <c r="Y22" s="69">
        <v>1.2297661429077988</v>
      </c>
      <c r="Z22" s="69">
        <v>1.0208987599749448</v>
      </c>
      <c r="AA22" s="69">
        <v>1.3033425254714512</v>
      </c>
      <c r="AB22" s="69">
        <v>1.6568702011643461</v>
      </c>
      <c r="AC22" s="69"/>
      <c r="AD22" s="69">
        <f t="shared" si="32"/>
        <v>0.6359714411894013</v>
      </c>
      <c r="AE22" s="69">
        <f>'RD T1'!E108</f>
        <v>0.71596039633505537</v>
      </c>
      <c r="AF22" s="69">
        <f t="shared" si="33"/>
        <v>1.3519318375244567</v>
      </c>
      <c r="AH22" t="str">
        <f t="shared" si="34"/>
        <v>52 Skilled metal, electrical and electronic trades</v>
      </c>
      <c r="AI22" s="69">
        <v>0.3889522290703058</v>
      </c>
      <c r="AJ22" s="69">
        <v>0.37693347022248275</v>
      </c>
      <c r="AK22" s="69">
        <v>0.3364529696609847</v>
      </c>
      <c r="AL22" s="69">
        <v>0.42533806202380081</v>
      </c>
      <c r="AM22" s="69">
        <v>0.54626670747674833</v>
      </c>
      <c r="AN22" s="69"/>
      <c r="AO22" s="69">
        <f t="shared" si="35"/>
        <v>0.20981373781576362</v>
      </c>
      <c r="AP22" s="69">
        <f>'RD T1'!E137</f>
        <v>0.21289266308696758</v>
      </c>
      <c r="AQ22" s="69">
        <f t="shared" si="36"/>
        <v>0.42270640090273121</v>
      </c>
      <c r="AS22" t="str">
        <f t="shared" si="37"/>
        <v>52 Skilled metal, electrical and electronic trades</v>
      </c>
      <c r="AT22" s="69">
        <v>1.5512663640238942</v>
      </c>
      <c r="AU22" s="69">
        <v>1.5665490266954838</v>
      </c>
      <c r="AV22" s="69">
        <v>1.3650757191670062</v>
      </c>
      <c r="AW22" s="69">
        <v>1.585550932382308</v>
      </c>
      <c r="AX22" s="69">
        <v>1.9180253886147782</v>
      </c>
      <c r="AY22" s="69"/>
      <c r="AZ22" s="69">
        <f t="shared" si="38"/>
        <v>0.55294966944777202</v>
      </c>
      <c r="BA22" s="69">
        <f>'RD T1'!E166</f>
        <v>0.78562298646762829</v>
      </c>
      <c r="BB22" s="69">
        <f t="shared" si="39"/>
        <v>1.3385726559154003</v>
      </c>
      <c r="BD22" t="str">
        <f t="shared" si="40"/>
        <v>52 Skilled metal, electrical and electronic trades</v>
      </c>
      <c r="BE22" s="69">
        <v>9.4244707794907505</v>
      </c>
      <c r="BF22" s="69">
        <v>9.5320994844486524</v>
      </c>
      <c r="BG22" s="69">
        <v>8.3397793465962948</v>
      </c>
      <c r="BH22" s="69">
        <v>8.3767528342753064</v>
      </c>
      <c r="BI22" s="69">
        <v>8.3888815520891153</v>
      </c>
      <c r="BJ22" s="69"/>
      <c r="BK22" s="69">
        <f t="shared" si="41"/>
        <v>4.9102205492820516E-2</v>
      </c>
      <c r="BL22" s="69">
        <f>'RD T1'!E195</f>
        <v>2.830057162486074</v>
      </c>
      <c r="BM22" s="69">
        <f t="shared" si="42"/>
        <v>2.8791593679788945</v>
      </c>
      <c r="BO22" t="str">
        <f t="shared" si="43"/>
        <v>52 Skilled metal, electrical and electronic trades</v>
      </c>
      <c r="BP22" s="69">
        <v>5.227700527793905</v>
      </c>
      <c r="BQ22" s="69">
        <v>4.6419738479868924</v>
      </c>
      <c r="BR22" s="69">
        <v>4.4630137997449433</v>
      </c>
      <c r="BS22" s="69">
        <v>3.9156053560981277</v>
      </c>
      <c r="BT22" s="69">
        <v>3.003629210154279</v>
      </c>
      <c r="BU22" s="69"/>
      <c r="BV22" s="69">
        <f t="shared" si="44"/>
        <v>-1.4593845895906643</v>
      </c>
      <c r="BW22" s="69">
        <f>'RD T1'!E224</f>
        <v>1.4477757845561494</v>
      </c>
      <c r="BX22" s="69">
        <f t="shared" si="45"/>
        <v>-1.1608805034514891E-2</v>
      </c>
      <c r="BZ22" t="str">
        <f t="shared" si="46"/>
        <v>52 Skilled metal, electrical and electronic trades</v>
      </c>
      <c r="CA22" s="69">
        <v>2.4501280515416695</v>
      </c>
      <c r="CB22" s="69">
        <v>2.8800979770983308</v>
      </c>
      <c r="CC22" s="69">
        <v>2.2207477149271933</v>
      </c>
      <c r="CD22" s="69">
        <v>2.0031932851052696</v>
      </c>
      <c r="CE22" s="69">
        <v>1.1359076640375863</v>
      </c>
      <c r="CF22" s="69"/>
      <c r="CG22" s="69">
        <f t="shared" si="47"/>
        <v>-1.084840050889607</v>
      </c>
      <c r="CH22" s="69">
        <f>'RD T1'!E253</f>
        <v>0.58789706451427037</v>
      </c>
      <c r="CI22" s="69">
        <f t="shared" si="48"/>
        <v>-0.49694298637533663</v>
      </c>
      <c r="CK22" t="str">
        <f t="shared" si="49"/>
        <v>52 Skilled metal, electrical and electronic trades</v>
      </c>
      <c r="CL22" s="69">
        <v>0.57898075943900273</v>
      </c>
      <c r="CM22" s="69">
        <v>0.65149688599187805</v>
      </c>
      <c r="CN22" s="69">
        <v>0.78743638619203871</v>
      </c>
      <c r="CO22" s="69">
        <v>0.5779022996891432</v>
      </c>
      <c r="CP22" s="69">
        <v>0.29515793214876418</v>
      </c>
      <c r="CQ22" s="69"/>
      <c r="CR22" s="69">
        <f t="shared" si="50"/>
        <v>-0.49227845404327453</v>
      </c>
      <c r="CS22" s="69">
        <f>'RD T1'!E282</f>
        <v>0.15978933946802704</v>
      </c>
      <c r="CT22" s="69">
        <f t="shared" si="51"/>
        <v>-0.33248911457524749</v>
      </c>
    </row>
    <row r="23" spans="1:98" x14ac:dyDescent="0.2">
      <c r="A23" s="10" t="str">
        <f>name!D19</f>
        <v>53 Skilled construction and building trades</v>
      </c>
      <c r="B23" s="69">
        <v>1.30560435076322E-2</v>
      </c>
      <c r="C23" s="69">
        <v>1.0474673721117562E-2</v>
      </c>
      <c r="D23" s="69">
        <v>7.0954616653834705E-3</v>
      </c>
      <c r="E23" s="69">
        <v>1.4918644326945797E-2</v>
      </c>
      <c r="F23" s="69">
        <v>1.8936603148055887E-2</v>
      </c>
      <c r="G23" s="11"/>
      <c r="H23" s="69">
        <f t="shared" si="26"/>
        <v>1.1841141482672415E-2</v>
      </c>
      <c r="I23" s="69">
        <f>'RD T1'!E51</f>
        <v>6.5462612956239778E-3</v>
      </c>
      <c r="J23" s="69">
        <f t="shared" si="27"/>
        <v>1.8387402778296393E-2</v>
      </c>
      <c r="L23" t="str">
        <f t="shared" si="28"/>
        <v>53 Skilled construction and building trades</v>
      </c>
      <c r="M23" s="69">
        <v>0.18724324512945853</v>
      </c>
      <c r="N23" s="69">
        <v>0.22920872310668255</v>
      </c>
      <c r="O23" s="69">
        <v>0.16490807702184465</v>
      </c>
      <c r="P23" s="69">
        <v>0.26913205904432053</v>
      </c>
      <c r="Q23" s="69">
        <v>0.39163272911116542</v>
      </c>
      <c r="R23" s="11"/>
      <c r="S23" s="69">
        <f t="shared" si="29"/>
        <v>0.22672465208932077</v>
      </c>
      <c r="T23" s="69">
        <f>'RD T1'!E80</f>
        <v>0.13990551973518731</v>
      </c>
      <c r="U23" s="69">
        <f t="shared" si="30"/>
        <v>0.36663017182450808</v>
      </c>
      <c r="W23" t="str">
        <f t="shared" si="31"/>
        <v>53 Skilled construction and building trades</v>
      </c>
      <c r="X23" s="69">
        <v>0.7819172363443232</v>
      </c>
      <c r="Y23" s="69">
        <v>0.73111922013534536</v>
      </c>
      <c r="Z23" s="69">
        <v>0.60967957396353445</v>
      </c>
      <c r="AA23" s="69">
        <v>0.78814744384387792</v>
      </c>
      <c r="AB23" s="69">
        <v>0.9175389929436234</v>
      </c>
      <c r="AC23" s="69"/>
      <c r="AD23" s="69">
        <f t="shared" si="32"/>
        <v>0.30785941898008895</v>
      </c>
      <c r="AE23" s="69">
        <f>'RD T1'!E109</f>
        <v>0.42638782192985336</v>
      </c>
      <c r="AF23" s="69">
        <f t="shared" si="33"/>
        <v>0.73424724090994231</v>
      </c>
      <c r="AH23" t="str">
        <f t="shared" si="34"/>
        <v>53 Skilled construction and building trades</v>
      </c>
      <c r="AI23" s="69">
        <v>0.41925499503458791</v>
      </c>
      <c r="AJ23" s="69">
        <v>0.49101867991787607</v>
      </c>
      <c r="AK23" s="69">
        <v>0.38163275298974653</v>
      </c>
      <c r="AL23" s="69">
        <v>0.52649922144364536</v>
      </c>
      <c r="AM23" s="69">
        <v>0.65022073591343743</v>
      </c>
      <c r="AN23" s="69"/>
      <c r="AO23" s="69">
        <f t="shared" si="35"/>
        <v>0.2685879829236909</v>
      </c>
      <c r="AP23" s="69">
        <f>'RD T1'!E138</f>
        <v>0.31677354224061671</v>
      </c>
      <c r="AQ23" s="69">
        <f t="shared" si="36"/>
        <v>0.58536152516430762</v>
      </c>
      <c r="AS23" t="str">
        <f t="shared" si="37"/>
        <v>53 Skilled construction and building trades</v>
      </c>
      <c r="AT23" s="69">
        <v>0.63955119867159926</v>
      </c>
      <c r="AU23" s="69">
        <v>0.6682377829095002</v>
      </c>
      <c r="AV23" s="69">
        <v>0.55274688794697835</v>
      </c>
      <c r="AW23" s="69">
        <v>0.73141615059961396</v>
      </c>
      <c r="AX23" s="69">
        <v>0.84375845664759974</v>
      </c>
      <c r="AY23" s="69"/>
      <c r="AZ23" s="69">
        <f t="shared" si="38"/>
        <v>0.29101156870062139</v>
      </c>
      <c r="BA23" s="69">
        <f>'RD T1'!E167</f>
        <v>0.42384454858810283</v>
      </c>
      <c r="BB23" s="69">
        <f t="shared" si="39"/>
        <v>0.71485611728872422</v>
      </c>
      <c r="BD23" t="str">
        <f t="shared" si="40"/>
        <v>53 Skilled construction and building trades</v>
      </c>
      <c r="BE23" s="69">
        <v>7.5311532470560021</v>
      </c>
      <c r="BF23" s="69">
        <v>7.932475559753307</v>
      </c>
      <c r="BG23" s="69">
        <v>6.0841975601660208</v>
      </c>
      <c r="BH23" s="69">
        <v>6.4988528973550324</v>
      </c>
      <c r="BI23" s="69">
        <v>6.3888212346092761</v>
      </c>
      <c r="BJ23" s="69"/>
      <c r="BK23" s="69">
        <f t="shared" si="41"/>
        <v>0.30462367444325533</v>
      </c>
      <c r="BL23" s="69">
        <f>'RD T1'!E196</f>
        <v>2.3719715445600476</v>
      </c>
      <c r="BM23" s="69">
        <f t="shared" si="42"/>
        <v>2.6765952190033029</v>
      </c>
      <c r="BO23" t="str">
        <f t="shared" si="43"/>
        <v>53 Skilled construction and building trades</v>
      </c>
      <c r="BP23" s="69">
        <v>5.8779650885937658</v>
      </c>
      <c r="BQ23" s="69">
        <v>6.1485272393503658</v>
      </c>
      <c r="BR23" s="69">
        <v>5.3323374665007321</v>
      </c>
      <c r="BS23" s="69">
        <v>5.5049075629384188</v>
      </c>
      <c r="BT23" s="69">
        <v>5.3415237397262292</v>
      </c>
      <c r="BU23" s="69"/>
      <c r="BV23" s="69">
        <f t="shared" si="44"/>
        <v>9.1862732254970325E-3</v>
      </c>
      <c r="BW23" s="69">
        <f>'RD T1'!E225</f>
        <v>2.6122782348278757</v>
      </c>
      <c r="BX23" s="69">
        <f t="shared" si="45"/>
        <v>2.6214645080533727</v>
      </c>
      <c r="BZ23" t="str">
        <f t="shared" si="46"/>
        <v>53 Skilled construction and building trades</v>
      </c>
      <c r="CA23" s="69">
        <v>2.831826376209448</v>
      </c>
      <c r="CB23" s="69">
        <v>3.7474257043608055</v>
      </c>
      <c r="CC23" s="69">
        <v>2.6391691430649771</v>
      </c>
      <c r="CD23" s="69">
        <v>2.8119977725669085</v>
      </c>
      <c r="CE23" s="69">
        <v>3.0025122944510216</v>
      </c>
      <c r="CF23" s="69"/>
      <c r="CG23" s="69">
        <f t="shared" si="47"/>
        <v>0.36334315138604456</v>
      </c>
      <c r="CH23" s="69">
        <f>'RD T1'!E254</f>
        <v>1.0466159966247301</v>
      </c>
      <c r="CI23" s="69">
        <f t="shared" si="48"/>
        <v>1.4099591480107747</v>
      </c>
      <c r="CK23" t="str">
        <f t="shared" si="49"/>
        <v>53 Skilled construction and building trades</v>
      </c>
      <c r="CL23" s="69">
        <v>0.94631553806268398</v>
      </c>
      <c r="CM23" s="69">
        <v>1.1081574005373063</v>
      </c>
      <c r="CN23" s="69">
        <v>1.2608900462255976</v>
      </c>
      <c r="CO23" s="69">
        <v>0.79928481187532696</v>
      </c>
      <c r="CP23" s="69">
        <v>0.28473188807618272</v>
      </c>
      <c r="CQ23" s="69"/>
      <c r="CR23" s="69">
        <f t="shared" si="50"/>
        <v>-0.97615815814941498</v>
      </c>
      <c r="CS23" s="69">
        <f>'RD T1'!E283</f>
        <v>0.20361447507993033</v>
      </c>
      <c r="CT23" s="69">
        <f t="shared" si="51"/>
        <v>-0.77254368306948462</v>
      </c>
    </row>
    <row r="24" spans="1:98" x14ac:dyDescent="0.2">
      <c r="A24" s="10" t="str">
        <f>name!D20</f>
        <v>54 Textiles, printing and other skilled trades</v>
      </c>
      <c r="B24" s="69">
        <v>4.1147506811180484E-2</v>
      </c>
      <c r="C24" s="69">
        <v>4.9921148041711938E-2</v>
      </c>
      <c r="D24" s="69">
        <v>4.1957503835906067E-2</v>
      </c>
      <c r="E24" s="69">
        <v>6.7776043071513789E-2</v>
      </c>
      <c r="F24" s="69">
        <v>0.11495949641538954</v>
      </c>
      <c r="G24" s="11"/>
      <c r="H24" s="69">
        <f t="shared" si="26"/>
        <v>7.3001992579483477E-2</v>
      </c>
      <c r="I24" s="69">
        <f>'RD T1'!E52</f>
        <v>3.9956845990703233E-2</v>
      </c>
      <c r="J24" s="69">
        <f t="shared" si="27"/>
        <v>0.11295883857018671</v>
      </c>
      <c r="L24" t="str">
        <f t="shared" si="28"/>
        <v>54 Textiles, printing and other skilled trades</v>
      </c>
      <c r="M24" s="69">
        <v>0.28769193229842605</v>
      </c>
      <c r="N24" s="69">
        <v>0.39829313344607009</v>
      </c>
      <c r="O24" s="69">
        <v>0.40176606724709335</v>
      </c>
      <c r="P24" s="69">
        <v>0.59373066058806379</v>
      </c>
      <c r="Q24" s="69">
        <v>1.0009920695537291</v>
      </c>
      <c r="R24" s="11"/>
      <c r="S24" s="69">
        <f t="shared" si="29"/>
        <v>0.59922600230663581</v>
      </c>
      <c r="T24" s="69">
        <f>'RD T1'!E81</f>
        <v>0.39073060760085199</v>
      </c>
      <c r="U24" s="69">
        <f t="shared" si="30"/>
        <v>0.98995660990748779</v>
      </c>
      <c r="W24" t="str">
        <f t="shared" si="31"/>
        <v>54 Textiles, printing and other skilled trades</v>
      </c>
      <c r="X24" s="69">
        <v>0.86840026211268773</v>
      </c>
      <c r="Y24" s="69">
        <v>0.87393453667832099</v>
      </c>
      <c r="Z24" s="69">
        <v>0.86994650314105892</v>
      </c>
      <c r="AA24" s="69">
        <v>1.1774265664988155</v>
      </c>
      <c r="AB24" s="69">
        <v>1.4468543197211861</v>
      </c>
      <c r="AC24" s="69"/>
      <c r="AD24" s="69">
        <f t="shared" si="32"/>
        <v>0.57690781658012713</v>
      </c>
      <c r="AE24" s="69">
        <f>'RD T1'!E110</f>
        <v>0.70460734510881595</v>
      </c>
      <c r="AF24" s="69">
        <f t="shared" si="33"/>
        <v>1.2815151616889431</v>
      </c>
      <c r="AH24" t="str">
        <f t="shared" si="34"/>
        <v>54 Textiles, printing and other skilled trades</v>
      </c>
      <c r="AI24" s="69">
        <v>0.35376913175303609</v>
      </c>
      <c r="AJ24" s="69">
        <v>0.31529918074883501</v>
      </c>
      <c r="AK24" s="69">
        <v>0.3734486291365377</v>
      </c>
      <c r="AL24" s="69">
        <v>0.44307781665406765</v>
      </c>
      <c r="AM24" s="69">
        <v>0.58347060123858319</v>
      </c>
      <c r="AN24" s="69"/>
      <c r="AO24" s="69">
        <f t="shared" si="35"/>
        <v>0.21002197210204548</v>
      </c>
      <c r="AP24" s="69">
        <f>'RD T1'!E139</f>
        <v>0.30063072942855085</v>
      </c>
      <c r="AQ24" s="69">
        <f t="shared" si="36"/>
        <v>0.51065270153059639</v>
      </c>
      <c r="AS24" t="str">
        <f t="shared" si="37"/>
        <v>54 Textiles, printing and other skilled trades</v>
      </c>
      <c r="AT24" s="69">
        <v>0.39711832135585573</v>
      </c>
      <c r="AU24" s="69">
        <v>0.36204784181460831</v>
      </c>
      <c r="AV24" s="69">
        <v>0.3932646913045858</v>
      </c>
      <c r="AW24" s="69">
        <v>0.4888680700063614</v>
      </c>
      <c r="AX24" s="69">
        <v>0.49542644491237542</v>
      </c>
      <c r="AY24" s="69"/>
      <c r="AZ24" s="69">
        <f t="shared" si="38"/>
        <v>0.10216175360778962</v>
      </c>
      <c r="BA24" s="69">
        <f>'RD T1'!E168</f>
        <v>0.28763008292708769</v>
      </c>
      <c r="BB24" s="69">
        <f t="shared" si="39"/>
        <v>0.38979183653487731</v>
      </c>
      <c r="BD24" t="str">
        <f t="shared" si="40"/>
        <v>54 Textiles, printing and other skilled trades</v>
      </c>
      <c r="BE24" s="69">
        <v>2.7297162293649881</v>
      </c>
      <c r="BF24" s="69">
        <v>2.728316369467167</v>
      </c>
      <c r="BG24" s="69">
        <v>2.3583148362815738</v>
      </c>
      <c r="BH24" s="69">
        <v>2.7511258864975181</v>
      </c>
      <c r="BI24" s="69">
        <v>2.8422083892409855</v>
      </c>
      <c r="BJ24" s="69"/>
      <c r="BK24" s="69">
        <f t="shared" si="41"/>
        <v>0.48389355295941172</v>
      </c>
      <c r="BL24" s="69">
        <f>'RD T1'!E197</f>
        <v>1.0752016293360929</v>
      </c>
      <c r="BM24" s="69">
        <f t="shared" si="42"/>
        <v>1.5590951822955046</v>
      </c>
      <c r="BO24" t="str">
        <f t="shared" si="43"/>
        <v>54 Textiles, printing and other skilled trades</v>
      </c>
      <c r="BP24" s="69">
        <v>2.8711975787211639</v>
      </c>
      <c r="BQ24" s="69">
        <v>2.465940127107165</v>
      </c>
      <c r="BR24" s="69">
        <v>2.453980930885348</v>
      </c>
      <c r="BS24" s="69">
        <v>2.333631674101774</v>
      </c>
      <c r="BT24" s="69">
        <v>1.9923742990637983</v>
      </c>
      <c r="BU24" s="69"/>
      <c r="BV24" s="69">
        <f t="shared" si="44"/>
        <v>-0.46160663182154971</v>
      </c>
      <c r="BW24" s="69">
        <f>'RD T1'!E226</f>
        <v>0.90920049250946666</v>
      </c>
      <c r="BX24" s="69">
        <f t="shared" si="45"/>
        <v>0.44759386068791696</v>
      </c>
      <c r="BZ24" t="str">
        <f t="shared" si="46"/>
        <v>54 Textiles, printing and other skilled trades</v>
      </c>
      <c r="CA24" s="69">
        <v>1.909099097566421</v>
      </c>
      <c r="CB24" s="69">
        <v>2.1265813200981789</v>
      </c>
      <c r="CC24" s="69">
        <v>1.9652067859865081</v>
      </c>
      <c r="CD24" s="69">
        <v>2.0338534644565205</v>
      </c>
      <c r="CE24" s="69">
        <v>1.5392224745660235</v>
      </c>
      <c r="CF24" s="69"/>
      <c r="CG24" s="69">
        <f t="shared" si="47"/>
        <v>-0.42598431142048465</v>
      </c>
      <c r="CH24" s="69">
        <f>'RD T1'!E255</f>
        <v>0.66023997091024278</v>
      </c>
      <c r="CI24" s="69">
        <f t="shared" si="48"/>
        <v>0.23425565948975813</v>
      </c>
      <c r="CK24" t="str">
        <f t="shared" si="49"/>
        <v>54 Textiles, printing and other skilled trades</v>
      </c>
      <c r="CL24" s="69">
        <v>0.60055758753188293</v>
      </c>
      <c r="CM24" s="69">
        <v>0.54212851988112642</v>
      </c>
      <c r="CN24" s="69">
        <v>0.66958213446332637</v>
      </c>
      <c r="CO24" s="69">
        <v>0.39432353732175768</v>
      </c>
      <c r="CP24" s="69">
        <v>0.21394151320123472</v>
      </c>
      <c r="CQ24" s="69"/>
      <c r="CR24" s="69">
        <f t="shared" si="50"/>
        <v>-0.45564062126209165</v>
      </c>
      <c r="CS24" s="69">
        <f>'RD T1'!E284</f>
        <v>0.11916722047619725</v>
      </c>
      <c r="CT24" s="69">
        <f t="shared" si="51"/>
        <v>-0.33647340078589438</v>
      </c>
    </row>
    <row r="25" spans="1:98" x14ac:dyDescent="0.2">
      <c r="A25" s="10" t="str">
        <f>name!D21</f>
        <v>61 Caring personal service occupations</v>
      </c>
      <c r="B25" s="69">
        <v>2.4266138261574862E-2</v>
      </c>
      <c r="C25" s="69">
        <v>2.9137023014109888E-2</v>
      </c>
      <c r="D25" s="69">
        <v>2.7641808384092352E-2</v>
      </c>
      <c r="E25" s="69">
        <v>3.9254667723783457E-2</v>
      </c>
      <c r="F25" s="69">
        <v>6.7637923062039432E-2</v>
      </c>
      <c r="G25" s="11"/>
      <c r="H25" s="69">
        <f t="shared" si="26"/>
        <v>3.999611467794708E-2</v>
      </c>
      <c r="I25" s="69">
        <f>'RD T1'!E53</f>
        <v>2.6663026349923805E-2</v>
      </c>
      <c r="J25" s="69">
        <f t="shared" si="27"/>
        <v>6.6659141027870877E-2</v>
      </c>
      <c r="L25" t="str">
        <f t="shared" si="28"/>
        <v>61 Caring personal service occupations</v>
      </c>
      <c r="M25" s="69">
        <v>1.4858448734741529</v>
      </c>
      <c r="N25" s="69">
        <v>1.8348419256281003</v>
      </c>
      <c r="O25" s="69">
        <v>1.8829481968920192</v>
      </c>
      <c r="P25" s="69">
        <v>2.6649996635804878</v>
      </c>
      <c r="Q25" s="69">
        <v>4.4211360214917885</v>
      </c>
      <c r="R25" s="11"/>
      <c r="S25" s="69">
        <f t="shared" si="29"/>
        <v>2.5381878245997695</v>
      </c>
      <c r="T25" s="69">
        <f>'RD T1'!E82</f>
        <v>1.908913848163706</v>
      </c>
      <c r="U25" s="69">
        <f t="shared" si="30"/>
        <v>4.4471016727634751</v>
      </c>
      <c r="W25" t="str">
        <f t="shared" si="31"/>
        <v>61 Caring personal service occupations</v>
      </c>
      <c r="X25" s="69">
        <v>4.9850226758476026</v>
      </c>
      <c r="Y25" s="69">
        <v>4.9248562766921955</v>
      </c>
      <c r="Z25" s="69">
        <v>5.3540616651545783</v>
      </c>
      <c r="AA25" s="69">
        <v>6.3688869375645787</v>
      </c>
      <c r="AB25" s="69">
        <v>7.7343299662197316</v>
      </c>
      <c r="AC25" s="69"/>
      <c r="AD25" s="69">
        <f t="shared" si="32"/>
        <v>2.3802683010651533</v>
      </c>
      <c r="AE25" s="69">
        <f>'RD T1'!E111</f>
        <v>4.5856047533885205</v>
      </c>
      <c r="AF25" s="69">
        <f t="shared" si="33"/>
        <v>6.9658730544536738</v>
      </c>
      <c r="AH25" t="str">
        <f t="shared" si="34"/>
        <v>61 Caring personal service occupations</v>
      </c>
      <c r="AI25" s="69">
        <v>4.6650719101460476</v>
      </c>
      <c r="AJ25" s="69">
        <v>4.0362852067063848</v>
      </c>
      <c r="AK25" s="69">
        <v>4.3474108249328918</v>
      </c>
      <c r="AL25" s="69">
        <v>4.4623982213791997</v>
      </c>
      <c r="AM25" s="69">
        <v>4.7027567149912777</v>
      </c>
      <c r="AN25" s="69"/>
      <c r="AO25" s="69">
        <f t="shared" si="35"/>
        <v>0.3553458900583859</v>
      </c>
      <c r="AP25" s="69">
        <f>'RD T1'!E140</f>
        <v>2.7687206149787813</v>
      </c>
      <c r="AQ25" s="69">
        <f t="shared" si="36"/>
        <v>3.1240665050371672</v>
      </c>
      <c r="AS25" t="str">
        <f t="shared" si="37"/>
        <v>61 Caring personal service occupations</v>
      </c>
      <c r="AT25" s="69">
        <v>2.4689191718010952</v>
      </c>
      <c r="AU25" s="69">
        <v>2.3157357415970927</v>
      </c>
      <c r="AV25" s="69">
        <v>2.5667769731099628</v>
      </c>
      <c r="AW25" s="69">
        <v>2.7199050341738475</v>
      </c>
      <c r="AX25" s="69">
        <v>3.0542083763678156</v>
      </c>
      <c r="AY25" s="69"/>
      <c r="AZ25" s="69">
        <f t="shared" si="38"/>
        <v>0.48743140325785284</v>
      </c>
      <c r="BA25" s="69">
        <f>'RD T1'!E169</f>
        <v>1.782771401720513</v>
      </c>
      <c r="BB25" s="69">
        <f t="shared" si="39"/>
        <v>2.270202804978366</v>
      </c>
      <c r="BD25" t="str">
        <f t="shared" si="40"/>
        <v>61 Caring personal service occupations</v>
      </c>
      <c r="BE25" s="69">
        <v>15.111729177012146</v>
      </c>
      <c r="BF25" s="69">
        <v>17.691374938527648</v>
      </c>
      <c r="BG25" s="69">
        <v>16.705476279227742</v>
      </c>
      <c r="BH25" s="69">
        <v>18.466712844059217</v>
      </c>
      <c r="BI25" s="69">
        <v>21.98903403123192</v>
      </c>
      <c r="BJ25" s="69"/>
      <c r="BK25" s="69">
        <f t="shared" si="41"/>
        <v>5.2835577520041781</v>
      </c>
      <c r="BL25" s="69">
        <f>'RD T1'!E198</f>
        <v>10.42860569065212</v>
      </c>
      <c r="BM25" s="69">
        <f t="shared" si="42"/>
        <v>15.712163442656298</v>
      </c>
      <c r="BO25" t="str">
        <f t="shared" si="43"/>
        <v>61 Caring personal service occupations</v>
      </c>
      <c r="BP25" s="69">
        <v>12.568094267445952</v>
      </c>
      <c r="BQ25" s="69">
        <v>12.043249200643219</v>
      </c>
      <c r="BR25" s="69">
        <v>10.160335356955109</v>
      </c>
      <c r="BS25" s="69">
        <v>9.3261555594481198</v>
      </c>
      <c r="BT25" s="69">
        <v>7.0081606254066884</v>
      </c>
      <c r="BU25" s="69"/>
      <c r="BV25" s="69">
        <f t="shared" si="44"/>
        <v>-3.1521747315484205</v>
      </c>
      <c r="BW25" s="69">
        <f>'RD T1'!E227</f>
        <v>4.404292066120326</v>
      </c>
      <c r="BX25" s="69">
        <f t="shared" si="45"/>
        <v>1.2521173345719054</v>
      </c>
      <c r="BZ25" t="str">
        <f t="shared" si="46"/>
        <v>61 Caring personal service occupations</v>
      </c>
      <c r="CA25" s="69">
        <v>2.938439836922869</v>
      </c>
      <c r="CB25" s="69">
        <v>1.9640202048878093</v>
      </c>
      <c r="CC25" s="69">
        <v>1.7485707142191775</v>
      </c>
      <c r="CD25" s="69">
        <v>1.2454851633224635</v>
      </c>
      <c r="CE25" s="69">
        <v>1.1471822252828119</v>
      </c>
      <c r="CF25" s="69"/>
      <c r="CG25" s="69">
        <f t="shared" si="47"/>
        <v>-0.60138848893636565</v>
      </c>
      <c r="CH25" s="69">
        <f>'RD T1'!E256</f>
        <v>0.38187527557574674</v>
      </c>
      <c r="CI25" s="69">
        <f t="shared" si="48"/>
        <v>-0.21951321336061891</v>
      </c>
      <c r="CK25" t="str">
        <f t="shared" si="49"/>
        <v>61 Caring personal service occupations</v>
      </c>
      <c r="CL25" s="69">
        <v>0.31509100070427737</v>
      </c>
      <c r="CM25" s="69">
        <v>0.24364034870166351</v>
      </c>
      <c r="CN25" s="69">
        <v>0.29420562374099191</v>
      </c>
      <c r="CO25" s="69">
        <v>0.302103953707821</v>
      </c>
      <c r="CP25" s="69">
        <v>0.33400239044537555</v>
      </c>
      <c r="CQ25" s="69"/>
      <c r="CR25" s="69">
        <f t="shared" si="50"/>
        <v>3.9796766704383646E-2</v>
      </c>
      <c r="CS25" s="69">
        <f>'RD T1'!E285</f>
        <v>0.10611418217621026</v>
      </c>
      <c r="CT25" s="69">
        <f t="shared" si="51"/>
        <v>0.14591094888059392</v>
      </c>
    </row>
    <row r="26" spans="1:98" x14ac:dyDescent="0.2">
      <c r="A26" s="10" t="str">
        <f>name!D22</f>
        <v>62 Leisure, travel and related personal service occupations</v>
      </c>
      <c r="B26" s="69">
        <v>1.321656755867185E-2</v>
      </c>
      <c r="C26" s="69">
        <v>2.5951320605943309E-2</v>
      </c>
      <c r="D26" s="69">
        <v>2.5239072161247787E-2</v>
      </c>
      <c r="E26" s="69">
        <v>3.5699224599181616E-2</v>
      </c>
      <c r="F26" s="69">
        <v>5.7857149244893519E-2</v>
      </c>
      <c r="G26" s="11"/>
      <c r="H26" s="69">
        <f t="shared" si="26"/>
        <v>3.2618077083645731E-2</v>
      </c>
      <c r="I26" s="69">
        <f>'RD T1'!E54</f>
        <v>2.4044476910003162E-2</v>
      </c>
      <c r="J26" s="69">
        <f t="shared" si="27"/>
        <v>5.666255399364889E-2</v>
      </c>
      <c r="L26" t="str">
        <f t="shared" si="28"/>
        <v>62 Leisure, travel and related personal service occupations</v>
      </c>
      <c r="M26" s="69">
        <v>0.2585282363083059</v>
      </c>
      <c r="N26" s="69">
        <v>0.31947654538904618</v>
      </c>
      <c r="O26" s="69">
        <v>0.29152142148489157</v>
      </c>
      <c r="P26" s="69">
        <v>0.39254705208320673</v>
      </c>
      <c r="Q26" s="69">
        <v>0.67498690879639867</v>
      </c>
      <c r="R26" s="11"/>
      <c r="S26" s="69">
        <f t="shared" si="29"/>
        <v>0.38346548731150709</v>
      </c>
      <c r="T26" s="69">
        <f>'RD T1'!E83</f>
        <v>0.26226609491083763</v>
      </c>
      <c r="U26" s="69">
        <f t="shared" si="30"/>
        <v>0.64573158222234472</v>
      </c>
      <c r="W26" t="str">
        <f t="shared" si="31"/>
        <v>62 Leisure, travel and related personal service occupations</v>
      </c>
      <c r="X26" s="69">
        <v>1.0963068704460239</v>
      </c>
      <c r="Y26" s="69">
        <v>1.2683533506533284</v>
      </c>
      <c r="Z26" s="69">
        <v>1.23130769855778</v>
      </c>
      <c r="AA26" s="69">
        <v>1.5469859932317391</v>
      </c>
      <c r="AB26" s="69">
        <v>2.1033773651415273</v>
      </c>
      <c r="AC26" s="69"/>
      <c r="AD26" s="69">
        <f t="shared" si="32"/>
        <v>0.87206966658374729</v>
      </c>
      <c r="AE26" s="69">
        <f>'RD T1'!E112</f>
        <v>1.0928156886044289</v>
      </c>
      <c r="AF26" s="69">
        <f t="shared" si="33"/>
        <v>1.9648853551881762</v>
      </c>
      <c r="AH26" t="str">
        <f t="shared" si="34"/>
        <v>62 Leisure, travel and related personal service occupations</v>
      </c>
      <c r="AI26" s="69">
        <v>0.66457252234877617</v>
      </c>
      <c r="AJ26" s="69">
        <v>0.74309719500708893</v>
      </c>
      <c r="AK26" s="69">
        <v>0.73295388078922219</v>
      </c>
      <c r="AL26" s="69">
        <v>0.86206564278578568</v>
      </c>
      <c r="AM26" s="69">
        <v>1.1826782955333108</v>
      </c>
      <c r="AN26" s="69"/>
      <c r="AO26" s="69">
        <f t="shared" si="35"/>
        <v>0.44972441474408864</v>
      </c>
      <c r="AP26" s="69">
        <f>'RD T1'!E141</f>
        <v>0.62574933074921457</v>
      </c>
      <c r="AQ26" s="69">
        <f t="shared" si="36"/>
        <v>1.0754737454933032</v>
      </c>
      <c r="AS26" t="str">
        <f t="shared" si="37"/>
        <v>62 Leisure, travel and related personal service occupations</v>
      </c>
      <c r="AT26" s="69">
        <v>0.70818652167146101</v>
      </c>
      <c r="AU26" s="69">
        <v>0.85268819397174667</v>
      </c>
      <c r="AV26" s="69">
        <v>0.84531366014404252</v>
      </c>
      <c r="AW26" s="69">
        <v>0.99979495812052299</v>
      </c>
      <c r="AX26" s="69">
        <v>1.4113624625548238</v>
      </c>
      <c r="AY26" s="69"/>
      <c r="AZ26" s="69">
        <f t="shared" si="38"/>
        <v>0.56604880241078126</v>
      </c>
      <c r="BA26" s="69">
        <f>'RD T1'!E170</f>
        <v>0.73298623700226062</v>
      </c>
      <c r="BB26" s="69">
        <f t="shared" si="39"/>
        <v>1.2990350394130419</v>
      </c>
      <c r="BD26" t="str">
        <f t="shared" si="40"/>
        <v>62 Leisure, travel and related personal service occupations</v>
      </c>
      <c r="BE26" s="69">
        <v>3.0181696404929665</v>
      </c>
      <c r="BF26" s="69">
        <v>3.3531669432715634</v>
      </c>
      <c r="BG26" s="69">
        <v>2.8188338973140925</v>
      </c>
      <c r="BH26" s="69">
        <v>2.8178866642522382</v>
      </c>
      <c r="BI26" s="69">
        <v>2.8236581692542182</v>
      </c>
      <c r="BJ26" s="69"/>
      <c r="BK26" s="69">
        <f t="shared" si="41"/>
        <v>4.8242719401256906E-3</v>
      </c>
      <c r="BL26" s="69">
        <f>'RD T1'!E199</f>
        <v>1.2168261575627726</v>
      </c>
      <c r="BM26" s="69">
        <f t="shared" si="42"/>
        <v>1.2216504295028983</v>
      </c>
      <c r="BO26" t="str">
        <f t="shared" si="43"/>
        <v>62 Leisure, travel and related personal service occupations</v>
      </c>
      <c r="BP26" s="69">
        <v>3.2794479041401905</v>
      </c>
      <c r="BQ26" s="69">
        <v>3.3185337368615762</v>
      </c>
      <c r="BR26" s="69">
        <v>2.7586038864201101</v>
      </c>
      <c r="BS26" s="69">
        <v>2.4073398658194516</v>
      </c>
      <c r="BT26" s="69">
        <v>1.8866037478000031</v>
      </c>
      <c r="BU26" s="69"/>
      <c r="BV26" s="69">
        <f t="shared" si="44"/>
        <v>-0.87200013862010706</v>
      </c>
      <c r="BW26" s="69">
        <f>'RD T1'!E228</f>
        <v>1.121998192086445</v>
      </c>
      <c r="BX26" s="69">
        <f t="shared" si="45"/>
        <v>0.24999805346633797</v>
      </c>
      <c r="BZ26" t="str">
        <f t="shared" si="46"/>
        <v>62 Leisure, travel and related personal service occupations</v>
      </c>
      <c r="CA26" s="69">
        <v>1.7767659762448442</v>
      </c>
      <c r="CB26" s="69">
        <v>2.3040670548532707</v>
      </c>
      <c r="CC26" s="69">
        <v>2.0910694950101583</v>
      </c>
      <c r="CD26" s="69">
        <v>2.0367204928111531</v>
      </c>
      <c r="CE26" s="69">
        <v>2.0322520006353941</v>
      </c>
      <c r="CF26" s="69"/>
      <c r="CG26" s="69">
        <f t="shared" si="47"/>
        <v>-5.8817494374764134E-2</v>
      </c>
      <c r="CH26" s="69">
        <f>'RD T1'!E257</f>
        <v>0.80265030078394228</v>
      </c>
      <c r="CI26" s="69">
        <f t="shared" si="48"/>
        <v>0.74383280640917815</v>
      </c>
      <c r="CK26" t="str">
        <f t="shared" si="49"/>
        <v>62 Leisure, travel and related personal service occupations</v>
      </c>
      <c r="CL26" s="69">
        <v>0.51529541709600901</v>
      </c>
      <c r="CM26" s="69">
        <v>0.44649848081906141</v>
      </c>
      <c r="CN26" s="69">
        <v>0.50374222736275198</v>
      </c>
      <c r="CO26" s="69">
        <v>0.31356106642663628</v>
      </c>
      <c r="CP26" s="69">
        <v>0.20211313654743479</v>
      </c>
      <c r="CQ26" s="69"/>
      <c r="CR26" s="69">
        <f t="shared" si="50"/>
        <v>-0.30162909081531719</v>
      </c>
      <c r="CS26" s="69">
        <f>'RD T1'!E286</f>
        <v>0.10375838505413898</v>
      </c>
      <c r="CT26" s="69">
        <f t="shared" si="51"/>
        <v>-0.19787070576117821</v>
      </c>
    </row>
    <row r="27" spans="1:98" x14ac:dyDescent="0.2">
      <c r="A27" s="10" t="str">
        <f>name!D23</f>
        <v>63 Community and civil enforcement occupations</v>
      </c>
      <c r="B27" s="69">
        <v>1.0205071426949829E-3</v>
      </c>
      <c r="C27" s="69">
        <v>1.0035695461198338E-3</v>
      </c>
      <c r="D27" s="69">
        <v>1.1132311724234892E-3</v>
      </c>
      <c r="E27" s="69">
        <v>1.2705543081941604E-3</v>
      </c>
      <c r="F27" s="69">
        <v>2.0680551793554633E-3</v>
      </c>
      <c r="G27" s="11"/>
      <c r="H27" s="69">
        <f t="shared" si="26"/>
        <v>9.5482400693197404E-4</v>
      </c>
      <c r="I27" s="69">
        <f>'RD T1'!E55</f>
        <v>7.6814815132476865E-4</v>
      </c>
      <c r="J27" s="69">
        <f t="shared" si="27"/>
        <v>1.7229721582567427E-3</v>
      </c>
      <c r="L27" t="str">
        <f t="shared" si="28"/>
        <v>63 Community and civil enforcement occupations</v>
      </c>
      <c r="M27" s="69">
        <v>1.7093943282377962E-2</v>
      </c>
      <c r="N27" s="69">
        <v>1.7445803142118164E-2</v>
      </c>
      <c r="O27" s="69">
        <v>2.2214904573161387E-2</v>
      </c>
      <c r="P27" s="69">
        <v>2.0555088056406042E-2</v>
      </c>
      <c r="Q27" s="69">
        <v>3.4495083453219326E-2</v>
      </c>
      <c r="R27" s="11"/>
      <c r="S27" s="69">
        <f t="shared" si="29"/>
        <v>1.2280178880057939E-2</v>
      </c>
      <c r="T27" s="69">
        <f>'RD T1'!E84</f>
        <v>1.2494897920272207E-2</v>
      </c>
      <c r="U27" s="69">
        <f t="shared" si="30"/>
        <v>2.4775076800330146E-2</v>
      </c>
      <c r="W27" t="str">
        <f t="shared" si="31"/>
        <v>63 Community and civil enforcement occupations</v>
      </c>
      <c r="X27" s="69">
        <v>8.3051599608380794E-2</v>
      </c>
      <c r="Y27" s="69">
        <v>9.2703949077134279E-2</v>
      </c>
      <c r="Z27" s="69">
        <v>9.7357343727423579E-2</v>
      </c>
      <c r="AA27" s="69">
        <v>0.10611259348493657</v>
      </c>
      <c r="AB27" s="69">
        <v>0.11951393735468625</v>
      </c>
      <c r="AC27" s="69"/>
      <c r="AD27" s="69">
        <f t="shared" si="32"/>
        <v>2.2156593627262675E-2</v>
      </c>
      <c r="AE27" s="69">
        <f>'RD T1'!E113</f>
        <v>7.2749181914325778E-2</v>
      </c>
      <c r="AF27" s="69">
        <f t="shared" si="33"/>
        <v>9.4905775541588452E-2</v>
      </c>
      <c r="AH27" t="str">
        <f t="shared" si="34"/>
        <v>63 Community and civil enforcement occupations</v>
      </c>
      <c r="AI27" s="69">
        <v>2.4091918671459659E-2</v>
      </c>
      <c r="AJ27" s="69">
        <v>2.3804801801920118E-2</v>
      </c>
      <c r="AK27" s="69">
        <v>2.8680822346905492E-2</v>
      </c>
      <c r="AL27" s="69">
        <v>2.44589726777928E-2</v>
      </c>
      <c r="AM27" s="69">
        <v>2.6847773205291418E-2</v>
      </c>
      <c r="AN27" s="69"/>
      <c r="AO27" s="69">
        <f t="shared" si="35"/>
        <v>-1.8330491416140744E-3</v>
      </c>
      <c r="AP27" s="69">
        <f>'RD T1'!E142</f>
        <v>1.580343065994641E-2</v>
      </c>
      <c r="AQ27" s="69">
        <f t="shared" si="36"/>
        <v>1.3970381518332336E-2</v>
      </c>
      <c r="AS27" t="str">
        <f t="shared" si="37"/>
        <v>63 Community and civil enforcement occupations</v>
      </c>
      <c r="AT27" s="69">
        <v>2.354966418425921E-2</v>
      </c>
      <c r="AU27" s="69">
        <v>2.200551697547326E-2</v>
      </c>
      <c r="AV27" s="69">
        <v>2.5473483921790992E-2</v>
      </c>
      <c r="AW27" s="69">
        <v>1.9537381379397437E-2</v>
      </c>
      <c r="AX27" s="69">
        <v>1.7999938949958397E-2</v>
      </c>
      <c r="AY27" s="69"/>
      <c r="AZ27" s="69">
        <f t="shared" si="38"/>
        <v>-7.4735449718325957E-3</v>
      </c>
      <c r="BA27" s="69">
        <f>'RD T1'!E171</f>
        <v>1.2431889647905064E-2</v>
      </c>
      <c r="BB27" s="69">
        <f t="shared" si="39"/>
        <v>4.9583446760724688E-3</v>
      </c>
      <c r="BD27" t="str">
        <f t="shared" si="40"/>
        <v>63 Community and civil enforcement occupations</v>
      </c>
      <c r="BE27" s="69">
        <v>0.10762373465329443</v>
      </c>
      <c r="BF27" s="69">
        <v>7.6749011871101253E-2</v>
      </c>
      <c r="BG27" s="69">
        <v>0.10460255975385534</v>
      </c>
      <c r="BH27" s="69">
        <v>6.1748503479208364E-2</v>
      </c>
      <c r="BI27" s="69">
        <v>6.2458454588217992E-2</v>
      </c>
      <c r="BJ27" s="69"/>
      <c r="BK27" s="69">
        <f t="shared" si="41"/>
        <v>-4.2144105165637345E-2</v>
      </c>
      <c r="BL27" s="69">
        <f>'RD T1'!E200</f>
        <v>2.2853530499894466E-2</v>
      </c>
      <c r="BM27" s="69">
        <f t="shared" si="42"/>
        <v>-1.9290574665742879E-2</v>
      </c>
      <c r="BO27" t="str">
        <f t="shared" si="43"/>
        <v>63 Community and civil enforcement occupations</v>
      </c>
      <c r="BP27" s="69">
        <v>0.14351751725503784</v>
      </c>
      <c r="BQ27" s="69">
        <v>0.11702505665378132</v>
      </c>
      <c r="BR27" s="69">
        <v>0.14929292749539411</v>
      </c>
      <c r="BS27" s="69">
        <v>9.260125277730441E-2</v>
      </c>
      <c r="BT27" s="69">
        <v>7.5873358946574293E-2</v>
      </c>
      <c r="BU27" s="69"/>
      <c r="BV27" s="69">
        <f t="shared" si="44"/>
        <v>-7.3419568548819814E-2</v>
      </c>
      <c r="BW27" s="69">
        <f>'RD T1'!E229</f>
        <v>4.1159557029473381E-2</v>
      </c>
      <c r="BX27" s="69">
        <f t="shared" si="45"/>
        <v>-3.2260011519346432E-2</v>
      </c>
      <c r="BZ27" t="str">
        <f t="shared" si="46"/>
        <v>63 Community and civil enforcement occupations</v>
      </c>
      <c r="CA27" s="69">
        <v>0.10930335541430115</v>
      </c>
      <c r="CB27" s="69">
        <v>0.11927755069438724</v>
      </c>
      <c r="CC27" s="69">
        <v>0.13435980367380501</v>
      </c>
      <c r="CD27" s="69">
        <v>0.10438228177179396</v>
      </c>
      <c r="CE27" s="69">
        <v>0.10526367804882283</v>
      </c>
      <c r="CF27" s="69"/>
      <c r="CG27" s="69">
        <f t="shared" si="47"/>
        <v>-2.9096125624982178E-2</v>
      </c>
      <c r="CH27" s="69">
        <f>'RD T1'!E258</f>
        <v>3.9054215770319298E-2</v>
      </c>
      <c r="CI27" s="69">
        <f t="shared" si="48"/>
        <v>9.9580901453371201E-3</v>
      </c>
      <c r="CK27" t="str">
        <f t="shared" si="49"/>
        <v>63 Community and civil enforcement occupations</v>
      </c>
      <c r="CL27" s="69">
        <v>2.2185585051796922E-2</v>
      </c>
      <c r="CM27" s="69">
        <v>1.5223524553318006E-2</v>
      </c>
      <c r="CN27" s="69">
        <v>3.0752641022513693E-2</v>
      </c>
      <c r="CO27" s="69">
        <v>8.6518885307309765E-3</v>
      </c>
      <c r="CP27" s="69">
        <v>6.5037800440910197E-3</v>
      </c>
      <c r="CQ27" s="69"/>
      <c r="CR27" s="69">
        <f t="shared" si="50"/>
        <v>-2.4248860978422673E-2</v>
      </c>
      <c r="CS27" s="69">
        <f>'RD T1'!E287</f>
        <v>2.7830409244436354E-3</v>
      </c>
      <c r="CT27" s="69">
        <f t="shared" si="51"/>
        <v>-2.1465820053979037E-2</v>
      </c>
    </row>
    <row r="28" spans="1:98" x14ac:dyDescent="0.2">
      <c r="A28" s="10" t="str">
        <f>name!D24</f>
        <v>71 Sales occupations</v>
      </c>
      <c r="B28" s="69">
        <v>8.7728789161674911E-2</v>
      </c>
      <c r="C28" s="69">
        <v>0.10715314452816022</v>
      </c>
      <c r="D28" s="69">
        <v>9.106331094670729E-2</v>
      </c>
      <c r="E28" s="69">
        <v>0.12396081217352274</v>
      </c>
      <c r="F28" s="69">
        <v>0.18534717567464085</v>
      </c>
      <c r="G28" s="11"/>
      <c r="H28" s="69">
        <f t="shared" si="26"/>
        <v>9.4283864727933556E-2</v>
      </c>
      <c r="I28" s="69">
        <f>'RD T1'!E56</f>
        <v>6.4307297418306625E-2</v>
      </c>
      <c r="J28" s="69">
        <f t="shared" si="27"/>
        <v>0.15859116214624019</v>
      </c>
      <c r="L28" t="str">
        <f t="shared" si="28"/>
        <v>71 Sales occupations</v>
      </c>
      <c r="M28" s="69">
        <v>1.1171236601131709</v>
      </c>
      <c r="N28" s="69">
        <v>1.2914572109822122</v>
      </c>
      <c r="O28" s="69">
        <v>1.273969549598964</v>
      </c>
      <c r="P28" s="69">
        <v>1.8195899476432347</v>
      </c>
      <c r="Q28" s="69">
        <v>3.2090722186978451</v>
      </c>
      <c r="R28" s="11"/>
      <c r="S28" s="69">
        <f t="shared" si="29"/>
        <v>1.9351026690988811</v>
      </c>
      <c r="T28" s="69">
        <f>'RD T1'!E85</f>
        <v>1.0585555705005445</v>
      </c>
      <c r="U28" s="69">
        <f t="shared" si="30"/>
        <v>2.9936582395994256</v>
      </c>
      <c r="W28" t="str">
        <f t="shared" si="31"/>
        <v>71 Sales occupations</v>
      </c>
      <c r="X28" s="69">
        <v>4.579816315831061</v>
      </c>
      <c r="Y28" s="69">
        <v>4.3335327093230589</v>
      </c>
      <c r="Z28" s="69">
        <v>4.6616277190059847</v>
      </c>
      <c r="AA28" s="69">
        <v>5.4832601118206634</v>
      </c>
      <c r="AB28" s="69">
        <v>6.9548796137004798</v>
      </c>
      <c r="AC28" s="69"/>
      <c r="AD28" s="69">
        <f t="shared" si="32"/>
        <v>2.2932518946944951</v>
      </c>
      <c r="AE28" s="69">
        <f>'RD T1'!E114</f>
        <v>3.4047100667279411</v>
      </c>
      <c r="AF28" s="69">
        <f t="shared" si="33"/>
        <v>5.6979619614224362</v>
      </c>
      <c r="AH28" t="str">
        <f t="shared" si="34"/>
        <v>71 Sales occupations</v>
      </c>
      <c r="AI28" s="69">
        <v>1.5812561771861391</v>
      </c>
      <c r="AJ28" s="69">
        <v>1.4453876153724197</v>
      </c>
      <c r="AK28" s="69">
        <v>1.6192264165022299</v>
      </c>
      <c r="AL28" s="69">
        <v>1.8176167726452568</v>
      </c>
      <c r="AM28" s="69">
        <v>2.3281283190073161</v>
      </c>
      <c r="AN28" s="69"/>
      <c r="AO28" s="69">
        <f t="shared" si="35"/>
        <v>0.70890190250508622</v>
      </c>
      <c r="AP28" s="69">
        <f>'RD T1'!E143</f>
        <v>1.1664304076144096</v>
      </c>
      <c r="AQ28" s="69">
        <f t="shared" si="36"/>
        <v>1.8753323101194959</v>
      </c>
      <c r="AS28" t="str">
        <f t="shared" si="37"/>
        <v>71 Sales occupations</v>
      </c>
      <c r="AT28" s="69">
        <v>1.3250940275121064</v>
      </c>
      <c r="AU28" s="69">
        <v>1.1628517419692368</v>
      </c>
      <c r="AV28" s="69">
        <v>1.2377326660531551</v>
      </c>
      <c r="AW28" s="69">
        <v>1.3493498335573773</v>
      </c>
      <c r="AX28" s="69">
        <v>1.6246710194836325</v>
      </c>
      <c r="AY28" s="69"/>
      <c r="AZ28" s="69">
        <f t="shared" si="38"/>
        <v>0.38693835343047733</v>
      </c>
      <c r="BA28" s="69">
        <f>'RD T1'!E172</f>
        <v>0.73181839910792323</v>
      </c>
      <c r="BB28" s="69">
        <f t="shared" si="39"/>
        <v>1.1187567525384006</v>
      </c>
      <c r="BD28" t="str">
        <f t="shared" si="40"/>
        <v>71 Sales occupations</v>
      </c>
      <c r="BE28" s="69">
        <v>10.54362323002106</v>
      </c>
      <c r="BF28" s="69">
        <v>10.333294520354826</v>
      </c>
      <c r="BG28" s="69">
        <v>10.259682708498962</v>
      </c>
      <c r="BH28" s="69">
        <v>10.63990870794618</v>
      </c>
      <c r="BI28" s="69">
        <v>11.462335196917357</v>
      </c>
      <c r="BJ28" s="69"/>
      <c r="BK28" s="69">
        <f t="shared" si="41"/>
        <v>1.2026524884183942</v>
      </c>
      <c r="BL28" s="69">
        <f>'RD T1'!E201</f>
        <v>4.7396476118459381</v>
      </c>
      <c r="BM28" s="69">
        <f t="shared" si="42"/>
        <v>5.9423001002643323</v>
      </c>
      <c r="BO28" t="str">
        <f t="shared" si="43"/>
        <v>71 Sales occupations</v>
      </c>
      <c r="BP28" s="69">
        <v>11.237422535934117</v>
      </c>
      <c r="BQ28" s="69">
        <v>9.6404494414338409</v>
      </c>
      <c r="BR28" s="69">
        <v>9.0370207408078755</v>
      </c>
      <c r="BS28" s="69">
        <v>8.3101646983856305</v>
      </c>
      <c r="BT28" s="69">
        <v>6.5939679822252613</v>
      </c>
      <c r="BU28" s="69"/>
      <c r="BV28" s="69">
        <f t="shared" si="44"/>
        <v>-2.4430527585826143</v>
      </c>
      <c r="BW28" s="69">
        <f>'RD T1'!E230</f>
        <v>3.7780042582710709</v>
      </c>
      <c r="BX28" s="69">
        <f t="shared" si="45"/>
        <v>1.3349514996884566</v>
      </c>
      <c r="BZ28" t="str">
        <f t="shared" si="46"/>
        <v>71 Sales occupations</v>
      </c>
      <c r="CA28" s="69">
        <v>6.3516013982947124</v>
      </c>
      <c r="CB28" s="69">
        <v>7.027446952907729</v>
      </c>
      <c r="CC28" s="69">
        <v>6.8136195880919139</v>
      </c>
      <c r="CD28" s="69">
        <v>5.9135032796135851</v>
      </c>
      <c r="CE28" s="69">
        <v>2.2540043541394508</v>
      </c>
      <c r="CF28" s="69"/>
      <c r="CG28" s="69">
        <f t="shared" si="47"/>
        <v>-4.5596152339524636</v>
      </c>
      <c r="CH28" s="69">
        <f>'RD T1'!E259</f>
        <v>1.6201961502196145</v>
      </c>
      <c r="CI28" s="69">
        <f t="shared" si="48"/>
        <v>-2.9394190837328491</v>
      </c>
      <c r="CK28" t="str">
        <f t="shared" si="49"/>
        <v>71 Sales occupations</v>
      </c>
      <c r="CL28" s="69">
        <v>2.0758141150121134</v>
      </c>
      <c r="CM28" s="69">
        <v>1.6048589333604319</v>
      </c>
      <c r="CN28" s="69">
        <v>1.9070136400019801</v>
      </c>
      <c r="CO28" s="69">
        <v>1.1835587332597051</v>
      </c>
      <c r="CP28" s="69">
        <v>0.82828676299652537</v>
      </c>
      <c r="CQ28" s="69"/>
      <c r="CR28" s="69">
        <f t="shared" si="50"/>
        <v>-1.0787268770054548</v>
      </c>
      <c r="CS28" s="69">
        <f>'RD T1'!E288</f>
        <v>0.34071191403860113</v>
      </c>
      <c r="CT28" s="69">
        <f t="shared" si="51"/>
        <v>-0.73801496296685365</v>
      </c>
    </row>
    <row r="29" spans="1:98" x14ac:dyDescent="0.2">
      <c r="A29" s="10" t="str">
        <f>name!D25</f>
        <v>72 Customer service occupations</v>
      </c>
      <c r="B29" s="69">
        <v>3.1160726028256289E-2</v>
      </c>
      <c r="C29" s="69">
        <v>3.9284094708294692E-2</v>
      </c>
      <c r="D29" s="69">
        <v>4.1553951007208725E-2</v>
      </c>
      <c r="E29" s="69">
        <v>6.7210605957093369E-2</v>
      </c>
      <c r="F29" s="69">
        <v>0.1111725889575095</v>
      </c>
      <c r="G29" s="11"/>
      <c r="H29" s="69">
        <f>F29-D29</f>
        <v>6.961863795030078E-2</v>
      </c>
      <c r="I29" s="69">
        <f>'RD T1'!E57</f>
        <v>3.701274990379378E-2</v>
      </c>
      <c r="J29" s="69">
        <f t="shared" si="27"/>
        <v>0.10663138785409457</v>
      </c>
      <c r="L29" t="str">
        <f t="shared" si="28"/>
        <v>72 Customer service occupations</v>
      </c>
      <c r="M29" s="69">
        <v>0.33688140312713855</v>
      </c>
      <c r="N29" s="69">
        <v>0.44286123295850072</v>
      </c>
      <c r="O29" s="69">
        <v>0.46363308732883568</v>
      </c>
      <c r="P29" s="69">
        <v>0.68236176570010965</v>
      </c>
      <c r="Q29" s="69">
        <v>1.0987048918385249</v>
      </c>
      <c r="R29" s="11"/>
      <c r="S29" s="69">
        <f t="shared" si="29"/>
        <v>0.63507180450968925</v>
      </c>
      <c r="T29" s="69">
        <f>'RD T1'!E86</f>
        <v>0.38378770497885967</v>
      </c>
      <c r="U29" s="69">
        <f t="shared" si="30"/>
        <v>1.0188595094885489</v>
      </c>
      <c r="W29" t="str">
        <f t="shared" si="31"/>
        <v>72 Customer service occupations</v>
      </c>
      <c r="X29" s="69">
        <v>1.4226315099286901</v>
      </c>
      <c r="Y29" s="69">
        <v>1.5143042225233339</v>
      </c>
      <c r="Z29" s="69">
        <v>1.7052047183094077</v>
      </c>
      <c r="AA29" s="69">
        <v>2.1168648245142707</v>
      </c>
      <c r="AB29" s="69">
        <v>2.6960464847278676</v>
      </c>
      <c r="AC29" s="69"/>
      <c r="AD29" s="69">
        <f t="shared" si="32"/>
        <v>0.99084176641845989</v>
      </c>
      <c r="AE29" s="69">
        <f>'RD T1'!E115</f>
        <v>1.2262876009332537</v>
      </c>
      <c r="AF29" s="69">
        <f t="shared" si="33"/>
        <v>2.2171293673517134</v>
      </c>
      <c r="AH29" t="str">
        <f t="shared" si="34"/>
        <v>72 Customer service occupations</v>
      </c>
      <c r="AI29" s="69">
        <v>0.42153310860436882</v>
      </c>
      <c r="AJ29" s="69">
        <v>0.46210010057405343</v>
      </c>
      <c r="AK29" s="69">
        <v>0.52285757203947314</v>
      </c>
      <c r="AL29" s="69">
        <v>0.65131010583992432</v>
      </c>
      <c r="AM29" s="69">
        <v>0.79584584532444191</v>
      </c>
      <c r="AN29" s="69"/>
      <c r="AO29" s="69">
        <f t="shared" si="35"/>
        <v>0.27298827328496877</v>
      </c>
      <c r="AP29" s="69">
        <f>'RD T1'!E144</f>
        <v>0.38923197329007053</v>
      </c>
      <c r="AQ29" s="69">
        <f t="shared" si="36"/>
        <v>0.66222024657503931</v>
      </c>
      <c r="AS29" t="str">
        <f t="shared" si="37"/>
        <v>72 Customer service occupations</v>
      </c>
      <c r="AT29" s="69">
        <v>0.56133683020883196</v>
      </c>
      <c r="AU29" s="69">
        <v>0.55222764804090652</v>
      </c>
      <c r="AV29" s="69">
        <v>0.59573305454919978</v>
      </c>
      <c r="AW29" s="69">
        <v>0.72125927351663388</v>
      </c>
      <c r="AX29" s="69">
        <v>0.80757613547949614</v>
      </c>
      <c r="AY29" s="69"/>
      <c r="AZ29" s="69">
        <f t="shared" si="38"/>
        <v>0.21184308093029636</v>
      </c>
      <c r="BA29" s="69">
        <f>'RD T1'!E173</f>
        <v>0.36974793270584744</v>
      </c>
      <c r="BB29" s="69">
        <f t="shared" si="39"/>
        <v>0.58159101363614374</v>
      </c>
      <c r="BD29" t="str">
        <f t="shared" si="40"/>
        <v>72 Customer service occupations</v>
      </c>
      <c r="BE29" s="69">
        <v>2.3008914157923619</v>
      </c>
      <c r="BF29" s="69">
        <v>2.5454892252529997</v>
      </c>
      <c r="BG29" s="69">
        <v>2.6846182643774776</v>
      </c>
      <c r="BH29" s="69">
        <v>2.9368409965680971</v>
      </c>
      <c r="BI29" s="69">
        <v>3.279572646199806</v>
      </c>
      <c r="BJ29" s="69"/>
      <c r="BK29" s="69">
        <f t="shared" si="41"/>
        <v>0.5949543818223284</v>
      </c>
      <c r="BL29" s="69">
        <f>'RD T1'!E202</f>
        <v>1.2414880105380568</v>
      </c>
      <c r="BM29" s="69">
        <f t="shared" si="42"/>
        <v>1.8364423923603852</v>
      </c>
      <c r="BO29" t="str">
        <f t="shared" si="43"/>
        <v>72 Customer service occupations</v>
      </c>
      <c r="BP29" s="69">
        <v>2.4734001116800659</v>
      </c>
      <c r="BQ29" s="69">
        <v>2.6793403685683002</v>
      </c>
      <c r="BR29" s="69">
        <v>2.5010121710561353</v>
      </c>
      <c r="BS29" s="69">
        <v>2.4726766892248779</v>
      </c>
      <c r="BT29" s="69">
        <v>2.0656759278638432</v>
      </c>
      <c r="BU29" s="69"/>
      <c r="BV29" s="69">
        <f t="shared" si="44"/>
        <v>-0.43533624319229203</v>
      </c>
      <c r="BW29" s="69">
        <f>'RD T1'!E231</f>
        <v>1.1007771162059079</v>
      </c>
      <c r="BX29" s="69">
        <f t="shared" si="45"/>
        <v>0.66544087301361587</v>
      </c>
      <c r="BZ29" t="str">
        <f t="shared" si="46"/>
        <v>72 Customer service occupations</v>
      </c>
      <c r="CA29" s="69">
        <v>1.0036144029240015</v>
      </c>
      <c r="CB29" s="69">
        <v>1.1609886005105314</v>
      </c>
      <c r="CC29" s="69">
        <v>1.1397016379985991</v>
      </c>
      <c r="CD29" s="69">
        <v>1.0191750496178777</v>
      </c>
      <c r="CE29" s="69">
        <v>0.86351509112623004</v>
      </c>
      <c r="CF29" s="69"/>
      <c r="CG29" s="69">
        <f t="shared" si="47"/>
        <v>-0.2761865468723691</v>
      </c>
      <c r="CH29" s="69">
        <f>'RD T1'!E260</f>
        <v>0.29152835915599928</v>
      </c>
      <c r="CI29" s="69">
        <f t="shared" si="48"/>
        <v>1.5341812283630185E-2</v>
      </c>
      <c r="CK29" t="str">
        <f t="shared" si="49"/>
        <v>72 Customer service occupations</v>
      </c>
      <c r="CL29" s="69">
        <v>0.22107609862262362</v>
      </c>
      <c r="CM29" s="69">
        <v>0.25796059507019825</v>
      </c>
      <c r="CN29" s="69">
        <v>0.30189397837835069</v>
      </c>
      <c r="CO29" s="69">
        <v>0.36529826388679798</v>
      </c>
      <c r="CP29" s="69">
        <v>0.41760372453810796</v>
      </c>
      <c r="CQ29" s="69"/>
      <c r="CR29" s="69">
        <f t="shared" si="50"/>
        <v>0.11570974615975727</v>
      </c>
      <c r="CS29" s="69">
        <f>'RD T1'!E289</f>
        <v>0.13128840896240904</v>
      </c>
      <c r="CT29" s="69">
        <f t="shared" si="51"/>
        <v>0.2469981551221663</v>
      </c>
    </row>
    <row r="30" spans="1:98" x14ac:dyDescent="0.2">
      <c r="A30" s="10" t="str">
        <f>name!D26</f>
        <v>81 Process, plant and machine operatives</v>
      </c>
      <c r="B30" s="69">
        <v>2.1922815398830182E-2</v>
      </c>
      <c r="C30" s="69">
        <v>3.0584403151253183E-2</v>
      </c>
      <c r="D30" s="69">
        <v>2.3011053238623961E-2</v>
      </c>
      <c r="E30" s="69">
        <v>3.9278535305869736E-2</v>
      </c>
      <c r="F30" s="69">
        <v>8.6598756767684637E-2</v>
      </c>
      <c r="G30" s="11"/>
      <c r="H30" s="69">
        <f t="shared" si="26"/>
        <v>6.358770352906068E-2</v>
      </c>
      <c r="I30" s="69">
        <f>'RD T1'!E58</f>
        <v>2.7574896939573379E-2</v>
      </c>
      <c r="J30" s="69">
        <f t="shared" si="27"/>
        <v>9.1162600468634059E-2</v>
      </c>
      <c r="L30" t="str">
        <f t="shared" si="28"/>
        <v>81 Process, plant and machine operatives</v>
      </c>
      <c r="M30" s="69">
        <v>0.15535694462389291</v>
      </c>
      <c r="N30" s="69">
        <v>0.19239903665344069</v>
      </c>
      <c r="O30" s="69">
        <v>0.15880814136573709</v>
      </c>
      <c r="P30" s="69">
        <v>0.28752367752740671</v>
      </c>
      <c r="Q30" s="69">
        <v>0.51653481936073808</v>
      </c>
      <c r="R30" s="11"/>
      <c r="S30" s="69">
        <f t="shared" si="29"/>
        <v>0.35772667799500102</v>
      </c>
      <c r="T30" s="69">
        <f>'RD T1'!E87</f>
        <v>0.15968691525818052</v>
      </c>
      <c r="U30" s="69">
        <f t="shared" si="30"/>
        <v>0.51741359325318159</v>
      </c>
      <c r="W30" t="str">
        <f t="shared" si="31"/>
        <v>81 Process, plant and machine operatives</v>
      </c>
      <c r="X30" s="69">
        <v>0.49611499256755603</v>
      </c>
      <c r="Y30" s="69">
        <v>0.47325828077302201</v>
      </c>
      <c r="Z30" s="69">
        <v>0.41924135249460942</v>
      </c>
      <c r="AA30" s="69">
        <v>0.6690078619649904</v>
      </c>
      <c r="AB30" s="69">
        <v>1.0940320600116897</v>
      </c>
      <c r="AC30" s="69"/>
      <c r="AD30" s="69">
        <f t="shared" si="32"/>
        <v>0.67479070751708026</v>
      </c>
      <c r="AE30" s="69">
        <f>'RD T1'!E116</f>
        <v>0.41506195986121824</v>
      </c>
      <c r="AF30" s="69">
        <f t="shared" si="33"/>
        <v>1.0898526673782984</v>
      </c>
      <c r="AH30" t="str">
        <f t="shared" si="34"/>
        <v>81 Process, plant and machine operatives</v>
      </c>
      <c r="AI30" s="69">
        <v>0.19393931941559964</v>
      </c>
      <c r="AJ30" s="69">
        <v>0.18588256033117673</v>
      </c>
      <c r="AK30" s="69">
        <v>0.17026810920781282</v>
      </c>
      <c r="AL30" s="69">
        <v>0.26712721514317284</v>
      </c>
      <c r="AM30" s="69">
        <v>0.45543153822237314</v>
      </c>
      <c r="AN30" s="69"/>
      <c r="AO30" s="69">
        <f t="shared" si="35"/>
        <v>0.28516342901456032</v>
      </c>
      <c r="AP30" s="69">
        <f>'RD T1'!E145</f>
        <v>0.15719208058303336</v>
      </c>
      <c r="AQ30" s="69">
        <f t="shared" si="36"/>
        <v>0.44235550959759368</v>
      </c>
      <c r="AS30" t="str">
        <f t="shared" si="37"/>
        <v>81 Process, plant and machine operatives</v>
      </c>
      <c r="AT30" s="69">
        <v>0.45785500907476223</v>
      </c>
      <c r="AU30" s="69">
        <v>0.43970617124925909</v>
      </c>
      <c r="AV30" s="69">
        <v>0.39163171749207615</v>
      </c>
      <c r="AW30" s="69">
        <v>0.53803153211932997</v>
      </c>
      <c r="AX30" s="69">
        <v>0.72611534742192418</v>
      </c>
      <c r="AY30" s="69"/>
      <c r="AZ30" s="69">
        <f t="shared" si="38"/>
        <v>0.33448362992984804</v>
      </c>
      <c r="BA30" s="69">
        <f>'RD T1'!E174</f>
        <v>0.28410218627026851</v>
      </c>
      <c r="BB30" s="69">
        <f t="shared" si="39"/>
        <v>0.61858581620011655</v>
      </c>
      <c r="BD30" t="str">
        <f t="shared" si="40"/>
        <v>81 Process, plant and machine operatives</v>
      </c>
      <c r="BE30" s="69">
        <v>3.2058866552163838</v>
      </c>
      <c r="BF30" s="69">
        <v>3.3207452585622921</v>
      </c>
      <c r="BG30" s="69">
        <v>2.8231636486032783</v>
      </c>
      <c r="BH30" s="69">
        <v>3.3423668434241574</v>
      </c>
      <c r="BI30" s="69">
        <v>3.7701109795690968</v>
      </c>
      <c r="BJ30" s="69"/>
      <c r="BK30" s="69">
        <f t="shared" si="41"/>
        <v>0.94694733096581851</v>
      </c>
      <c r="BL30" s="69">
        <f>'RD T1'!E203</f>
        <v>1.2099547402801027</v>
      </c>
      <c r="BM30" s="69">
        <f t="shared" si="42"/>
        <v>2.1569020712459213</v>
      </c>
      <c r="BO30" t="str">
        <f t="shared" si="43"/>
        <v>81 Process, plant and machine operatives</v>
      </c>
      <c r="BP30" s="69">
        <v>3.6432269476420749</v>
      </c>
      <c r="BQ30" s="69">
        <v>3.3229178957153787</v>
      </c>
      <c r="BR30" s="69">
        <v>3.0166012170635819</v>
      </c>
      <c r="BS30" s="69">
        <v>3.1074354919889227</v>
      </c>
      <c r="BT30" s="69">
        <v>2.688817377194674</v>
      </c>
      <c r="BU30" s="69"/>
      <c r="BV30" s="69">
        <f t="shared" si="44"/>
        <v>-0.32778383986890791</v>
      </c>
      <c r="BW30" s="69">
        <f>'RD T1'!E232</f>
        <v>1.2016572231836657</v>
      </c>
      <c r="BX30" s="69">
        <f t="shared" si="45"/>
        <v>0.87387338331475783</v>
      </c>
      <c r="BZ30" t="str">
        <f t="shared" si="46"/>
        <v>81 Process, plant and machine operatives</v>
      </c>
      <c r="CA30" s="69">
        <v>2.7804505136846553</v>
      </c>
      <c r="CB30" s="69">
        <v>3.1073702493842132</v>
      </c>
      <c r="CC30" s="69">
        <v>2.477448665083116</v>
      </c>
      <c r="CD30" s="69">
        <v>2.3658442082530162</v>
      </c>
      <c r="CE30" s="69">
        <v>0.99416180625875306</v>
      </c>
      <c r="CF30" s="69"/>
      <c r="CG30" s="69">
        <f t="shared" si="47"/>
        <v>-1.4832868588243628</v>
      </c>
      <c r="CH30" s="69">
        <f>'RD T1'!E261</f>
        <v>0.61133864090558943</v>
      </c>
      <c r="CI30" s="69">
        <f t="shared" si="48"/>
        <v>-0.87194821791877342</v>
      </c>
      <c r="CK30" t="str">
        <f t="shared" si="49"/>
        <v>81 Process, plant and machine operatives</v>
      </c>
      <c r="CL30" s="69">
        <v>0.9148566051584871</v>
      </c>
      <c r="CM30" s="69">
        <v>0.79015288058736544</v>
      </c>
      <c r="CN30" s="69">
        <v>0.90900893161977625</v>
      </c>
      <c r="CO30" s="69">
        <v>0.49176636860244827</v>
      </c>
      <c r="CP30" s="69">
        <v>0.28271725803496439</v>
      </c>
      <c r="CQ30" s="69"/>
      <c r="CR30" s="69">
        <f t="shared" si="50"/>
        <v>-0.62629167358481186</v>
      </c>
      <c r="CS30" s="69">
        <f>'RD T1'!E290</f>
        <v>0.12278600848193248</v>
      </c>
      <c r="CT30" s="69">
        <f t="shared" si="51"/>
        <v>-0.50350566510287942</v>
      </c>
    </row>
    <row r="31" spans="1:98" x14ac:dyDescent="0.2">
      <c r="A31" s="10" t="str">
        <f>name!D27</f>
        <v>82 Transport and mobile machine drivers and operatives</v>
      </c>
      <c r="B31" s="69">
        <v>3.9727985488633238E-2</v>
      </c>
      <c r="C31" s="69">
        <v>5.540992326862635E-2</v>
      </c>
      <c r="D31" s="69">
        <v>4.6709104704588861E-2</v>
      </c>
      <c r="E31" s="69">
        <v>7.6834529049245856E-2</v>
      </c>
      <c r="F31" s="69">
        <v>0.12385131571425431</v>
      </c>
      <c r="G31" s="11"/>
      <c r="H31" s="69">
        <f t="shared" si="26"/>
        <v>7.7142211009665451E-2</v>
      </c>
      <c r="I31" s="69">
        <f>'RD T1'!E59</f>
        <v>5.3188449259450363E-2</v>
      </c>
      <c r="J31" s="69">
        <f t="shared" si="27"/>
        <v>0.13033066026911583</v>
      </c>
      <c r="L31" t="str">
        <f t="shared" si="28"/>
        <v>82 Transport and mobile machine drivers and operatives</v>
      </c>
      <c r="M31" s="69">
        <v>0.26770552589487451</v>
      </c>
      <c r="N31" s="69">
        <v>0.37846503047593899</v>
      </c>
      <c r="O31" s="69">
        <v>0.32989915733792885</v>
      </c>
      <c r="P31" s="69">
        <v>0.49309154425858581</v>
      </c>
      <c r="Q31" s="69">
        <v>0.79384472897578084</v>
      </c>
      <c r="R31" s="11"/>
      <c r="S31" s="69">
        <f t="shared" si="29"/>
        <v>0.46394557163785199</v>
      </c>
      <c r="T31" s="69">
        <f>'RD T1'!E88</f>
        <v>0.34410007343782006</v>
      </c>
      <c r="U31" s="69">
        <f t="shared" si="30"/>
        <v>0.80804564507567211</v>
      </c>
      <c r="W31" t="str">
        <f t="shared" si="31"/>
        <v>82 Transport and mobile machine drivers and operatives</v>
      </c>
      <c r="X31" s="69">
        <v>0.76992391980487185</v>
      </c>
      <c r="Y31" s="69">
        <v>0.88789550107058024</v>
      </c>
      <c r="Z31" s="69">
        <v>0.81205866679850625</v>
      </c>
      <c r="AA31" s="69">
        <v>1.0493926056632106</v>
      </c>
      <c r="AB31" s="69">
        <v>1.4275827143636288</v>
      </c>
      <c r="AC31" s="69"/>
      <c r="AD31" s="69">
        <f t="shared" si="32"/>
        <v>0.61552404756512258</v>
      </c>
      <c r="AE31" s="69">
        <f>'RD T1'!E117</f>
        <v>0.77806854928139579</v>
      </c>
      <c r="AF31" s="69">
        <f t="shared" si="33"/>
        <v>1.3935925968465184</v>
      </c>
      <c r="AH31" t="str">
        <f t="shared" si="34"/>
        <v>82 Transport and mobile machine drivers and operatives</v>
      </c>
      <c r="AI31" s="69">
        <v>0.3275156534267864</v>
      </c>
      <c r="AJ31" s="69">
        <v>0.40276663437943816</v>
      </c>
      <c r="AK31" s="69">
        <v>0.37981207454726718</v>
      </c>
      <c r="AL31" s="69">
        <v>0.49814702431734259</v>
      </c>
      <c r="AM31" s="69">
        <v>0.64159114843951182</v>
      </c>
      <c r="AN31" s="69"/>
      <c r="AO31" s="69">
        <f t="shared" si="35"/>
        <v>0.26177907389224464</v>
      </c>
      <c r="AP31" s="69">
        <f>'RD T1'!E146</f>
        <v>0.36316836586884177</v>
      </c>
      <c r="AQ31" s="69">
        <f t="shared" si="36"/>
        <v>0.62494743976108635</v>
      </c>
      <c r="AS31" t="str">
        <f t="shared" si="37"/>
        <v>82 Transport and mobile machine drivers and operatives</v>
      </c>
      <c r="AT31" s="69">
        <v>0.58481882920436057</v>
      </c>
      <c r="AU31" s="69">
        <v>0.63829474305669565</v>
      </c>
      <c r="AV31" s="69">
        <v>0.56331245711760536</v>
      </c>
      <c r="AW31" s="69">
        <v>0.71577307760499687</v>
      </c>
      <c r="AX31" s="69">
        <v>0.85433606157930753</v>
      </c>
      <c r="AY31" s="69"/>
      <c r="AZ31" s="69">
        <f t="shared" si="38"/>
        <v>0.29102360446170217</v>
      </c>
      <c r="BA31" s="69">
        <f>'RD T1'!E175</f>
        <v>0.50899304161673464</v>
      </c>
      <c r="BB31" s="69">
        <f t="shared" si="39"/>
        <v>0.80001664607843681</v>
      </c>
      <c r="BD31" t="str">
        <f t="shared" si="40"/>
        <v>82 Transport and mobile machine drivers and operatives</v>
      </c>
      <c r="BE31" s="69">
        <v>3.9801962592173967</v>
      </c>
      <c r="BF31" s="69">
        <v>4.2377860012197495</v>
      </c>
      <c r="BG31" s="69">
        <v>3.6569786569950464</v>
      </c>
      <c r="BH31" s="69">
        <v>4.1920019855760735</v>
      </c>
      <c r="BI31" s="69">
        <v>4.7926675291498171</v>
      </c>
      <c r="BJ31" s="69"/>
      <c r="BK31" s="69">
        <f t="shared" si="41"/>
        <v>1.1356888721547707</v>
      </c>
      <c r="BL31" s="69">
        <f>'RD T1'!E204</f>
        <v>2.1544922714545995</v>
      </c>
      <c r="BM31" s="69">
        <f t="shared" si="42"/>
        <v>3.2901811436093702</v>
      </c>
      <c r="BO31" t="str">
        <f t="shared" si="43"/>
        <v>82 Transport and mobile machine drivers and operatives</v>
      </c>
      <c r="BP31" s="69">
        <v>5.3463642859724896</v>
      </c>
      <c r="BQ31" s="69">
        <v>5.3352903209134164</v>
      </c>
      <c r="BR31" s="69">
        <v>4.9881820925739495</v>
      </c>
      <c r="BS31" s="69">
        <v>4.9562847270936157</v>
      </c>
      <c r="BT31" s="69">
        <v>4.6568474780602527</v>
      </c>
      <c r="BU31" s="69"/>
      <c r="BV31" s="69">
        <f t="shared" si="44"/>
        <v>-0.33133461451369683</v>
      </c>
      <c r="BW31" s="69">
        <f>'RD T1'!E233</f>
        <v>2.7955418483843837</v>
      </c>
      <c r="BX31" s="69">
        <f t="shared" si="45"/>
        <v>2.4642072338706869</v>
      </c>
      <c r="BZ31" t="str">
        <f t="shared" si="46"/>
        <v>82 Transport and mobile machine drivers and operatives</v>
      </c>
      <c r="CA31" s="69">
        <v>4.3165013993426777</v>
      </c>
      <c r="CB31" s="69">
        <v>5.1816437546444281</v>
      </c>
      <c r="CC31" s="69">
        <v>3.9122441945613455</v>
      </c>
      <c r="CD31" s="69">
        <v>3.6338023161916175</v>
      </c>
      <c r="CE31" s="69">
        <v>2.9563751740415305</v>
      </c>
      <c r="CF31" s="69"/>
      <c r="CG31" s="69">
        <f t="shared" si="47"/>
        <v>-0.95586902051981504</v>
      </c>
      <c r="CH31" s="69">
        <f>'RD T1'!E262</f>
        <v>1.4545480232335544</v>
      </c>
      <c r="CI31" s="69">
        <f t="shared" si="48"/>
        <v>0.49867900271373933</v>
      </c>
      <c r="CK31" t="str">
        <f t="shared" si="49"/>
        <v>82 Transport and mobile machine drivers and operatives</v>
      </c>
      <c r="CL31" s="69">
        <v>1.1306249973506994</v>
      </c>
      <c r="CM31" s="69">
        <v>1.3303723873693163</v>
      </c>
      <c r="CN31" s="69">
        <v>1.76272507071631</v>
      </c>
      <c r="CO31" s="69">
        <v>1.2465078065122279</v>
      </c>
      <c r="CP31" s="69">
        <v>0.75751270773138013</v>
      </c>
      <c r="CQ31" s="69"/>
      <c r="CR31" s="69">
        <f t="shared" si="50"/>
        <v>-1.0052123629849299</v>
      </c>
      <c r="CS31" s="69">
        <f>'RD T1'!E291</f>
        <v>0.47655173118820521</v>
      </c>
      <c r="CT31" s="69">
        <f t="shared" si="51"/>
        <v>-0.52866063179672462</v>
      </c>
    </row>
    <row r="32" spans="1:98" x14ac:dyDescent="0.2">
      <c r="A32" s="10" t="str">
        <f>name!D28</f>
        <v>91 Elementary trades and related occupations</v>
      </c>
      <c r="B32" s="69">
        <v>5.3107216686123311E-4</v>
      </c>
      <c r="C32" s="69">
        <v>5.1697551302184617E-4</v>
      </c>
      <c r="D32" s="69">
        <v>4.147616159026868E-4</v>
      </c>
      <c r="E32" s="69">
        <v>1.7470529606719372E-3</v>
      </c>
      <c r="F32" s="69">
        <v>3.6571552511854709E-3</v>
      </c>
      <c r="G32" s="11"/>
      <c r="H32" s="69">
        <f t="shared" si="26"/>
        <v>3.2423936352827839E-3</v>
      </c>
      <c r="I32" s="69">
        <f>'RD T1'!E60</f>
        <v>1.3941922561220268E-3</v>
      </c>
      <c r="J32" s="69">
        <f t="shared" si="27"/>
        <v>4.6365858914048106E-3</v>
      </c>
      <c r="L32" t="str">
        <f t="shared" si="28"/>
        <v>91 Elementary trades and related occupations</v>
      </c>
      <c r="M32" s="69">
        <v>0.11159682688646619</v>
      </c>
      <c r="N32" s="69">
        <v>0.14047329506865397</v>
      </c>
      <c r="O32" s="69">
        <v>0.1064197400847281</v>
      </c>
      <c r="P32" s="69">
        <v>0.2847953528880362</v>
      </c>
      <c r="Q32" s="69">
        <v>0.59368772469369868</v>
      </c>
      <c r="R32" s="11"/>
      <c r="S32" s="69">
        <f t="shared" si="29"/>
        <v>0.48726798460897058</v>
      </c>
      <c r="T32" s="69">
        <f>'RD T1'!E89</f>
        <v>0.20482148778647519</v>
      </c>
      <c r="U32" s="69">
        <f t="shared" si="30"/>
        <v>0.69208947239544583</v>
      </c>
      <c r="W32" t="str">
        <f t="shared" si="31"/>
        <v>91 Elementary trades and related occupations</v>
      </c>
      <c r="X32" s="69">
        <v>0.4020340547004414</v>
      </c>
      <c r="Y32" s="69">
        <v>0.34923290085225611</v>
      </c>
      <c r="Z32" s="69">
        <v>0.32288995401186954</v>
      </c>
      <c r="AA32" s="69">
        <v>0.96440527676820231</v>
      </c>
      <c r="AB32" s="69">
        <v>1.3854721842607831</v>
      </c>
      <c r="AC32" s="69"/>
      <c r="AD32" s="69">
        <f t="shared" si="32"/>
        <v>1.0625822302489136</v>
      </c>
      <c r="AE32" s="69">
        <f>'RD T1'!E118</f>
        <v>0.68098650961712037</v>
      </c>
      <c r="AF32" s="69">
        <f t="shared" si="33"/>
        <v>1.743568739866034</v>
      </c>
      <c r="AH32" t="str">
        <f t="shared" si="34"/>
        <v>91 Elementary trades and related occupations</v>
      </c>
      <c r="AI32" s="69">
        <v>0.27003412544097471</v>
      </c>
      <c r="AJ32" s="69">
        <v>0.25083395901755079</v>
      </c>
      <c r="AK32" s="69">
        <v>0.21540751731293034</v>
      </c>
      <c r="AL32" s="69">
        <v>0.59608398106872718</v>
      </c>
      <c r="AM32" s="69">
        <v>0.95057481348479711</v>
      </c>
      <c r="AN32" s="69"/>
      <c r="AO32" s="69">
        <f t="shared" si="35"/>
        <v>0.73516729617186671</v>
      </c>
      <c r="AP32" s="69">
        <f>'RD T1'!E147</f>
        <v>0.44442814803770947</v>
      </c>
      <c r="AQ32" s="69">
        <f t="shared" si="36"/>
        <v>1.1795954442095762</v>
      </c>
      <c r="AS32" t="str">
        <f t="shared" si="37"/>
        <v>91 Elementary trades and related occupations</v>
      </c>
      <c r="AT32" s="69">
        <v>0.28024736701251673</v>
      </c>
      <c r="AU32" s="69">
        <v>0.25455155683826042</v>
      </c>
      <c r="AV32" s="69">
        <v>0.24896078802815907</v>
      </c>
      <c r="AW32" s="69">
        <v>0.65684540209987019</v>
      </c>
      <c r="AX32" s="69">
        <v>0.91072196211337653</v>
      </c>
      <c r="AY32" s="69"/>
      <c r="AZ32" s="69">
        <f t="shared" si="38"/>
        <v>0.6617611740852174</v>
      </c>
      <c r="BA32" s="69">
        <f>'RD T1'!E176</f>
        <v>0.40396064113120195</v>
      </c>
      <c r="BB32" s="69">
        <f t="shared" si="39"/>
        <v>1.0657218152164194</v>
      </c>
      <c r="BD32" t="str">
        <f t="shared" si="40"/>
        <v>91 Elementary trades and related occupations</v>
      </c>
      <c r="BE32" s="69">
        <v>1.619573566442249</v>
      </c>
      <c r="BF32" s="69">
        <v>1.4687821747944594</v>
      </c>
      <c r="BG32" s="69">
        <v>1.3002428796580545</v>
      </c>
      <c r="BH32" s="69">
        <v>3.0615486338642799</v>
      </c>
      <c r="BI32" s="69">
        <v>4.2621186066546315</v>
      </c>
      <c r="BJ32" s="69"/>
      <c r="BK32" s="69">
        <f t="shared" si="41"/>
        <v>2.9618757269965768</v>
      </c>
      <c r="BL32" s="69">
        <f>'RD T1'!E205</f>
        <v>1.5160650838732486</v>
      </c>
      <c r="BM32" s="69">
        <f t="shared" si="42"/>
        <v>4.4779408108698249</v>
      </c>
      <c r="BO32" t="str">
        <f t="shared" si="43"/>
        <v>91 Elementary trades and related occupations</v>
      </c>
      <c r="BP32" s="69">
        <v>2.4488316547913263</v>
      </c>
      <c r="BQ32" s="69">
        <v>1.8826396604952411</v>
      </c>
      <c r="BR32" s="69">
        <v>1.713939086278278</v>
      </c>
      <c r="BS32" s="69">
        <v>3.1752800429290242</v>
      </c>
      <c r="BT32" s="69">
        <v>3.2136531667000932</v>
      </c>
      <c r="BU32" s="69"/>
      <c r="BV32" s="69">
        <f t="shared" si="44"/>
        <v>1.4997140804218152</v>
      </c>
      <c r="BW32" s="69">
        <f>'RD T1'!E234</f>
        <v>1.3756046398618005</v>
      </c>
      <c r="BX32" s="69">
        <f t="shared" si="45"/>
        <v>2.8753187202836159</v>
      </c>
      <c r="BZ32" t="str">
        <f t="shared" si="46"/>
        <v>91 Elementary trades and related occupations</v>
      </c>
      <c r="CA32" s="69">
        <v>2.6169166186018469</v>
      </c>
      <c r="CB32" s="69">
        <v>2.7128449911773775</v>
      </c>
      <c r="CC32" s="69">
        <v>2.1386250344080042</v>
      </c>
      <c r="CD32" s="69">
        <v>3.908483548925247</v>
      </c>
      <c r="CE32" s="69">
        <v>3.6909052547472379</v>
      </c>
      <c r="CF32" s="69"/>
      <c r="CG32" s="69">
        <f t="shared" si="47"/>
        <v>1.5522802203392336</v>
      </c>
      <c r="CH32" s="69">
        <f>'RD T1'!E263</f>
        <v>1.4270361956631155</v>
      </c>
      <c r="CI32" s="69">
        <f t="shared" si="48"/>
        <v>2.9793164160023489</v>
      </c>
      <c r="CK32" t="str">
        <f t="shared" si="49"/>
        <v>91 Elementary trades and related occupations</v>
      </c>
      <c r="CL32" s="69">
        <v>0.91109388877896813</v>
      </c>
      <c r="CM32" s="69">
        <v>0.84085851702641956</v>
      </c>
      <c r="CN32" s="69">
        <v>0.98947512307767838</v>
      </c>
      <c r="CO32" s="69">
        <v>1.4169190695567937</v>
      </c>
      <c r="CP32" s="69">
        <v>1.3928987838672267</v>
      </c>
      <c r="CQ32" s="69"/>
      <c r="CR32" s="69">
        <f t="shared" si="50"/>
        <v>0.40342366078954828</v>
      </c>
      <c r="CS32" s="69">
        <f>'RD T1'!E292</f>
        <v>0.47602642850451571</v>
      </c>
      <c r="CT32" s="69">
        <f t="shared" si="51"/>
        <v>0.87945008929406399</v>
      </c>
    </row>
    <row r="33" spans="1:98" x14ac:dyDescent="0.2">
      <c r="A33" s="10" t="str">
        <f>name!D29</f>
        <v>92 Elementary administration and service occupations</v>
      </c>
      <c r="B33" s="69">
        <v>3.9981358869800213E-2</v>
      </c>
      <c r="C33" s="69">
        <v>4.3816119135282362E-2</v>
      </c>
      <c r="D33" s="69">
        <v>3.7692860428718396E-2</v>
      </c>
      <c r="E33" s="69">
        <v>5.3078572599035055E-2</v>
      </c>
      <c r="F33" s="69">
        <v>7.1305070202198076E-2</v>
      </c>
      <c r="G33" s="11"/>
      <c r="H33" s="69">
        <f t="shared" ref="H33" si="52">F33-D33</f>
        <v>3.361220977347968E-2</v>
      </c>
      <c r="I33" s="69">
        <f>'RD T1'!E61</f>
        <v>2.9294187965441684E-2</v>
      </c>
      <c r="J33" s="69">
        <f t="shared" ref="J33" si="53">SUM(H33:I33)</f>
        <v>6.2906397738921371E-2</v>
      </c>
      <c r="L33" t="str">
        <f t="shared" ref="L33" si="54">A33</f>
        <v>92 Elementary administration and service occupations</v>
      </c>
      <c r="M33" s="69">
        <v>0.91805800916560276</v>
      </c>
      <c r="N33" s="69">
        <v>1.1738023841228931</v>
      </c>
      <c r="O33" s="69">
        <v>1.1505027331007907</v>
      </c>
      <c r="P33" s="69">
        <v>1.6823880111502403</v>
      </c>
      <c r="Q33" s="69">
        <v>2.7915067746196454</v>
      </c>
      <c r="R33" s="11"/>
      <c r="S33" s="69">
        <f t="shared" ref="S33" si="55">Q33-O33</f>
        <v>1.6410040415188547</v>
      </c>
      <c r="T33" s="69">
        <f>'RD T1'!E90</f>
        <v>1.0885628290854503</v>
      </c>
      <c r="U33" s="69">
        <f t="shared" ref="U33" si="56">SUM(S33:T33)</f>
        <v>2.7295668706043053</v>
      </c>
      <c r="W33" t="str">
        <f t="shared" ref="W33" si="57">A33</f>
        <v>92 Elementary administration and service occupations</v>
      </c>
      <c r="X33" s="69">
        <v>3.2351094231549795</v>
      </c>
      <c r="Y33" s="69">
        <v>3.4507865685955541</v>
      </c>
      <c r="Z33" s="69">
        <v>3.6154798119484943</v>
      </c>
      <c r="AA33" s="69">
        <v>4.0725800352707617</v>
      </c>
      <c r="AB33" s="69">
        <v>5.0205869803872973</v>
      </c>
      <c r="AC33" s="69"/>
      <c r="AD33" s="69">
        <f t="shared" ref="AD33" si="58">AB33-Z33</f>
        <v>1.405107168438803</v>
      </c>
      <c r="AE33" s="69">
        <f>'RD T1'!E119</f>
        <v>2.8354588556766402</v>
      </c>
      <c r="AF33" s="69">
        <f t="shared" ref="AF33" si="59">SUM(AD33:AE33)</f>
        <v>4.2405660241154433</v>
      </c>
      <c r="AH33" t="str">
        <f t="shared" ref="AH33" si="60">L33</f>
        <v>92 Elementary administration and service occupations</v>
      </c>
      <c r="AI33" s="69">
        <v>1.6308509295502134</v>
      </c>
      <c r="AJ33" s="69">
        <v>1.6755957963810377</v>
      </c>
      <c r="AK33" s="69">
        <v>1.7724487478614726</v>
      </c>
      <c r="AL33" s="69">
        <v>2.0218009144890989</v>
      </c>
      <c r="AM33" s="69">
        <v>2.5179021525584151</v>
      </c>
      <c r="AN33" s="69"/>
      <c r="AO33" s="69">
        <f t="shared" ref="AO33" si="61">AM33-AK33</f>
        <v>0.74545340469694255</v>
      </c>
      <c r="AP33" s="69">
        <f>'RD T1'!E148</f>
        <v>1.3296031536770188</v>
      </c>
      <c r="AQ33" s="69">
        <f t="shared" ref="AQ33" si="62">SUM(AO33:AP33)</f>
        <v>2.0750565583739613</v>
      </c>
      <c r="AS33" t="str">
        <f t="shared" ref="AS33" si="63">W33</f>
        <v>92 Elementary administration and service occupations</v>
      </c>
      <c r="AT33" s="69">
        <v>1.3690214805496819</v>
      </c>
      <c r="AU33" s="69">
        <v>1.3942536037313158</v>
      </c>
      <c r="AV33" s="69">
        <v>1.5487527621929393</v>
      </c>
      <c r="AW33" s="69">
        <v>1.6914372557550699</v>
      </c>
      <c r="AX33" s="69">
        <v>2.1330694949028715</v>
      </c>
      <c r="AY33" s="69"/>
      <c r="AZ33" s="69">
        <f t="shared" ref="AZ33" si="64">AX33-AV33</f>
        <v>0.58431673270993212</v>
      </c>
      <c r="BA33" s="69">
        <f>'RD T1'!E177</f>
        <v>1.1025234547251086</v>
      </c>
      <c r="BB33" s="69">
        <f t="shared" ref="BB33" si="65">SUM(AZ33:BA33)</f>
        <v>1.6868401874350407</v>
      </c>
      <c r="BD33" t="str">
        <f t="shared" ref="BD33" si="66">AH33</f>
        <v>92 Elementary administration and service occupations</v>
      </c>
      <c r="BE33" s="69">
        <v>10.007015158177811</v>
      </c>
      <c r="BF33" s="69">
        <v>9.9900524119391285</v>
      </c>
      <c r="BG33" s="69">
        <v>9.0649904260053287</v>
      </c>
      <c r="BH33" s="69">
        <v>7.9078014382158566</v>
      </c>
      <c r="BI33" s="69">
        <v>7.3518516051743825</v>
      </c>
      <c r="BJ33" s="69"/>
      <c r="BK33" s="69">
        <f t="shared" ref="BK33" si="67">BI33-BG33</f>
        <v>-1.7131388208309462</v>
      </c>
      <c r="BL33" s="69">
        <f>'RD T1'!E206</f>
        <v>3.5496235242100664</v>
      </c>
      <c r="BM33" s="69">
        <f t="shared" ref="BM33" si="68">SUM(BK33:BL33)</f>
        <v>1.8364847033791203</v>
      </c>
      <c r="BO33" t="str">
        <f t="shared" ref="BO33" si="69">AS33</f>
        <v>92 Elementary administration and service occupations</v>
      </c>
      <c r="BP33" s="69">
        <v>15.984878227521044</v>
      </c>
      <c r="BQ33" s="69">
        <v>15.315375077783841</v>
      </c>
      <c r="BR33" s="69">
        <v>13.920063313005485</v>
      </c>
      <c r="BS33" s="69">
        <v>12.332585761549282</v>
      </c>
      <c r="BT33" s="69">
        <v>10.066002112609693</v>
      </c>
      <c r="BU33" s="69"/>
      <c r="BV33" s="69">
        <f t="shared" ref="BV33" si="70">BT33-BR33</f>
        <v>-3.8540612003957921</v>
      </c>
      <c r="BW33" s="69">
        <f>'RD T1'!E235</f>
        <v>5.7298397923337436</v>
      </c>
      <c r="BX33" s="69">
        <f t="shared" ref="BX33" si="71">SUM(BV33:BW33)</f>
        <v>1.8757785919379515</v>
      </c>
      <c r="BZ33" t="str">
        <f t="shared" ref="BZ33" si="72">BD33</f>
        <v>92 Elementary administration and service occupations</v>
      </c>
      <c r="CA33" s="69">
        <v>12.866062942002412</v>
      </c>
      <c r="CB33" s="69">
        <v>14.694947788672261</v>
      </c>
      <c r="CC33" s="69">
        <v>13.018922700127826</v>
      </c>
      <c r="CD33" s="69">
        <v>11.648612147205755</v>
      </c>
      <c r="CE33" s="69">
        <v>8.8167317626284039</v>
      </c>
      <c r="CF33" s="69"/>
      <c r="CG33" s="69">
        <f t="shared" ref="CG33" si="73">CE33-CC33</f>
        <v>-4.202190937499422</v>
      </c>
      <c r="CH33" s="69">
        <f>'RD T1'!E264</f>
        <v>3.8262063831275324</v>
      </c>
      <c r="CI33" s="69">
        <f t="shared" ref="CI33" si="74">SUM(CG33:CH33)</f>
        <v>-0.3759845543718896</v>
      </c>
      <c r="CK33" t="str">
        <f t="shared" ref="CK33" si="75">BO33</f>
        <v>92 Elementary administration and service occupations</v>
      </c>
      <c r="CL33" s="69">
        <v>4.4969282665754928</v>
      </c>
      <c r="CM33" s="69">
        <v>3.2900974715659443</v>
      </c>
      <c r="CN33" s="69">
        <v>3.461645010275602</v>
      </c>
      <c r="CO33" s="69">
        <v>2.070296428952918</v>
      </c>
      <c r="CP33" s="69">
        <v>1.8696697033557825</v>
      </c>
      <c r="CQ33" s="69"/>
      <c r="CR33" s="69">
        <f t="shared" ref="CR33" si="76">CP33-CN33</f>
        <v>-1.5919753069198195</v>
      </c>
      <c r="CS33" s="69">
        <f>'RD T1'!E293</f>
        <v>0.64045125744193609</v>
      </c>
      <c r="CT33" s="69">
        <f t="shared" ref="CT33" si="77">SUM(CR33:CS33)</f>
        <v>-0.95152404947788338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7.7524576069679894</v>
      </c>
      <c r="C35" s="67">
        <f t="shared" ref="C35:F35" si="78">SUM(C8:C33)</f>
        <v>10.487668656103894</v>
      </c>
      <c r="D35" s="67">
        <f t="shared" si="78"/>
        <v>10.28993906991904</v>
      </c>
      <c r="E35" s="67">
        <f t="shared" si="78"/>
        <v>13.493042828303764</v>
      </c>
      <c r="F35" s="67">
        <f t="shared" si="78"/>
        <v>19.913094850011177</v>
      </c>
      <c r="G35" s="11"/>
      <c r="H35" s="67">
        <f>F35-D35</f>
        <v>9.6231557800921372</v>
      </c>
      <c r="I35" s="67">
        <f>SUM(I8:I33)</f>
        <v>7.1891116437142433</v>
      </c>
      <c r="J35" s="67">
        <f>SUM(H35:I35)</f>
        <v>16.812267423806382</v>
      </c>
      <c r="L35" s="24" t="str">
        <f>A35</f>
        <v>All occupations</v>
      </c>
      <c r="M35" s="67">
        <f>SUM(M8:M33)</f>
        <v>52.265483693790372</v>
      </c>
      <c r="N35" s="67">
        <f t="shared" ref="N35:Q35" si="79">SUM(N8:N33)</f>
        <v>71.155428073297671</v>
      </c>
      <c r="O35" s="67">
        <f t="shared" si="79"/>
        <v>72.678546497061461</v>
      </c>
      <c r="P35" s="67">
        <f t="shared" si="79"/>
        <v>94.255367062293317</v>
      </c>
      <c r="Q35" s="67">
        <f t="shared" si="79"/>
        <v>138.89231177493943</v>
      </c>
      <c r="R35" s="11"/>
      <c r="S35" s="67">
        <f t="shared" si="29"/>
        <v>66.213765277877968</v>
      </c>
      <c r="T35" s="67">
        <f>SUM(T8:T33)</f>
        <v>53.35824471465083</v>
      </c>
      <c r="U35" s="67">
        <f>SUM(S35:T35)</f>
        <v>119.57200999252879</v>
      </c>
      <c r="W35" s="24" t="str">
        <f>A35</f>
        <v>All occupations</v>
      </c>
      <c r="X35" s="67">
        <f>SUM(X8:X33)</f>
        <v>108.61626889795939</v>
      </c>
      <c r="Y35" s="67">
        <f t="shared" ref="Y35:AB35" si="80">SUM(Y8:Y33)</f>
        <v>116.5996094300459</v>
      </c>
      <c r="Z35" s="67">
        <f t="shared" si="80"/>
        <v>122.27226301572561</v>
      </c>
      <c r="AA35" s="67">
        <f t="shared" si="80"/>
        <v>135.60860984827139</v>
      </c>
      <c r="AB35" s="67">
        <f t="shared" si="80"/>
        <v>151.67385481729431</v>
      </c>
      <c r="AC35" s="69"/>
      <c r="AD35" s="67">
        <f t="shared" ref="AD35" si="81">AB35-Z35</f>
        <v>29.401591801568699</v>
      </c>
      <c r="AE35" s="67">
        <f>SUM(AE8:AE33)</f>
        <v>78.27351531350422</v>
      </c>
      <c r="AF35" s="67">
        <f>SUM(AD35:AE35)</f>
        <v>107.67510711507292</v>
      </c>
      <c r="AH35" s="24" t="str">
        <f>L35</f>
        <v>All occupations</v>
      </c>
      <c r="AI35" s="67">
        <f>SUM(AI8:AI33)</f>
        <v>32.711130683526044</v>
      </c>
      <c r="AJ35" s="67">
        <f t="shared" ref="AJ35:AM35" si="82">SUM(AJ8:AJ33)</f>
        <v>30.525863022295532</v>
      </c>
      <c r="AK35" s="67">
        <f t="shared" si="82"/>
        <v>32.185179104896761</v>
      </c>
      <c r="AL35" s="67">
        <f t="shared" si="82"/>
        <v>33.649952290077977</v>
      </c>
      <c r="AM35" s="67">
        <f t="shared" si="82"/>
        <v>37.003028204451653</v>
      </c>
      <c r="AN35" s="69"/>
      <c r="AO35" s="67">
        <f t="shared" ref="AO35" si="83">AM35-AK35</f>
        <v>4.8178490995548913</v>
      </c>
      <c r="AP35" s="67">
        <f>SUM(AP8:AP33)</f>
        <v>19.130321714111517</v>
      </c>
      <c r="AQ35" s="67">
        <f>SUM(AO35:AP35)</f>
        <v>23.948170813666408</v>
      </c>
      <c r="AS35" s="24" t="str">
        <f>W35</f>
        <v>All occupations</v>
      </c>
      <c r="AT35" s="67">
        <f>SUM(AT8:AT33)</f>
        <v>29.707654652262015</v>
      </c>
      <c r="AU35" s="67">
        <f t="shared" ref="AU35:AX35" si="84">SUM(AU8:AU33)</f>
        <v>30.604476489123677</v>
      </c>
      <c r="AV35" s="67">
        <f t="shared" si="84"/>
        <v>32.019072533827696</v>
      </c>
      <c r="AW35" s="67">
        <f t="shared" si="84"/>
        <v>34.858649936822644</v>
      </c>
      <c r="AX35" s="67">
        <f t="shared" si="84"/>
        <v>39.050531791007849</v>
      </c>
      <c r="AY35" s="69"/>
      <c r="AZ35" s="67">
        <f t="shared" ref="AZ35" si="85">AX35-AV35</f>
        <v>7.0314592571801526</v>
      </c>
      <c r="BA35" s="67">
        <f>SUM(BA8:BA33)</f>
        <v>19.400904940499707</v>
      </c>
      <c r="BB35" s="67">
        <f>SUM(AZ35:BA35)</f>
        <v>26.43236419767986</v>
      </c>
      <c r="BD35" s="24" t="str">
        <f>AH35</f>
        <v>All occupations</v>
      </c>
      <c r="BE35" s="67">
        <f>SUM(BE8:BE33)</f>
        <v>121.51638515241854</v>
      </c>
      <c r="BF35" s="67">
        <f t="shared" ref="BF35:BI35" si="86">SUM(BF8:BF33)</f>
        <v>131.98920992322221</v>
      </c>
      <c r="BG35" s="67">
        <f t="shared" si="86"/>
        <v>125.52780805484366</v>
      </c>
      <c r="BH35" s="67">
        <f t="shared" si="86"/>
        <v>129.0539769872687</v>
      </c>
      <c r="BI35" s="67">
        <f t="shared" si="86"/>
        <v>133.59729901741932</v>
      </c>
      <c r="BJ35" s="69"/>
      <c r="BK35" s="67">
        <f t="shared" ref="BK35" si="87">BI35-BG35</f>
        <v>8.0694909625756566</v>
      </c>
      <c r="BL35" s="67">
        <f>SUM(BL8:BL33)</f>
        <v>56.44254693967649</v>
      </c>
      <c r="BM35" s="67">
        <f>SUM(BK35:BL35)</f>
        <v>64.512037902252146</v>
      </c>
      <c r="BO35" s="24" t="str">
        <f>AS35</f>
        <v>All occupations</v>
      </c>
      <c r="BP35" s="67">
        <f>SUM(BP8:BP33)</f>
        <v>117.64262307244798</v>
      </c>
      <c r="BQ35" s="67">
        <f t="shared" ref="BQ35:BT35" si="88">SUM(BQ8:BQ33)</f>
        <v>113.72895476438759</v>
      </c>
      <c r="BR35" s="67">
        <f t="shared" si="88"/>
        <v>107.57171878287269</v>
      </c>
      <c r="BS35" s="67">
        <f t="shared" si="88"/>
        <v>97.914880728469669</v>
      </c>
      <c r="BT35" s="67">
        <f t="shared" si="88"/>
        <v>76.689596484330565</v>
      </c>
      <c r="BU35" s="69"/>
      <c r="BV35" s="67">
        <f t="shared" ref="BV35" si="89">BT35-BR35</f>
        <v>-30.882122298542129</v>
      </c>
      <c r="BW35" s="67">
        <f>SUM(BW8:BW33)</f>
        <v>43.011037538924789</v>
      </c>
      <c r="BX35" s="67">
        <f>SUM(BV35:BW35)</f>
        <v>12.128915240382661</v>
      </c>
      <c r="BZ35" s="24" t="str">
        <f>BD35</f>
        <v>All occupations</v>
      </c>
      <c r="CA35" s="67">
        <f>SUM(CA8:CA33)</f>
        <v>66.577141885047894</v>
      </c>
      <c r="CB35" s="67">
        <f t="shared" ref="CB35:CE35" si="90">SUM(CB8:CB33)</f>
        <v>78.459724972661164</v>
      </c>
      <c r="CC35" s="67">
        <f t="shared" si="90"/>
        <v>71.268158783401702</v>
      </c>
      <c r="CD35" s="67">
        <f t="shared" si="90"/>
        <v>64.116606856222703</v>
      </c>
      <c r="CE35" s="67">
        <f t="shared" si="90"/>
        <v>46.50090897867743</v>
      </c>
      <c r="CF35" s="69"/>
      <c r="CG35" s="67">
        <f t="shared" ref="CG35" si="91">CE35-CC35</f>
        <v>-24.767249804724273</v>
      </c>
      <c r="CH35" s="67">
        <f>SUM(CH8:CH33)</f>
        <v>21.08283452241416</v>
      </c>
      <c r="CI35" s="67">
        <f>SUM(CG35:CH35)</f>
        <v>-3.6844152823101126</v>
      </c>
      <c r="CK35" s="24" t="str">
        <f>BO35</f>
        <v>All occupations</v>
      </c>
      <c r="CL35" s="67">
        <f>SUM(CL8:CL33)</f>
        <v>17.002854355579586</v>
      </c>
      <c r="CM35" s="67">
        <f t="shared" ref="CM35:CP35" si="92">SUM(CM8:CM33)</f>
        <v>15.797064668862337</v>
      </c>
      <c r="CN35" s="67">
        <f t="shared" si="92"/>
        <v>18.922314157451055</v>
      </c>
      <c r="CO35" s="67">
        <f t="shared" si="92"/>
        <v>14.142913462269476</v>
      </c>
      <c r="CP35" s="67">
        <f t="shared" si="92"/>
        <v>10.612374081868357</v>
      </c>
      <c r="CQ35" s="69"/>
      <c r="CR35" s="67">
        <f t="shared" ref="CR35" si="93">CP35-CN35</f>
        <v>-8.3099400755826984</v>
      </c>
      <c r="CS35" s="67">
        <f>SUM(CS8:CS33)</f>
        <v>4.5444717668539711</v>
      </c>
      <c r="CT35" s="67">
        <f>SUM(CR35:CS35)</f>
        <v>-3.7654683087287273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6.961887291313376</v>
      </c>
      <c r="C45" s="18">
        <f t="shared" si="104"/>
        <v>7.4581117664446586</v>
      </c>
      <c r="D45" s="18">
        <f t="shared" si="104"/>
        <v>7.7662990296863175</v>
      </c>
      <c r="E45" s="18">
        <f t="shared" si="104"/>
        <v>7.261292155443849</v>
      </c>
      <c r="F45" s="18">
        <f t="shared" si="104"/>
        <v>7.6023072739467876</v>
      </c>
      <c r="H45" s="68">
        <f t="shared" ref="H45:H70" si="105">IF(D8&gt;0,(H8/D8)*100,0)</f>
        <v>89.433712228268618</v>
      </c>
      <c r="I45" s="69">
        <f t="shared" ref="I45:I70" si="106">IF(D8&gt;0,I8/D8*100,0)</f>
        <v>72.14135079411929</v>
      </c>
      <c r="J45" s="69">
        <f t="shared" ref="J45:J70" si="107">IF(D8&gt;0,(J8/D8)*100,0)</f>
        <v>161.57506302238792</v>
      </c>
      <c r="L45" t="str">
        <f>A45</f>
        <v>11 Corporate managers and directors</v>
      </c>
      <c r="M45" s="18">
        <f t="shared" ref="M45:Q54" si="108">M8/M$35*100</f>
        <v>8.3874693392293178</v>
      </c>
      <c r="N45" s="18">
        <f t="shared" si="108"/>
        <v>9.0481581056988851</v>
      </c>
      <c r="O45" s="18">
        <f t="shared" si="108"/>
        <v>8.8840828988956364</v>
      </c>
      <c r="P45" s="18">
        <f t="shared" si="108"/>
        <v>7.947548911320192</v>
      </c>
      <c r="Q45" s="18">
        <f t="shared" si="108"/>
        <v>8.0079116005842153</v>
      </c>
      <c r="S45" s="68">
        <f t="shared" ref="S45:S70" si="109">IF(O8&gt;0,(S8/O8)*100,0)</f>
        <v>72.25769883139867</v>
      </c>
      <c r="T45" s="69">
        <f t="shared" ref="T45:T70" si="110">IF(O8&gt;0,T8/O8*100,0)</f>
        <v>69.794248468080383</v>
      </c>
      <c r="U45" s="69">
        <f t="shared" ref="U45:U70" si="111">IF(O8&gt;0,(U8/O8)*100,0)</f>
        <v>142.05194729947905</v>
      </c>
      <c r="W45" t="str">
        <f>A45</f>
        <v>11 Corporate managers and directors</v>
      </c>
      <c r="X45" s="18">
        <f t="shared" ref="X45:AB54" si="112">X8/X$35*100</f>
        <v>9.9199762207502644</v>
      </c>
      <c r="Y45" s="18">
        <f t="shared" si="112"/>
        <v>11.083789445319129</v>
      </c>
      <c r="Z45" s="18">
        <f t="shared" si="112"/>
        <v>10.777966062942886</v>
      </c>
      <c r="AA45" s="18">
        <f t="shared" si="112"/>
        <v>9.3774584241900669</v>
      </c>
      <c r="AB45" s="18">
        <f t="shared" si="112"/>
        <v>9.1756419488144996</v>
      </c>
      <c r="AD45" s="68">
        <f t="shared" ref="AD45:AD70" si="113">IF(Z8&gt;0,(AD8/Z8)*100,0)</f>
        <v>5.6044990609847103</v>
      </c>
      <c r="AE45" s="69">
        <f t="shared" ref="AE45:AE70" si="114">IF(Z8&gt;0,AE8/Z8*100,0)</f>
        <v>59.543836049808327</v>
      </c>
      <c r="AF45" s="69">
        <f t="shared" ref="AF45:AF70" si="115">IF(Z8&gt;0,(AF8/Z8)*100,0)</f>
        <v>65.148335110793042</v>
      </c>
      <c r="AH45" t="str">
        <f>L45</f>
        <v>11 Corporate managers and directors</v>
      </c>
      <c r="AI45" s="18">
        <f t="shared" ref="AI45:AM54" si="116">AI8/AI$35*100</f>
        <v>6.2220776591060654</v>
      </c>
      <c r="AJ45" s="18">
        <f t="shared" si="116"/>
        <v>7.3413337051407179</v>
      </c>
      <c r="AK45" s="18">
        <f t="shared" si="116"/>
        <v>7.6883279487871006</v>
      </c>
      <c r="AL45" s="18">
        <f t="shared" si="116"/>
        <v>6.8338260560861643</v>
      </c>
      <c r="AM45" s="18">
        <f t="shared" si="116"/>
        <v>6.6138977495446252</v>
      </c>
      <c r="AO45" s="68">
        <f t="shared" ref="AO45:AO70" si="117">IF(AK8&gt;0,(AO8/AK8)*100,0)</f>
        <v>-1.0975812300377439</v>
      </c>
      <c r="AP45" s="69">
        <f t="shared" ref="AP45:AP70" si="118">IF(AK8&gt;0,AP8/AK8*100,0)</f>
        <v>52.172915926396172</v>
      </c>
      <c r="AQ45" s="69">
        <f t="shared" ref="AQ45:AQ70" si="119">IF(AK8&gt;0,(AQ8/AK8)*100,0)</f>
        <v>51.075334696358432</v>
      </c>
      <c r="AS45" t="str">
        <f>W45</f>
        <v>11 Corporate managers and directors</v>
      </c>
      <c r="AT45" s="18">
        <f t="shared" ref="AT45:AX54" si="120">AT8/AT$35*100</f>
        <v>9.3244037605808199</v>
      </c>
      <c r="AU45" s="18">
        <f t="shared" si="120"/>
        <v>9.9576299637412937</v>
      </c>
      <c r="AV45" s="18">
        <f t="shared" si="120"/>
        <v>10.332873868458808</v>
      </c>
      <c r="AW45" s="18">
        <f t="shared" si="120"/>
        <v>8.5349541466074346</v>
      </c>
      <c r="AX45" s="18">
        <f t="shared" si="120"/>
        <v>8.0380935652424927</v>
      </c>
      <c r="AZ45" s="68">
        <f t="shared" ref="AZ45:AZ70" si="121">IF(AV8&gt;0,(AZ8/AV8)*100,0)</f>
        <v>-5.1253616082081894</v>
      </c>
      <c r="BA45" s="69">
        <f t="shared" ref="BA45:BA70" si="122">IF(AV8&gt;0,BA8/AV8*100,0)</f>
        <v>51.212888626311006</v>
      </c>
      <c r="BB45" s="69">
        <f t="shared" ref="BB45:BB70" si="123">IF(AV8&gt;0,(BB8/AV8)*100,0)</f>
        <v>46.087527018102811</v>
      </c>
      <c r="BD45" t="str">
        <f>AH45</f>
        <v>11 Corporate managers and directors</v>
      </c>
      <c r="BE45" s="18">
        <f t="shared" ref="BE45:BI54" si="124">BE8/BE$35*100</f>
        <v>5.9443928524589591</v>
      </c>
      <c r="BF45" s="18">
        <f t="shared" si="124"/>
        <v>6.6681953350084848</v>
      </c>
      <c r="BG45" s="18">
        <f t="shared" si="124"/>
        <v>7.0006054743744608</v>
      </c>
      <c r="BH45" s="18">
        <f t="shared" si="124"/>
        <v>5.684776473059137</v>
      </c>
      <c r="BI45" s="18">
        <f t="shared" si="124"/>
        <v>5.573463483570575</v>
      </c>
      <c r="BK45" s="68">
        <f t="shared" ref="BK45:BK70" si="125">IF(BG8&gt;0,(BK8/BG8)*100,0)</f>
        <v>-15.268032803779688</v>
      </c>
      <c r="BL45" s="69">
        <f t="shared" ref="BL45:BL70" si="126">IF(BG8&gt;0,BL8/BG8*100,0)</f>
        <v>35.797662825537955</v>
      </c>
      <c r="BM45" s="69">
        <f t="shared" ref="BM45:BM70" si="127">IF(BG8&gt;0,(BM8/BG8)*100,0)</f>
        <v>20.529630021758265</v>
      </c>
      <c r="BO45" t="str">
        <f>AS45</f>
        <v>11 Corporate managers and directors</v>
      </c>
      <c r="BP45" s="18">
        <f t="shared" ref="BP45:BT54" si="128">BP8/BP$35*100</f>
        <v>4.6826521310424818</v>
      </c>
      <c r="BQ45" s="18">
        <f t="shared" si="128"/>
        <v>5.2071476552123546</v>
      </c>
      <c r="BR45" s="18">
        <f t="shared" si="128"/>
        <v>5.7701014067058427</v>
      </c>
      <c r="BS45" s="18">
        <f t="shared" si="128"/>
        <v>4.6139861803697055</v>
      </c>
      <c r="BT45" s="18">
        <f t="shared" si="128"/>
        <v>4.2793846162272127</v>
      </c>
      <c r="BV45" s="68">
        <f t="shared" ref="BV45:BV70" si="129">IF(BR8&gt;0,(BV8/BR8)*100,0)</f>
        <v>-47.126723963139149</v>
      </c>
      <c r="BW45" s="69">
        <f t="shared" ref="BW45:BW70" si="130">IF(BR8&gt;0,BW8/BR8*100,0)</f>
        <v>32.612176415933106</v>
      </c>
      <c r="BX45" s="69">
        <f t="shared" ref="BX45:BX70" si="131">IF(BR8&gt;0,(BX8/BR8)*100,0)</f>
        <v>-14.514547547206053</v>
      </c>
      <c r="BZ45" t="str">
        <f>BD45</f>
        <v>11 Corporate managers and directors</v>
      </c>
      <c r="CA45" s="18">
        <f t="shared" ref="CA45:CE54" si="132">CA8/CA$35*100</f>
        <v>4.6666371266325068</v>
      </c>
      <c r="CB45" s="18">
        <f t="shared" si="132"/>
        <v>5.6089218337130298</v>
      </c>
      <c r="CC45" s="18">
        <f t="shared" si="132"/>
        <v>6.0754366753422593</v>
      </c>
      <c r="CD45" s="18">
        <f t="shared" si="132"/>
        <v>5.4732274377247885</v>
      </c>
      <c r="CE45" s="18">
        <f t="shared" si="132"/>
        <v>6.4513847031523257</v>
      </c>
      <c r="CG45" s="68">
        <f t="shared" ref="CG45:CG70" si="133">IF(CC8&gt;0,(CG8/CC8)*100,0)</f>
        <v>-30.714661192701993</v>
      </c>
      <c r="CH45" s="69">
        <f t="shared" ref="CH45:CH70" si="134">IF(CC8&gt;0,CH8/CC8*100,0)</f>
        <v>30.793839862076116</v>
      </c>
      <c r="CI45" s="69">
        <f t="shared" ref="CI45:CI70" si="135">IF(CC8&gt;0,(CI8/CC8)*100,0)</f>
        <v>7.9178669374127805E-2</v>
      </c>
      <c r="CK45" t="str">
        <f>BO45</f>
        <v>11 Corporate managers and directors</v>
      </c>
      <c r="CL45" s="18">
        <f t="shared" ref="CL45:CP54" si="136">CL8/CL$35*100</f>
        <v>2.7171512511050535</v>
      </c>
      <c r="CM45" s="18">
        <f t="shared" si="136"/>
        <v>4.0694374014050334</v>
      </c>
      <c r="CN45" s="18">
        <f t="shared" si="136"/>
        <v>4.3857033039248225</v>
      </c>
      <c r="CO45" s="18">
        <f t="shared" si="136"/>
        <v>4.697004756152297</v>
      </c>
      <c r="CP45" s="18">
        <f t="shared" si="136"/>
        <v>5.2485021296404488</v>
      </c>
      <c r="CR45" s="68">
        <f t="shared" ref="CR45:CR70" si="137">IF(CN8&gt;0,(CR8/CN8)*100,0)</f>
        <v>-32.882707087980428</v>
      </c>
      <c r="CS45" s="69">
        <f t="shared" ref="CS45:CS70" si="138">IF(CN8&gt;0,CS8/CN8*100,0)</f>
        <v>27.664495317437737</v>
      </c>
      <c r="CT45" s="69">
        <f t="shared" ref="CT45:CT70" si="139">IF(CN8&gt;0,(CT8/CN8)*100,0)</f>
        <v>-5.2182117705426938</v>
      </c>
    </row>
    <row r="46" spans="1:98" x14ac:dyDescent="0.2">
      <c r="A46" t="str">
        <f t="shared" si="103"/>
        <v>12 Other managers and proprietors</v>
      </c>
      <c r="B46" s="18">
        <f t="shared" si="104"/>
        <v>3.0292987397389304</v>
      </c>
      <c r="C46" s="18">
        <f t="shared" si="104"/>
        <v>3.1416818306340142</v>
      </c>
      <c r="D46" s="18">
        <f t="shared" si="104"/>
        <v>2.8711652975908275</v>
      </c>
      <c r="E46" s="18">
        <f t="shared" si="104"/>
        <v>3.1248259911580525</v>
      </c>
      <c r="F46" s="18">
        <f t="shared" si="104"/>
        <v>3.4082614888062004</v>
      </c>
      <c r="H46" s="68">
        <f t="shared" si="105"/>
        <v>129.72098527113101</v>
      </c>
      <c r="I46" s="69">
        <f t="shared" si="106"/>
        <v>98.277587631622438</v>
      </c>
      <c r="J46" s="69">
        <f t="shared" si="107"/>
        <v>227.99857290275344</v>
      </c>
      <c r="L46" t="str">
        <f t="shared" ref="L46:L69" si="140">A46</f>
        <v>12 Other managers and proprietors</v>
      </c>
      <c r="M46" s="18">
        <f t="shared" si="108"/>
        <v>3.4364188556632111</v>
      </c>
      <c r="N46" s="18">
        <f t="shared" si="108"/>
        <v>3.4759517312743347</v>
      </c>
      <c r="O46" s="18">
        <f t="shared" si="108"/>
        <v>3.3821816009633334</v>
      </c>
      <c r="P46" s="18">
        <f t="shared" si="108"/>
        <v>3.5335266714899518</v>
      </c>
      <c r="Q46" s="18">
        <f t="shared" si="108"/>
        <v>3.868551992734877</v>
      </c>
      <c r="S46" s="68">
        <f t="shared" si="109"/>
        <v>118.58657675501227</v>
      </c>
      <c r="T46" s="69">
        <f t="shared" si="110"/>
        <v>92.760934488714142</v>
      </c>
      <c r="U46" s="69">
        <f t="shared" si="111"/>
        <v>211.34751124372642</v>
      </c>
      <c r="W46" t="str">
        <f t="shared" ref="W46:W69" si="141">A46</f>
        <v>12 Other managers and proprietors</v>
      </c>
      <c r="X46" s="18">
        <f t="shared" si="112"/>
        <v>3.9521376779255259</v>
      </c>
      <c r="Y46" s="18">
        <f t="shared" si="112"/>
        <v>4.1084079832637999</v>
      </c>
      <c r="Z46" s="18">
        <f t="shared" si="112"/>
        <v>3.9690166106754408</v>
      </c>
      <c r="AA46" s="18">
        <f t="shared" si="112"/>
        <v>4.1321607469029651</v>
      </c>
      <c r="AB46" s="18">
        <f t="shared" si="112"/>
        <v>4.3957027685419705</v>
      </c>
      <c r="AD46" s="68">
        <f t="shared" si="113"/>
        <v>37.381475430290124</v>
      </c>
      <c r="AE46" s="69">
        <f t="shared" si="114"/>
        <v>81.7471852210018</v>
      </c>
      <c r="AF46" s="69">
        <f t="shared" si="115"/>
        <v>119.12866065129191</v>
      </c>
      <c r="AH46" t="str">
        <f t="shared" ref="AH46:AH69" si="142">L46</f>
        <v>12 Other managers and proprietors</v>
      </c>
      <c r="AI46" s="18">
        <f t="shared" si="116"/>
        <v>3.626805278895203</v>
      </c>
      <c r="AJ46" s="18">
        <f t="shared" si="116"/>
        <v>4.1421143639990676</v>
      </c>
      <c r="AK46" s="18">
        <f t="shared" si="116"/>
        <v>4.2905871814281173</v>
      </c>
      <c r="AL46" s="18">
        <f t="shared" si="116"/>
        <v>4.3107076670419877</v>
      </c>
      <c r="AM46" s="18">
        <f t="shared" si="116"/>
        <v>4.7416875779224705</v>
      </c>
      <c r="AO46" s="68">
        <f t="shared" si="117"/>
        <v>27.056691172342383</v>
      </c>
      <c r="AP46" s="69">
        <f t="shared" si="118"/>
        <v>72.982159476456616</v>
      </c>
      <c r="AQ46" s="69">
        <f t="shared" si="119"/>
        <v>100.038850648799</v>
      </c>
      <c r="AS46" t="str">
        <f t="shared" ref="AS46:AS69" si="143">W46</f>
        <v>12 Other managers and proprietors</v>
      </c>
      <c r="AT46" s="18">
        <f t="shared" si="120"/>
        <v>4.3810511334864888</v>
      </c>
      <c r="AU46" s="18">
        <f t="shared" si="120"/>
        <v>4.5620080127058378</v>
      </c>
      <c r="AV46" s="18">
        <f t="shared" si="120"/>
        <v>4.5272693560739752</v>
      </c>
      <c r="AW46" s="18">
        <f t="shared" si="120"/>
        <v>4.7005093171444479</v>
      </c>
      <c r="AX46" s="18">
        <f t="shared" si="120"/>
        <v>4.4371810113421954</v>
      </c>
      <c r="AZ46" s="68">
        <f t="shared" si="121"/>
        <v>19.533329366189459</v>
      </c>
      <c r="BA46" s="69">
        <f t="shared" si="122"/>
        <v>71.193233037502836</v>
      </c>
      <c r="BB46" s="69">
        <f t="shared" si="123"/>
        <v>90.726562403692284</v>
      </c>
      <c r="BD46" t="str">
        <f t="shared" ref="BD46:BD69" si="144">AH46</f>
        <v>12 Other managers and proprietors</v>
      </c>
      <c r="BE46" s="18">
        <f t="shared" si="124"/>
        <v>3.06109613262322</v>
      </c>
      <c r="BF46" s="18">
        <f t="shared" si="124"/>
        <v>2.9141809361248181</v>
      </c>
      <c r="BG46" s="18">
        <f t="shared" si="124"/>
        <v>3.1212065896338159</v>
      </c>
      <c r="BH46" s="18">
        <f t="shared" si="124"/>
        <v>2.8532001092327142</v>
      </c>
      <c r="BI46" s="18">
        <f t="shared" si="124"/>
        <v>2.8215357545712703</v>
      </c>
      <c r="BK46" s="68">
        <f t="shared" si="125"/>
        <v>-3.7898757496863653</v>
      </c>
      <c r="BL46" s="69">
        <f t="shared" si="126"/>
        <v>40.695111744210642</v>
      </c>
      <c r="BM46" s="69">
        <f t="shared" si="127"/>
        <v>36.905235994524276</v>
      </c>
      <c r="BO46" t="str">
        <f t="shared" ref="BO46:BO69" si="145">AS46</f>
        <v>12 Other managers and proprietors</v>
      </c>
      <c r="BP46" s="18">
        <f t="shared" si="128"/>
        <v>3.1149561510397201</v>
      </c>
      <c r="BQ46" s="18">
        <f t="shared" si="128"/>
        <v>3.3345961602529735</v>
      </c>
      <c r="BR46" s="18">
        <f t="shared" si="128"/>
        <v>3.5953077336554138</v>
      </c>
      <c r="BS46" s="18">
        <f t="shared" si="128"/>
        <v>3.6332783871686232</v>
      </c>
      <c r="BT46" s="18">
        <f t="shared" si="128"/>
        <v>3.7876689568487754</v>
      </c>
      <c r="BV46" s="68">
        <f t="shared" si="129"/>
        <v>-24.894059228550795</v>
      </c>
      <c r="BW46" s="69">
        <f t="shared" si="130"/>
        <v>47.649093368013048</v>
      </c>
      <c r="BX46" s="69">
        <f t="shared" si="131"/>
        <v>22.755034139462257</v>
      </c>
      <c r="BZ46" t="str">
        <f t="shared" ref="BZ46:BZ69" si="146">BD46</f>
        <v>12 Other managers and proprietors</v>
      </c>
      <c r="CA46" s="18">
        <f t="shared" si="132"/>
        <v>3.3414834594225393</v>
      </c>
      <c r="CB46" s="18">
        <f t="shared" si="132"/>
        <v>3.7571997813345819</v>
      </c>
      <c r="CC46" s="18">
        <f t="shared" si="132"/>
        <v>3.9468919228684465</v>
      </c>
      <c r="CD46" s="18">
        <f t="shared" si="132"/>
        <v>4.0993803186678601</v>
      </c>
      <c r="CE46" s="18">
        <f t="shared" si="132"/>
        <v>4.7918163610161209</v>
      </c>
      <c r="CG46" s="68">
        <f t="shared" si="133"/>
        <v>-20.7843782728036</v>
      </c>
      <c r="CH46" s="69">
        <f t="shared" si="134"/>
        <v>38.524690272217214</v>
      </c>
      <c r="CI46" s="69">
        <f t="shared" si="135"/>
        <v>17.740311999413617</v>
      </c>
      <c r="CK46" t="str">
        <f t="shared" ref="CK46:CK69" si="147">BO46</f>
        <v>12 Other managers and proprietors</v>
      </c>
      <c r="CL46" s="18">
        <f t="shared" si="136"/>
        <v>2.940777373755648</v>
      </c>
      <c r="CM46" s="18">
        <f t="shared" si="136"/>
        <v>3.2232959342541565</v>
      </c>
      <c r="CN46" s="18">
        <f t="shared" si="136"/>
        <v>3.5548351519659529</v>
      </c>
      <c r="CO46" s="18">
        <f t="shared" si="136"/>
        <v>3.9125951465875421</v>
      </c>
      <c r="CP46" s="18">
        <f t="shared" si="136"/>
        <v>5.1110252614412097</v>
      </c>
      <c r="CR46" s="68">
        <f t="shared" si="137"/>
        <v>-19.364392328165032</v>
      </c>
      <c r="CS46" s="69">
        <f t="shared" si="138"/>
        <v>31.167009194402475</v>
      </c>
      <c r="CT46" s="69">
        <f t="shared" si="139"/>
        <v>11.802616866237441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17.886426448363597</v>
      </c>
      <c r="C47" s="18">
        <f t="shared" si="104"/>
        <v>18.538341758463357</v>
      </c>
      <c r="D47" s="18">
        <f t="shared" si="104"/>
        <v>18.247218488429002</v>
      </c>
      <c r="E47" s="18">
        <f t="shared" si="104"/>
        <v>20.189817914248167</v>
      </c>
      <c r="F47" s="18">
        <f t="shared" si="104"/>
        <v>19.929832200639201</v>
      </c>
      <c r="H47" s="68">
        <f t="shared" si="105"/>
        <v>111.36492952127546</v>
      </c>
      <c r="I47" s="69">
        <f t="shared" si="106"/>
        <v>60.277692595315358</v>
      </c>
      <c r="J47" s="69">
        <f t="shared" si="107"/>
        <v>171.64262211659081</v>
      </c>
      <c r="L47" t="str">
        <f t="shared" si="140"/>
        <v>21 Science, research, engineering and technology professionals</v>
      </c>
      <c r="M47" s="18">
        <f t="shared" si="108"/>
        <v>11.042418242517636</v>
      </c>
      <c r="N47" s="18">
        <f t="shared" si="108"/>
        <v>11.788874963493948</v>
      </c>
      <c r="O47" s="18">
        <f t="shared" si="108"/>
        <v>11.630201297008007</v>
      </c>
      <c r="P47" s="18">
        <f t="shared" si="108"/>
        <v>13.996783004821847</v>
      </c>
      <c r="Q47" s="18">
        <f t="shared" si="108"/>
        <v>14.343560908919727</v>
      </c>
      <c r="S47" s="68">
        <f t="shared" si="109"/>
        <v>135.69030782970336</v>
      </c>
      <c r="T47" s="69">
        <f t="shared" si="110"/>
        <v>68.630607961700292</v>
      </c>
      <c r="U47" s="69">
        <f t="shared" si="111"/>
        <v>204.32091579140362</v>
      </c>
      <c r="W47" t="str">
        <f t="shared" si="141"/>
        <v>21 Science, research, engineering and technology professionals</v>
      </c>
      <c r="X47" s="18">
        <f t="shared" si="112"/>
        <v>10.225298943578123</v>
      </c>
      <c r="Y47" s="18">
        <f t="shared" si="112"/>
        <v>10.75215856418291</v>
      </c>
      <c r="Z47" s="18">
        <f t="shared" si="112"/>
        <v>10.35241255763891</v>
      </c>
      <c r="AA47" s="18">
        <f t="shared" si="112"/>
        <v>11.315674836198276</v>
      </c>
      <c r="AB47" s="18">
        <f t="shared" si="112"/>
        <v>10.49395888593142</v>
      </c>
      <c r="AD47" s="68">
        <f t="shared" si="113"/>
        <v>25.742057342947781</v>
      </c>
      <c r="AE47" s="69">
        <f t="shared" si="114"/>
        <v>49.268463808750965</v>
      </c>
      <c r="AF47" s="69">
        <f t="shared" si="115"/>
        <v>75.01052115169874</v>
      </c>
      <c r="AH47" t="str">
        <f t="shared" si="142"/>
        <v>21 Science, research, engineering and technology professionals</v>
      </c>
      <c r="AI47" s="18">
        <f t="shared" si="116"/>
        <v>3.5052952953316416</v>
      </c>
      <c r="AJ47" s="18">
        <f t="shared" si="116"/>
        <v>3.8927891047972856</v>
      </c>
      <c r="AK47" s="18">
        <f t="shared" si="116"/>
        <v>4.2125471381780217</v>
      </c>
      <c r="AL47" s="18">
        <f t="shared" si="116"/>
        <v>4.9070466484120319</v>
      </c>
      <c r="AM47" s="18">
        <f t="shared" si="116"/>
        <v>4.8402242014298329</v>
      </c>
      <c r="AO47" s="68">
        <f t="shared" si="117"/>
        <v>32.099763983833043</v>
      </c>
      <c r="AP47" s="69">
        <f t="shared" si="118"/>
        <v>48.818715108437608</v>
      </c>
      <c r="AQ47" s="69">
        <f t="shared" si="119"/>
        <v>80.918479092270658</v>
      </c>
      <c r="AS47" t="str">
        <f t="shared" si="143"/>
        <v>21 Science, research, engineering and technology professionals</v>
      </c>
      <c r="AT47" s="18">
        <f t="shared" si="120"/>
        <v>10.088960097184984</v>
      </c>
      <c r="AU47" s="18">
        <f t="shared" si="120"/>
        <v>10.655537723030573</v>
      </c>
      <c r="AV47" s="18">
        <f t="shared" si="120"/>
        <v>9.9154020705109041</v>
      </c>
      <c r="AW47" s="18">
        <f t="shared" si="120"/>
        <v>9.9199506961165316</v>
      </c>
      <c r="AX47" s="18">
        <f t="shared" si="120"/>
        <v>8.6387031897019586</v>
      </c>
      <c r="AZ47" s="68">
        <f t="shared" si="121"/>
        <v>6.2567253624289556</v>
      </c>
      <c r="BA47" s="69">
        <f t="shared" si="122"/>
        <v>41.378238417706584</v>
      </c>
      <c r="BB47" s="69">
        <f t="shared" si="123"/>
        <v>47.634963780135543</v>
      </c>
      <c r="BD47" t="str">
        <f t="shared" si="144"/>
        <v>21 Science, research, engineering and technology professionals</v>
      </c>
      <c r="BE47" s="18">
        <f t="shared" si="124"/>
        <v>3.5920471506050244</v>
      </c>
      <c r="BF47" s="18">
        <f t="shared" si="124"/>
        <v>3.7197773509219276</v>
      </c>
      <c r="BG47" s="18">
        <f t="shared" si="124"/>
        <v>3.9820267623447063</v>
      </c>
      <c r="BH47" s="18">
        <f t="shared" si="124"/>
        <v>4.0508121248521229</v>
      </c>
      <c r="BI47" s="18">
        <f t="shared" si="124"/>
        <v>3.785864253925654</v>
      </c>
      <c r="BK47" s="68">
        <f t="shared" si="125"/>
        <v>1.1855731358564714</v>
      </c>
      <c r="BL47" s="69">
        <f t="shared" si="126"/>
        <v>29.065051762938005</v>
      </c>
      <c r="BM47" s="69">
        <f t="shared" si="127"/>
        <v>30.250624898794477</v>
      </c>
      <c r="BO47" t="str">
        <f t="shared" si="145"/>
        <v>21 Science, research, engineering and technology professionals</v>
      </c>
      <c r="BP47" s="18">
        <f t="shared" si="128"/>
        <v>2.7104234888438832</v>
      </c>
      <c r="BQ47" s="18">
        <f t="shared" si="128"/>
        <v>2.9973381056384127</v>
      </c>
      <c r="BR47" s="18">
        <f t="shared" si="128"/>
        <v>3.4366219744120721</v>
      </c>
      <c r="BS47" s="18">
        <f t="shared" si="128"/>
        <v>3.7801948429656202</v>
      </c>
      <c r="BT47" s="18">
        <f t="shared" si="128"/>
        <v>4.0649563401016131</v>
      </c>
      <c r="BV47" s="68">
        <f t="shared" si="129"/>
        <v>-15.67381216216207</v>
      </c>
      <c r="BW47" s="69">
        <f t="shared" si="130"/>
        <v>33.540094089904933</v>
      </c>
      <c r="BX47" s="69">
        <f t="shared" si="131"/>
        <v>17.866281927742861</v>
      </c>
      <c r="BZ47" t="str">
        <f t="shared" si="146"/>
        <v>21 Science, research, engineering and technology professionals</v>
      </c>
      <c r="CA47" s="18">
        <f t="shared" si="132"/>
        <v>2.4092066806461547</v>
      </c>
      <c r="CB47" s="18">
        <f t="shared" si="132"/>
        <v>2.9565391249221267</v>
      </c>
      <c r="CC47" s="18">
        <f t="shared" si="132"/>
        <v>3.1948777215625848</v>
      </c>
      <c r="CD47" s="18">
        <f t="shared" si="132"/>
        <v>3.7095868120109481</v>
      </c>
      <c r="CE47" s="18">
        <f t="shared" si="132"/>
        <v>3.7302370899479151</v>
      </c>
      <c r="CG47" s="68">
        <f t="shared" si="133"/>
        <v>-23.818749280833025</v>
      </c>
      <c r="CH47" s="69">
        <f t="shared" si="134"/>
        <v>26.085916059690472</v>
      </c>
      <c r="CI47" s="69">
        <f t="shared" si="135"/>
        <v>2.2671667788574457</v>
      </c>
      <c r="CK47" t="str">
        <f t="shared" si="147"/>
        <v>21 Science, research, engineering and technology professionals</v>
      </c>
      <c r="CL47" s="18">
        <f t="shared" si="136"/>
        <v>1.1329362095976108</v>
      </c>
      <c r="CM47" s="18">
        <f t="shared" si="136"/>
        <v>1.8281381822989651</v>
      </c>
      <c r="CN47" s="18">
        <f t="shared" si="136"/>
        <v>2.3154535004626631</v>
      </c>
      <c r="CO47" s="18">
        <f t="shared" si="136"/>
        <v>3.432924324101347</v>
      </c>
      <c r="CP47" s="18">
        <f t="shared" si="136"/>
        <v>4.3931216695971758</v>
      </c>
      <c r="CR47" s="68">
        <f t="shared" si="137"/>
        <v>6.4082912916101211</v>
      </c>
      <c r="CS47" s="69">
        <f t="shared" si="138"/>
        <v>31.758486856441209</v>
      </c>
      <c r="CT47" s="69">
        <f t="shared" si="139"/>
        <v>38.166778148051328</v>
      </c>
    </row>
    <row r="48" spans="1:98" x14ac:dyDescent="0.2">
      <c r="A48" t="str">
        <f t="shared" si="103"/>
        <v>22 Health professionals</v>
      </c>
      <c r="B48" s="18">
        <f t="shared" si="104"/>
        <v>18.237199774157965</v>
      </c>
      <c r="C48" s="18">
        <f t="shared" si="104"/>
        <v>18.300911257555132</v>
      </c>
      <c r="D48" s="18">
        <f t="shared" si="104"/>
        <v>18.857114925015701</v>
      </c>
      <c r="E48" s="18">
        <f t="shared" si="104"/>
        <v>19.549125842060253</v>
      </c>
      <c r="F48" s="18">
        <f t="shared" si="104"/>
        <v>20.720806436376204</v>
      </c>
      <c r="H48" s="68">
        <f t="shared" si="105"/>
        <v>112.64607212795745</v>
      </c>
      <c r="I48" s="69">
        <f t="shared" si="106"/>
        <v>75.413682975303033</v>
      </c>
      <c r="J48" s="69">
        <f t="shared" si="107"/>
        <v>188.05975510326047</v>
      </c>
      <c r="L48" t="str">
        <f t="shared" si="140"/>
        <v>22 Health professionals</v>
      </c>
      <c r="M48" s="18">
        <f t="shared" si="108"/>
        <v>7.383192909345544</v>
      </c>
      <c r="N48" s="18">
        <f t="shared" si="108"/>
        <v>7.4551195658248055</v>
      </c>
      <c r="O48" s="18">
        <f t="shared" si="108"/>
        <v>7.2632928631193483</v>
      </c>
      <c r="P48" s="18">
        <f t="shared" si="108"/>
        <v>6.7629505176099638</v>
      </c>
      <c r="Q48" s="18">
        <f t="shared" si="108"/>
        <v>6.7284679170024386</v>
      </c>
      <c r="S48" s="68">
        <f t="shared" si="109"/>
        <v>77.033152678458066</v>
      </c>
      <c r="T48" s="69">
        <f t="shared" si="110"/>
        <v>70.475395082726067</v>
      </c>
      <c r="U48" s="69">
        <f t="shared" si="111"/>
        <v>147.50854776118413</v>
      </c>
      <c r="W48" t="str">
        <f t="shared" si="141"/>
        <v>22 Health professionals</v>
      </c>
      <c r="X48" s="18">
        <f t="shared" si="112"/>
        <v>7.9079865777615259</v>
      </c>
      <c r="Y48" s="18">
        <f t="shared" si="112"/>
        <v>8.224408776825209</v>
      </c>
      <c r="Z48" s="18">
        <f t="shared" si="112"/>
        <v>8.0616261905875479</v>
      </c>
      <c r="AA48" s="18">
        <f t="shared" si="112"/>
        <v>7.6373812742807221</v>
      </c>
      <c r="AB48" s="18">
        <f t="shared" si="112"/>
        <v>7.4718953715602128</v>
      </c>
      <c r="AD48" s="68">
        <f t="shared" si="113"/>
        <v>14.97168590433974</v>
      </c>
      <c r="AE48" s="69">
        <f t="shared" si="114"/>
        <v>63.045270269692985</v>
      </c>
      <c r="AF48" s="69">
        <f t="shared" si="115"/>
        <v>78.016956174032742</v>
      </c>
      <c r="AH48" t="str">
        <f t="shared" si="142"/>
        <v>22 Health professionals</v>
      </c>
      <c r="AI48" s="18">
        <f t="shared" si="116"/>
        <v>13.627981298958408</v>
      </c>
      <c r="AJ48" s="18">
        <f t="shared" si="116"/>
        <v>10.843767465526302</v>
      </c>
      <c r="AK48" s="18">
        <f t="shared" si="116"/>
        <v>9.4605700420103904</v>
      </c>
      <c r="AL48" s="18">
        <f t="shared" si="116"/>
        <v>4.911534693182765</v>
      </c>
      <c r="AM48" s="18">
        <f t="shared" si="116"/>
        <v>1.8106745041307728</v>
      </c>
      <c r="AO48" s="68">
        <f t="shared" si="117"/>
        <v>-77.995859086489375</v>
      </c>
      <c r="AP48" s="69">
        <f t="shared" si="118"/>
        <v>18.571699279513211</v>
      </c>
      <c r="AQ48" s="69">
        <f t="shared" si="119"/>
        <v>-59.424159806976171</v>
      </c>
      <c r="AS48" t="str">
        <f t="shared" si="143"/>
        <v>22 Health professionals</v>
      </c>
      <c r="AT48" s="18">
        <f t="shared" si="120"/>
        <v>2.0192443484226299</v>
      </c>
      <c r="AU48" s="18">
        <f t="shared" si="120"/>
        <v>2.1581272682065573</v>
      </c>
      <c r="AV48" s="18">
        <f t="shared" si="120"/>
        <v>2.3449792313069029</v>
      </c>
      <c r="AW48" s="18">
        <f t="shared" si="120"/>
        <v>2.3231932977107257</v>
      </c>
      <c r="AX48" s="18">
        <f t="shared" si="120"/>
        <v>2.3347156744510702</v>
      </c>
      <c r="AZ48" s="68">
        <f t="shared" si="121"/>
        <v>21.426423330973691</v>
      </c>
      <c r="BA48" s="69">
        <f t="shared" si="122"/>
        <v>59.624655837823617</v>
      </c>
      <c r="BB48" s="69">
        <f t="shared" si="123"/>
        <v>81.051079168797301</v>
      </c>
      <c r="BD48" t="str">
        <f t="shared" si="144"/>
        <v>22 Health professionals</v>
      </c>
      <c r="BE48" s="18">
        <f t="shared" si="124"/>
        <v>1.7997095443052364</v>
      </c>
      <c r="BF48" s="18">
        <f t="shared" si="124"/>
        <v>2.3425033891976983</v>
      </c>
      <c r="BG48" s="18">
        <f t="shared" si="124"/>
        <v>2.442531970871952</v>
      </c>
      <c r="BH48" s="18">
        <f t="shared" si="124"/>
        <v>2.5472760092358406</v>
      </c>
      <c r="BI48" s="18">
        <f t="shared" si="124"/>
        <v>2.7743354687840918</v>
      </c>
      <c r="BK48" s="68">
        <f t="shared" si="125"/>
        <v>20.88612313698987</v>
      </c>
      <c r="BL48" s="69">
        <f t="shared" si="126"/>
        <v>58.768773955625001</v>
      </c>
      <c r="BM48" s="69">
        <f t="shared" si="127"/>
        <v>79.65489709261486</v>
      </c>
      <c r="BO48" t="str">
        <f t="shared" si="145"/>
        <v>22 Health professionals</v>
      </c>
      <c r="BP48" s="18">
        <f t="shared" si="128"/>
        <v>1.5452843105382819</v>
      </c>
      <c r="BQ48" s="18">
        <f t="shared" si="128"/>
        <v>1.9444090639189018</v>
      </c>
      <c r="BR48" s="18">
        <f t="shared" si="128"/>
        <v>1.9878468380222976</v>
      </c>
      <c r="BS48" s="18">
        <f t="shared" si="128"/>
        <v>1.9715595833048116</v>
      </c>
      <c r="BT48" s="18">
        <f t="shared" si="128"/>
        <v>1.9347477575508469</v>
      </c>
      <c r="BV48" s="68">
        <f t="shared" si="129"/>
        <v>-30.612733723763402</v>
      </c>
      <c r="BW48" s="69">
        <f t="shared" si="130"/>
        <v>42.171135567769127</v>
      </c>
      <c r="BX48" s="69">
        <f t="shared" si="131"/>
        <v>11.558401844005722</v>
      </c>
      <c r="BZ48" t="str">
        <f t="shared" si="146"/>
        <v>22 Health professionals</v>
      </c>
      <c r="CA48" s="18">
        <f t="shared" si="132"/>
        <v>1.2398899803768064</v>
      </c>
      <c r="CB48" s="18">
        <f t="shared" si="132"/>
        <v>1.5896345160178251</v>
      </c>
      <c r="CC48" s="18">
        <f t="shared" si="132"/>
        <v>1.6195988921313316</v>
      </c>
      <c r="CD48" s="18">
        <f t="shared" si="132"/>
        <v>1.6370846482344172</v>
      </c>
      <c r="CE48" s="18">
        <f t="shared" si="132"/>
        <v>1.7172430999481167</v>
      </c>
      <c r="CG48" s="68">
        <f t="shared" si="133"/>
        <v>-30.818462049327838</v>
      </c>
      <c r="CH48" s="69">
        <f t="shared" si="134"/>
        <v>31.85645435469619</v>
      </c>
      <c r="CI48" s="69">
        <f t="shared" si="135"/>
        <v>1.0379923053683495</v>
      </c>
      <c r="CK48" t="str">
        <f t="shared" si="147"/>
        <v>22 Health professionals</v>
      </c>
      <c r="CL48" s="18">
        <f t="shared" si="136"/>
        <v>0.48638037231601799</v>
      </c>
      <c r="CM48" s="18">
        <f t="shared" si="136"/>
        <v>0.6117682285556798</v>
      </c>
      <c r="CN48" s="18">
        <f t="shared" si="136"/>
        <v>0.67651516803691281</v>
      </c>
      <c r="CO48" s="18">
        <f t="shared" si="136"/>
        <v>0.97221651520109953</v>
      </c>
      <c r="CP48" s="18">
        <f t="shared" si="136"/>
        <v>1.4817061410661716</v>
      </c>
      <c r="CR48" s="68">
        <f t="shared" si="137"/>
        <v>22.835201977296052</v>
      </c>
      <c r="CS48" s="69">
        <f t="shared" si="138"/>
        <v>51.20149046479527</v>
      </c>
      <c r="CT48" s="69">
        <f t="shared" si="139"/>
        <v>74.036692442091322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29.339856121502233</v>
      </c>
      <c r="C49" s="18">
        <f t="shared" si="104"/>
        <v>27.062854323679403</v>
      </c>
      <c r="D49" s="18">
        <f t="shared" si="104"/>
        <v>26.81827974617212</v>
      </c>
      <c r="E49" s="18">
        <f t="shared" si="104"/>
        <v>23.202360371708508</v>
      </c>
      <c r="F49" s="18">
        <f t="shared" si="104"/>
        <v>19.494803719497007</v>
      </c>
      <c r="H49" s="68">
        <f t="shared" si="105"/>
        <v>40.674023601458721</v>
      </c>
      <c r="I49" s="69">
        <f t="shared" si="106"/>
        <v>60.356070770474723</v>
      </c>
      <c r="J49" s="69">
        <f t="shared" si="107"/>
        <v>101.03009437193344</v>
      </c>
      <c r="L49" t="str">
        <f t="shared" si="140"/>
        <v>23 Teaching and other educational professionals</v>
      </c>
      <c r="M49" s="18">
        <f t="shared" si="108"/>
        <v>23.502047697246699</v>
      </c>
      <c r="N49" s="18">
        <f t="shared" si="108"/>
        <v>22.189774906935057</v>
      </c>
      <c r="O49" s="18">
        <f t="shared" si="108"/>
        <v>22.015009240349098</v>
      </c>
      <c r="P49" s="18">
        <f t="shared" si="108"/>
        <v>18.86606107107183</v>
      </c>
      <c r="Q49" s="18">
        <f t="shared" si="108"/>
        <v>15.79883128565621</v>
      </c>
      <c r="S49" s="68">
        <f t="shared" si="109"/>
        <v>37.144394859119878</v>
      </c>
      <c r="T49" s="69">
        <f t="shared" si="110"/>
        <v>61.564807972519141</v>
      </c>
      <c r="U49" s="69">
        <f t="shared" si="111"/>
        <v>98.709202831639018</v>
      </c>
      <c r="W49" t="str">
        <f t="shared" si="141"/>
        <v>23 Teaching and other educational professionals</v>
      </c>
      <c r="X49" s="18">
        <f t="shared" si="112"/>
        <v>8.0701910819419513</v>
      </c>
      <c r="Y49" s="18">
        <f t="shared" si="112"/>
        <v>6.9932636052152342</v>
      </c>
      <c r="Z49" s="18">
        <f t="shared" si="112"/>
        <v>7.0260885490888043</v>
      </c>
      <c r="AA49" s="18">
        <f t="shared" si="112"/>
        <v>5.2040160639297328</v>
      </c>
      <c r="AB49" s="18">
        <f t="shared" si="112"/>
        <v>3.5383948980728581</v>
      </c>
      <c r="AD49" s="68">
        <f t="shared" si="113"/>
        <v>-37.52943185879333</v>
      </c>
      <c r="AE49" s="69">
        <f t="shared" si="114"/>
        <v>41.615563365202298</v>
      </c>
      <c r="AF49" s="69">
        <f t="shared" si="115"/>
        <v>4.0861315064089698</v>
      </c>
      <c r="AH49" t="str">
        <f t="shared" si="142"/>
        <v>23 Teaching and other educational professionals</v>
      </c>
      <c r="AI49" s="18">
        <f t="shared" si="116"/>
        <v>4.124655071731735</v>
      </c>
      <c r="AJ49" s="18">
        <f t="shared" si="116"/>
        <v>2.6879178338818011</v>
      </c>
      <c r="AK49" s="18">
        <f t="shared" si="116"/>
        <v>2.2015246472636618</v>
      </c>
      <c r="AL49" s="18">
        <f t="shared" si="116"/>
        <v>1.2755030654242157</v>
      </c>
      <c r="AM49" s="18">
        <f t="shared" si="116"/>
        <v>1.1809992562145377</v>
      </c>
      <c r="AO49" s="68">
        <f t="shared" si="117"/>
        <v>-38.325248457915087</v>
      </c>
      <c r="AP49" s="69">
        <f t="shared" si="118"/>
        <v>22.397607982782006</v>
      </c>
      <c r="AQ49" s="69">
        <f t="shared" si="119"/>
        <v>-15.927640475133082</v>
      </c>
      <c r="AS49" t="str">
        <f t="shared" si="143"/>
        <v>23 Teaching and other educational professionals</v>
      </c>
      <c r="AT49" s="18">
        <f t="shared" si="120"/>
        <v>1.0966620049804632</v>
      </c>
      <c r="AU49" s="18">
        <f t="shared" si="120"/>
        <v>1.1234245021738103</v>
      </c>
      <c r="AV49" s="18">
        <f t="shared" si="120"/>
        <v>0.98934552122325115</v>
      </c>
      <c r="AW49" s="18">
        <f t="shared" si="120"/>
        <v>0.72921020436106998</v>
      </c>
      <c r="AX49" s="18">
        <f t="shared" si="120"/>
        <v>0.49602769003161257</v>
      </c>
      <c r="AZ49" s="68">
        <f t="shared" si="121"/>
        <v>-38.852862161169696</v>
      </c>
      <c r="BA49" s="69">
        <f t="shared" si="122"/>
        <v>39.620933289097209</v>
      </c>
      <c r="BB49" s="69">
        <f t="shared" si="123"/>
        <v>0.76807112792751775</v>
      </c>
      <c r="BD49" t="str">
        <f t="shared" si="144"/>
        <v>23 Teaching and other educational professionals</v>
      </c>
      <c r="BE49" s="18">
        <f t="shared" si="124"/>
        <v>1.0970839946335416</v>
      </c>
      <c r="BF49" s="18">
        <f t="shared" si="124"/>
        <v>1.2254833445237001</v>
      </c>
      <c r="BG49" s="18">
        <f t="shared" si="124"/>
        <v>1.2365530568321725</v>
      </c>
      <c r="BH49" s="18">
        <f t="shared" si="124"/>
        <v>1.0624165375917276</v>
      </c>
      <c r="BI49" s="18">
        <f t="shared" si="124"/>
        <v>1.1041435860537889</v>
      </c>
      <c r="BK49" s="68">
        <f t="shared" si="125"/>
        <v>-4.9678551617108804</v>
      </c>
      <c r="BL49" s="69">
        <f t="shared" si="126"/>
        <v>38.044181196624542</v>
      </c>
      <c r="BM49" s="69">
        <f t="shared" si="127"/>
        <v>33.076326034913663</v>
      </c>
      <c r="BO49" t="str">
        <f t="shared" si="145"/>
        <v>23 Teaching and other educational professionals</v>
      </c>
      <c r="BP49" s="18">
        <f t="shared" si="128"/>
        <v>0.77463027580515209</v>
      </c>
      <c r="BQ49" s="18">
        <f t="shared" si="128"/>
        <v>0.87103248057364158</v>
      </c>
      <c r="BR49" s="18">
        <f t="shared" si="128"/>
        <v>0.85305279534190326</v>
      </c>
      <c r="BS49" s="18">
        <f t="shared" si="128"/>
        <v>0.75686928751035143</v>
      </c>
      <c r="BT49" s="18">
        <f t="shared" si="128"/>
        <v>0.73105507744813536</v>
      </c>
      <c r="BV49" s="68">
        <f t="shared" si="129"/>
        <v>-38.904034525851259</v>
      </c>
      <c r="BW49" s="69">
        <f t="shared" si="130"/>
        <v>36.650461899572321</v>
      </c>
      <c r="BX49" s="69">
        <f t="shared" si="131"/>
        <v>-2.2535726262789377</v>
      </c>
      <c r="BZ49" t="str">
        <f t="shared" si="146"/>
        <v>23 Teaching and other educational professionals</v>
      </c>
      <c r="CA49" s="18">
        <f t="shared" si="132"/>
        <v>0.92085339818745937</v>
      </c>
      <c r="CB49" s="18">
        <f t="shared" si="132"/>
        <v>1.0658035681704336</v>
      </c>
      <c r="CC49" s="18">
        <f t="shared" si="132"/>
        <v>1.2646231148911276</v>
      </c>
      <c r="CD49" s="18">
        <f t="shared" si="132"/>
        <v>1.2202971103650246</v>
      </c>
      <c r="CE49" s="18">
        <f t="shared" si="132"/>
        <v>1.3884760225323998</v>
      </c>
      <c r="CG49" s="68">
        <f t="shared" si="133"/>
        <v>-28.362046264322821</v>
      </c>
      <c r="CH49" s="69">
        <f t="shared" si="134"/>
        <v>32.926874406501554</v>
      </c>
      <c r="CI49" s="69">
        <f t="shared" si="135"/>
        <v>4.5648281421787322</v>
      </c>
      <c r="CK49" t="str">
        <f t="shared" si="147"/>
        <v>23 Teaching and other educational professionals</v>
      </c>
      <c r="CL49" s="18">
        <f t="shared" si="136"/>
        <v>0.44460270488832671</v>
      </c>
      <c r="CM49" s="18">
        <f t="shared" si="136"/>
        <v>0.61502731528846843</v>
      </c>
      <c r="CN49" s="18">
        <f t="shared" si="136"/>
        <v>0.73719903876629933</v>
      </c>
      <c r="CO49" s="18">
        <f t="shared" si="136"/>
        <v>0.88627990920448363</v>
      </c>
      <c r="CP49" s="18">
        <f t="shared" si="136"/>
        <v>0.85014244368297087</v>
      </c>
      <c r="CR49" s="68">
        <f t="shared" si="137"/>
        <v>-35.323689034090968</v>
      </c>
      <c r="CS49" s="69">
        <f t="shared" si="138"/>
        <v>34.00022837454916</v>
      </c>
      <c r="CT49" s="69">
        <f t="shared" si="139"/>
        <v>-1.323460659541811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7.1563096155145782</v>
      </c>
      <c r="C50" s="18">
        <f t="shared" si="104"/>
        <v>7.7338961238502364</v>
      </c>
      <c r="D50" s="18">
        <f t="shared" si="104"/>
        <v>7.9760193635555847</v>
      </c>
      <c r="E50" s="18">
        <f t="shared" si="104"/>
        <v>8.1583497562383407</v>
      </c>
      <c r="F50" s="18">
        <f t="shared" si="104"/>
        <v>8.3730502681075443</v>
      </c>
      <c r="H50" s="68">
        <f t="shared" si="105"/>
        <v>103.15310200598988</v>
      </c>
      <c r="I50" s="69">
        <f t="shared" si="106"/>
        <v>71.393570722889422</v>
      </c>
      <c r="J50" s="69">
        <f t="shared" si="107"/>
        <v>174.54667272887932</v>
      </c>
      <c r="L50" t="str">
        <f t="shared" si="140"/>
        <v>24 Business, media and public service professionals</v>
      </c>
      <c r="M50" s="18">
        <f t="shared" si="108"/>
        <v>13.285661990756333</v>
      </c>
      <c r="N50" s="18">
        <f t="shared" si="108"/>
        <v>14.138073468549653</v>
      </c>
      <c r="O50" s="18">
        <f t="shared" si="108"/>
        <v>14.831948775165726</v>
      </c>
      <c r="P50" s="18">
        <f t="shared" si="108"/>
        <v>14.481310380824771</v>
      </c>
      <c r="Q50" s="18">
        <f t="shared" si="108"/>
        <v>14.022770732211834</v>
      </c>
      <c r="S50" s="68">
        <f t="shared" si="109"/>
        <v>80.678963265974559</v>
      </c>
      <c r="T50" s="69">
        <f t="shared" si="110"/>
        <v>68.932290509907062</v>
      </c>
      <c r="U50" s="69">
        <f t="shared" si="111"/>
        <v>149.61125377588161</v>
      </c>
      <c r="W50" t="str">
        <f t="shared" si="141"/>
        <v>24 Business, media and public service professionals</v>
      </c>
      <c r="X50" s="18">
        <f t="shared" si="112"/>
        <v>11.811894078369123</v>
      </c>
      <c r="Y50" s="18">
        <f t="shared" si="112"/>
        <v>12.455346442875799</v>
      </c>
      <c r="Z50" s="18">
        <f t="shared" si="112"/>
        <v>12.95881539320019</v>
      </c>
      <c r="AA50" s="18">
        <f t="shared" si="112"/>
        <v>11.984471522495086</v>
      </c>
      <c r="AB50" s="18">
        <f t="shared" si="112"/>
        <v>10.667561069374708</v>
      </c>
      <c r="AD50" s="68">
        <f t="shared" si="113"/>
        <v>2.1133699527967678</v>
      </c>
      <c r="AE50" s="69">
        <f t="shared" si="114"/>
        <v>53.65931127771686</v>
      </c>
      <c r="AF50" s="69">
        <f t="shared" si="115"/>
        <v>55.772681230513633</v>
      </c>
      <c r="AH50" t="str">
        <f t="shared" si="142"/>
        <v>24 Business, media and public service professionals</v>
      </c>
      <c r="AI50" s="18">
        <f t="shared" si="116"/>
        <v>3.849299190765759</v>
      </c>
      <c r="AJ50" s="18">
        <f t="shared" si="116"/>
        <v>3.8917399322440636</v>
      </c>
      <c r="AK50" s="18">
        <f t="shared" si="116"/>
        <v>4.0979899165540798</v>
      </c>
      <c r="AL50" s="18">
        <f t="shared" si="116"/>
        <v>3.686088736468276</v>
      </c>
      <c r="AM50" s="18">
        <f t="shared" si="116"/>
        <v>3.3434892267884169</v>
      </c>
      <c r="AO50" s="68">
        <f t="shared" si="117"/>
        <v>-6.1983712967062949</v>
      </c>
      <c r="AP50" s="69">
        <f t="shared" si="118"/>
        <v>36.554296030404174</v>
      </c>
      <c r="AQ50" s="69">
        <f t="shared" si="119"/>
        <v>30.355924733697883</v>
      </c>
      <c r="AS50" t="str">
        <f t="shared" si="143"/>
        <v>24 Business, media and public service professionals</v>
      </c>
      <c r="AT50" s="18">
        <f t="shared" si="120"/>
        <v>6.7478516058004621</v>
      </c>
      <c r="AU50" s="18">
        <f t="shared" si="120"/>
        <v>7.2933447974934253</v>
      </c>
      <c r="AV50" s="18">
        <f t="shared" si="120"/>
        <v>7.7121157944655776</v>
      </c>
      <c r="AW50" s="18">
        <f t="shared" si="120"/>
        <v>7.3710046550429347</v>
      </c>
      <c r="AX50" s="18">
        <f t="shared" si="120"/>
        <v>6.8335921028419229</v>
      </c>
      <c r="AZ50" s="68">
        <f t="shared" si="121"/>
        <v>8.0671541835759424</v>
      </c>
      <c r="BA50" s="69">
        <f t="shared" si="122"/>
        <v>52.740644801501205</v>
      </c>
      <c r="BB50" s="69">
        <f t="shared" si="123"/>
        <v>60.807798985077142</v>
      </c>
      <c r="BD50" t="str">
        <f t="shared" si="144"/>
        <v>24 Business, media and public service professionals</v>
      </c>
      <c r="BE50" s="18">
        <f t="shared" si="124"/>
        <v>3.9148390999983582</v>
      </c>
      <c r="BF50" s="18">
        <f t="shared" si="124"/>
        <v>4.4120954660254839</v>
      </c>
      <c r="BG50" s="18">
        <f t="shared" si="124"/>
        <v>4.8850699558046973</v>
      </c>
      <c r="BH50" s="18">
        <f t="shared" si="124"/>
        <v>4.7237181573536162</v>
      </c>
      <c r="BI50" s="18">
        <f t="shared" si="124"/>
        <v>4.7741396697785055</v>
      </c>
      <c r="BK50" s="68">
        <f t="shared" si="125"/>
        <v>4.0116690970296176</v>
      </c>
      <c r="BL50" s="69">
        <f t="shared" si="126"/>
        <v>40.234151702541624</v>
      </c>
      <c r="BM50" s="69">
        <f t="shared" si="127"/>
        <v>44.245820799571248</v>
      </c>
      <c r="BO50" t="str">
        <f t="shared" si="145"/>
        <v>24 Business, media and public service professionals</v>
      </c>
      <c r="BP50" s="18">
        <f t="shared" si="128"/>
        <v>2.6609488822438729</v>
      </c>
      <c r="BQ50" s="18">
        <f t="shared" si="128"/>
        <v>2.9595541066948394</v>
      </c>
      <c r="BR50" s="18">
        <f t="shared" si="128"/>
        <v>3.5626062545799573</v>
      </c>
      <c r="BS50" s="18">
        <f t="shared" si="128"/>
        <v>3.3278903166122968</v>
      </c>
      <c r="BT50" s="18">
        <f t="shared" si="128"/>
        <v>3.1942201095174476</v>
      </c>
      <c r="BV50" s="68">
        <f t="shared" si="129"/>
        <v>-36.080207233729752</v>
      </c>
      <c r="BW50" s="69">
        <f t="shared" si="130"/>
        <v>33.521653365654316</v>
      </c>
      <c r="BX50" s="69">
        <f t="shared" si="131"/>
        <v>-2.5585538680754443</v>
      </c>
      <c r="BZ50" t="str">
        <f t="shared" si="146"/>
        <v>24 Business, media and public service professionals</v>
      </c>
      <c r="CA50" s="18">
        <f t="shared" si="132"/>
        <v>2.3853603085257982</v>
      </c>
      <c r="CB50" s="18">
        <f t="shared" si="132"/>
        <v>2.9119049434832354</v>
      </c>
      <c r="CC50" s="18">
        <f t="shared" si="132"/>
        <v>3.3480382263475605</v>
      </c>
      <c r="CD50" s="18">
        <f t="shared" si="132"/>
        <v>3.2385534602448156</v>
      </c>
      <c r="CE50" s="18">
        <f t="shared" si="132"/>
        <v>3.3121592079806077</v>
      </c>
      <c r="CG50" s="68">
        <f t="shared" si="133"/>
        <v>-35.451418960430729</v>
      </c>
      <c r="CH50" s="69">
        <f t="shared" si="134"/>
        <v>27.830383297589041</v>
      </c>
      <c r="CI50" s="69">
        <f t="shared" si="135"/>
        <v>-7.6210356628416953</v>
      </c>
      <c r="CK50" t="str">
        <f t="shared" si="147"/>
        <v>24 Business, media and public service professionals</v>
      </c>
      <c r="CL50" s="18">
        <f t="shared" si="136"/>
        <v>1.3971045681786336</v>
      </c>
      <c r="CM50" s="18">
        <f t="shared" si="136"/>
        <v>2.0621296422023585</v>
      </c>
      <c r="CN50" s="18">
        <f t="shared" si="136"/>
        <v>2.4699561254731948</v>
      </c>
      <c r="CO50" s="18">
        <f t="shared" si="136"/>
        <v>3.0715769469870717</v>
      </c>
      <c r="CP50" s="18">
        <f t="shared" si="136"/>
        <v>3.4930153266914883</v>
      </c>
      <c r="CR50" s="68">
        <f t="shared" si="137"/>
        <v>-20.68605457781025</v>
      </c>
      <c r="CS50" s="69">
        <f t="shared" si="138"/>
        <v>32.028477989334938</v>
      </c>
      <c r="CT50" s="69">
        <f t="shared" si="139"/>
        <v>11.342423411524688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2.1501842585531765</v>
      </c>
      <c r="C51" s="18">
        <f t="shared" si="104"/>
        <v>2.5149628988869317</v>
      </c>
      <c r="D51" s="18">
        <f t="shared" si="104"/>
        <v>2.8826977918482553</v>
      </c>
      <c r="E51" s="18">
        <f t="shared" si="104"/>
        <v>2.6680723403708919</v>
      </c>
      <c r="F51" s="18">
        <f t="shared" si="104"/>
        <v>2.9532045645170135</v>
      </c>
      <c r="H51" s="68">
        <f t="shared" si="105"/>
        <v>98.253277054471454</v>
      </c>
      <c r="I51" s="69">
        <f t="shared" si="106"/>
        <v>65.640643857602583</v>
      </c>
      <c r="J51" s="69">
        <f t="shared" si="107"/>
        <v>163.89392091207404</v>
      </c>
      <c r="L51" t="str">
        <f t="shared" si="140"/>
        <v>31 Science, engineering and technology associate professionals</v>
      </c>
      <c r="M51" s="18">
        <f t="shared" si="108"/>
        <v>1.8937884692656508</v>
      </c>
      <c r="N51" s="18">
        <f t="shared" si="108"/>
        <v>2.055794338006812</v>
      </c>
      <c r="O51" s="18">
        <f t="shared" si="108"/>
        <v>2.1505847169737411</v>
      </c>
      <c r="P51" s="18">
        <f t="shared" si="108"/>
        <v>1.9999634442317955</v>
      </c>
      <c r="Q51" s="18">
        <f t="shared" si="108"/>
        <v>2.0480905001700114</v>
      </c>
      <c r="S51" s="68">
        <f t="shared" si="109"/>
        <v>81.997139141372898</v>
      </c>
      <c r="T51" s="69">
        <f t="shared" si="110"/>
        <v>60.298213723484238</v>
      </c>
      <c r="U51" s="69">
        <f t="shared" si="111"/>
        <v>142.29535286485714</v>
      </c>
      <c r="W51" t="str">
        <f t="shared" si="141"/>
        <v>31 Science, engineering and technology associate professionals</v>
      </c>
      <c r="X51" s="18">
        <f t="shared" si="112"/>
        <v>2.3018586744317657</v>
      </c>
      <c r="Y51" s="18">
        <f t="shared" si="112"/>
        <v>2.641773612388123</v>
      </c>
      <c r="Z51" s="18">
        <f t="shared" si="112"/>
        <v>2.6875705617430627</v>
      </c>
      <c r="AA51" s="18">
        <f t="shared" si="112"/>
        <v>2.4171293443141484</v>
      </c>
      <c r="AB51" s="18">
        <f t="shared" si="112"/>
        <v>2.3683330636038264</v>
      </c>
      <c r="AD51" s="68">
        <f t="shared" si="113"/>
        <v>9.3114555005888118</v>
      </c>
      <c r="AE51" s="69">
        <f t="shared" si="114"/>
        <v>47.365455451237857</v>
      </c>
      <c r="AF51" s="69">
        <f t="shared" si="115"/>
        <v>56.676910951826663</v>
      </c>
      <c r="AH51" t="str">
        <f t="shared" si="142"/>
        <v>31 Science, engineering and technology associate professionals</v>
      </c>
      <c r="AI51" s="18">
        <f t="shared" si="116"/>
        <v>1.4295725956238639</v>
      </c>
      <c r="AJ51" s="18">
        <f t="shared" si="116"/>
        <v>2.0372250063460058</v>
      </c>
      <c r="AK51" s="18">
        <f t="shared" si="116"/>
        <v>1.9528148225807025</v>
      </c>
      <c r="AL51" s="18">
        <f t="shared" si="116"/>
        <v>2.0600354374882603</v>
      </c>
      <c r="AM51" s="18">
        <f t="shared" si="116"/>
        <v>2.4563813657581552</v>
      </c>
      <c r="AO51" s="68">
        <f t="shared" si="117"/>
        <v>44.615907674960226</v>
      </c>
      <c r="AP51" s="69">
        <f t="shared" si="118"/>
        <v>58.307577173296096</v>
      </c>
      <c r="AQ51" s="69">
        <f t="shared" si="119"/>
        <v>102.92348484825634</v>
      </c>
      <c r="AS51" t="str">
        <f t="shared" si="143"/>
        <v>31 Science, engineering and technology associate professionals</v>
      </c>
      <c r="AT51" s="18">
        <f t="shared" si="120"/>
        <v>3.8610020685756461</v>
      </c>
      <c r="AU51" s="18">
        <f t="shared" si="120"/>
        <v>4.2819648057754369</v>
      </c>
      <c r="AV51" s="18">
        <f t="shared" si="120"/>
        <v>4.0517618307621426</v>
      </c>
      <c r="AW51" s="18">
        <f t="shared" si="120"/>
        <v>3.3357484597939289</v>
      </c>
      <c r="AX51" s="18">
        <f t="shared" si="120"/>
        <v>2.8725861009567422</v>
      </c>
      <c r="AZ51" s="68">
        <f t="shared" si="121"/>
        <v>-13.533605418516489</v>
      </c>
      <c r="BA51" s="69">
        <f t="shared" si="122"/>
        <v>36.285419281241907</v>
      </c>
      <c r="BB51" s="69">
        <f t="shared" si="123"/>
        <v>22.751813862725413</v>
      </c>
      <c r="BD51" t="str">
        <f t="shared" si="144"/>
        <v>31 Science, engineering and technology associate professionals</v>
      </c>
      <c r="BE51" s="18">
        <f t="shared" si="124"/>
        <v>1.5183269809127735</v>
      </c>
      <c r="BF51" s="18">
        <f t="shared" si="124"/>
        <v>1.5502517321585436</v>
      </c>
      <c r="BG51" s="18">
        <f t="shared" si="124"/>
        <v>1.7750890722667969</v>
      </c>
      <c r="BH51" s="18">
        <f t="shared" si="124"/>
        <v>1.3629240863756504</v>
      </c>
      <c r="BI51" s="18">
        <f t="shared" si="124"/>
        <v>1.0007652670309788</v>
      </c>
      <c r="BK51" s="68">
        <f t="shared" si="125"/>
        <v>-39.99743634252448</v>
      </c>
      <c r="BL51" s="69">
        <f t="shared" si="126"/>
        <v>24.988821324382155</v>
      </c>
      <c r="BM51" s="69">
        <f t="shared" si="127"/>
        <v>-15.008615018142324</v>
      </c>
      <c r="BO51" t="str">
        <f t="shared" si="145"/>
        <v>31 Science, engineering and technology associate professionals</v>
      </c>
      <c r="BP51" s="18">
        <f t="shared" si="128"/>
        <v>1.1105279123760403</v>
      </c>
      <c r="BQ51" s="18">
        <f t="shared" si="128"/>
        <v>1.3078168215322237</v>
      </c>
      <c r="BR51" s="18">
        <f t="shared" si="128"/>
        <v>1.535465026121736</v>
      </c>
      <c r="BS51" s="18">
        <f t="shared" si="128"/>
        <v>1.3792960751529262</v>
      </c>
      <c r="BT51" s="18">
        <f t="shared" si="128"/>
        <v>1.5971985095194263</v>
      </c>
      <c r="BV51" s="68">
        <f t="shared" si="129"/>
        <v>-25.842118905787672</v>
      </c>
      <c r="BW51" s="69">
        <f t="shared" si="130"/>
        <v>31.923535158790589</v>
      </c>
      <c r="BX51" s="69">
        <f t="shared" si="131"/>
        <v>6.0814162530029199</v>
      </c>
      <c r="BZ51" t="str">
        <f t="shared" si="146"/>
        <v>31 Science, engineering and technology associate professionals</v>
      </c>
      <c r="CA51" s="18">
        <f t="shared" si="132"/>
        <v>1.2938869268850732</v>
      </c>
      <c r="CB51" s="18">
        <f t="shared" si="132"/>
        <v>1.6388826152002898</v>
      </c>
      <c r="CC51" s="18">
        <f t="shared" si="132"/>
        <v>1.9287941220173397</v>
      </c>
      <c r="CD51" s="18">
        <f t="shared" si="132"/>
        <v>1.8660140199616579</v>
      </c>
      <c r="CE51" s="18">
        <f t="shared" si="132"/>
        <v>2.2543814411232579</v>
      </c>
      <c r="CG51" s="68">
        <f t="shared" si="133"/>
        <v>-23.738133549269687</v>
      </c>
      <c r="CH51" s="69">
        <f t="shared" si="134"/>
        <v>27.759664308009818</v>
      </c>
      <c r="CI51" s="69">
        <f t="shared" si="135"/>
        <v>4.0215307587401306</v>
      </c>
      <c r="CK51" t="str">
        <f t="shared" si="147"/>
        <v>31 Science, engineering and technology associate professionals</v>
      </c>
      <c r="CL51" s="18">
        <f t="shared" si="136"/>
        <v>0.71204868164893065</v>
      </c>
      <c r="CM51" s="18">
        <f t="shared" si="136"/>
        <v>1.0520337820955536</v>
      </c>
      <c r="CN51" s="18">
        <f t="shared" si="136"/>
        <v>1.2201604753209663</v>
      </c>
      <c r="CO51" s="18">
        <f t="shared" si="136"/>
        <v>1.6970752302546446</v>
      </c>
      <c r="CP51" s="18">
        <f t="shared" si="136"/>
        <v>2.5800484823148691</v>
      </c>
      <c r="CR51" s="68">
        <f t="shared" si="137"/>
        <v>18.590313161511126</v>
      </c>
      <c r="CS51" s="69">
        <f t="shared" si="138"/>
        <v>42.858286693964878</v>
      </c>
      <c r="CT51" s="69">
        <f t="shared" si="139"/>
        <v>61.448599855476019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0.66636444809203932</v>
      </c>
      <c r="C52" s="18">
        <f t="shared" si="104"/>
        <v>0.67535197605060859</v>
      </c>
      <c r="D52" s="18">
        <f t="shared" si="104"/>
        <v>0.59546836636713218</v>
      </c>
      <c r="E52" s="18">
        <f t="shared" si="104"/>
        <v>0.90766305488420196</v>
      </c>
      <c r="F52" s="18">
        <f t="shared" si="104"/>
        <v>1.1536735165076148</v>
      </c>
      <c r="H52" s="68">
        <f t="shared" si="105"/>
        <v>274.92999613983926</v>
      </c>
      <c r="I52" s="69">
        <f t="shared" si="106"/>
        <v>144.65701605365413</v>
      </c>
      <c r="J52" s="69">
        <f t="shared" si="107"/>
        <v>419.58701219349342</v>
      </c>
      <c r="L52" t="str">
        <f t="shared" si="140"/>
        <v>32 Health and social care associate professionals</v>
      </c>
      <c r="M52" s="18">
        <f t="shared" si="108"/>
        <v>1.9025616473938065</v>
      </c>
      <c r="N52" s="18">
        <f t="shared" si="108"/>
        <v>1.864014653872005</v>
      </c>
      <c r="O52" s="18">
        <f t="shared" si="108"/>
        <v>1.8593638812129392</v>
      </c>
      <c r="P52" s="18">
        <f t="shared" si="108"/>
        <v>2.8598269410787891</v>
      </c>
      <c r="Q52" s="18">
        <f t="shared" si="108"/>
        <v>3.5335840760425881</v>
      </c>
      <c r="S52" s="68">
        <f t="shared" si="109"/>
        <v>263.18090962053878</v>
      </c>
      <c r="T52" s="69">
        <f t="shared" si="110"/>
        <v>140.88987127206752</v>
      </c>
      <c r="U52" s="69">
        <f t="shared" si="111"/>
        <v>404.07078089260625</v>
      </c>
      <c r="W52" t="str">
        <f t="shared" si="141"/>
        <v>32 Health and social care associate professionals</v>
      </c>
      <c r="X52" s="18">
        <f t="shared" si="112"/>
        <v>2.866728920122986</v>
      </c>
      <c r="Y52" s="18">
        <f t="shared" si="112"/>
        <v>2.8372030576591145</v>
      </c>
      <c r="Z52" s="18">
        <f t="shared" si="112"/>
        <v>2.8743542281530541</v>
      </c>
      <c r="AA52" s="18">
        <f t="shared" si="112"/>
        <v>4.5765065774522542</v>
      </c>
      <c r="AB52" s="18">
        <f t="shared" si="112"/>
        <v>5.4228889283553041</v>
      </c>
      <c r="AD52" s="68">
        <f t="shared" si="113"/>
        <v>134.03089593503776</v>
      </c>
      <c r="AE52" s="69">
        <f t="shared" si="114"/>
        <v>123.06801989317711</v>
      </c>
      <c r="AF52" s="69">
        <f t="shared" si="115"/>
        <v>257.09891582821484</v>
      </c>
      <c r="AH52" t="str">
        <f t="shared" si="142"/>
        <v>32 Health and social care associate professionals</v>
      </c>
      <c r="AI52" s="18">
        <f t="shared" si="116"/>
        <v>6.5266823441845716</v>
      </c>
      <c r="AJ52" s="18">
        <f t="shared" si="116"/>
        <v>5.5584923080590229</v>
      </c>
      <c r="AK52" s="18">
        <f t="shared" si="116"/>
        <v>5.2784894587593625</v>
      </c>
      <c r="AL52" s="18">
        <f t="shared" si="116"/>
        <v>5.9756374225510607</v>
      </c>
      <c r="AM52" s="18">
        <f t="shared" si="116"/>
        <v>3.6377410021856029</v>
      </c>
      <c r="AO52" s="68">
        <f t="shared" si="117"/>
        <v>-20.767482894819363</v>
      </c>
      <c r="AP52" s="69">
        <f t="shared" si="118"/>
        <v>47.231039479914337</v>
      </c>
      <c r="AQ52" s="69">
        <f t="shared" si="119"/>
        <v>26.463556585094977</v>
      </c>
      <c r="AS52" t="str">
        <f t="shared" si="143"/>
        <v>32 Health and social care associate professionals</v>
      </c>
      <c r="AT52" s="18">
        <f t="shared" si="120"/>
        <v>1.627085973931315</v>
      </c>
      <c r="AU52" s="18">
        <f t="shared" si="120"/>
        <v>1.6491499434701296</v>
      </c>
      <c r="AV52" s="18">
        <f t="shared" si="120"/>
        <v>1.7968448003581647</v>
      </c>
      <c r="AW52" s="18">
        <f t="shared" si="120"/>
        <v>2.5622998472471581</v>
      </c>
      <c r="AX52" s="18">
        <f t="shared" si="120"/>
        <v>2.8001851312859278</v>
      </c>
      <c r="AZ52" s="68">
        <f t="shared" si="121"/>
        <v>90.061600668828873</v>
      </c>
      <c r="BA52" s="69">
        <f t="shared" si="122"/>
        <v>96.927519683809038</v>
      </c>
      <c r="BB52" s="69">
        <f t="shared" si="123"/>
        <v>186.98912035263794</v>
      </c>
      <c r="BD52" t="str">
        <f t="shared" si="144"/>
        <v>32 Health and social care associate professionals</v>
      </c>
      <c r="BE52" s="18">
        <f t="shared" si="124"/>
        <v>1.4894028715095522</v>
      </c>
      <c r="BF52" s="18">
        <f t="shared" si="124"/>
        <v>1.8488729795526866</v>
      </c>
      <c r="BG52" s="18">
        <f t="shared" si="124"/>
        <v>1.9357644161186915</v>
      </c>
      <c r="BH52" s="18">
        <f t="shared" si="124"/>
        <v>3.2212208456616369</v>
      </c>
      <c r="BI52" s="18">
        <f t="shared" si="124"/>
        <v>4.0096180917018254</v>
      </c>
      <c r="BK52" s="68">
        <f t="shared" si="125"/>
        <v>120.44905388320137</v>
      </c>
      <c r="BL52" s="69">
        <f t="shared" si="126"/>
        <v>97.687359737504124</v>
      </c>
      <c r="BM52" s="69">
        <f t="shared" si="127"/>
        <v>218.13641362070547</v>
      </c>
      <c r="BO52" t="str">
        <f t="shared" si="145"/>
        <v>32 Health and social care associate professionals</v>
      </c>
      <c r="BP52" s="18">
        <f t="shared" si="128"/>
        <v>1.3360166557861921</v>
      </c>
      <c r="BQ52" s="18">
        <f t="shared" si="128"/>
        <v>1.5971004346556072</v>
      </c>
      <c r="BR52" s="18">
        <f t="shared" si="128"/>
        <v>1.549075997362829</v>
      </c>
      <c r="BS52" s="18">
        <f t="shared" si="128"/>
        <v>2.3998755498747584</v>
      </c>
      <c r="BT52" s="18">
        <f t="shared" si="128"/>
        <v>2.5407419285268595</v>
      </c>
      <c r="BV52" s="68">
        <f t="shared" si="129"/>
        <v>16.930060586719801</v>
      </c>
      <c r="BW52" s="69">
        <f t="shared" si="130"/>
        <v>69.627972351520313</v>
      </c>
      <c r="BX52" s="69">
        <f t="shared" si="131"/>
        <v>86.558032938240132</v>
      </c>
      <c r="BZ52" t="str">
        <f t="shared" si="146"/>
        <v>32 Health and social care associate professionals</v>
      </c>
      <c r="CA52" s="18">
        <f t="shared" si="132"/>
        <v>0.76492126004546435</v>
      </c>
      <c r="CB52" s="18">
        <f t="shared" si="132"/>
        <v>0.75181513297523117</v>
      </c>
      <c r="CC52" s="18">
        <f t="shared" si="132"/>
        <v>0.78210261565152384</v>
      </c>
      <c r="CD52" s="18">
        <f t="shared" si="132"/>
        <v>1.1388998664419716</v>
      </c>
      <c r="CE52" s="18">
        <f t="shared" si="132"/>
        <v>1.2939383646905034</v>
      </c>
      <c r="CG52" s="68">
        <f t="shared" si="133"/>
        <v>7.9482869417821984</v>
      </c>
      <c r="CH52" s="69">
        <f t="shared" si="134"/>
        <v>47.734966964073735</v>
      </c>
      <c r="CI52" s="69">
        <f t="shared" si="135"/>
        <v>55.683253905855935</v>
      </c>
      <c r="CK52" t="str">
        <f t="shared" si="147"/>
        <v>32 Health and social care associate professionals</v>
      </c>
      <c r="CL52" s="18">
        <f t="shared" si="136"/>
        <v>0.28028161564460385</v>
      </c>
      <c r="CM52" s="18">
        <f t="shared" si="136"/>
        <v>0.30040053537146455</v>
      </c>
      <c r="CN52" s="18">
        <f t="shared" si="136"/>
        <v>0.35438846843806077</v>
      </c>
      <c r="CO52" s="18">
        <f t="shared" si="136"/>
        <v>0.69728648523667214</v>
      </c>
      <c r="CP52" s="18">
        <f t="shared" si="136"/>
        <v>1.1239125436919695</v>
      </c>
      <c r="CR52" s="68">
        <f t="shared" si="137"/>
        <v>77.86530368457268</v>
      </c>
      <c r="CS52" s="69">
        <f t="shared" si="138"/>
        <v>68.754716039401259</v>
      </c>
      <c r="CT52" s="69">
        <f t="shared" si="139"/>
        <v>146.62001972397394</v>
      </c>
    </row>
    <row r="53" spans="1:98" x14ac:dyDescent="0.2">
      <c r="A53" t="str">
        <f t="shared" si="103"/>
        <v>33 Protective service occupations</v>
      </c>
      <c r="B53" s="18">
        <f t="shared" si="104"/>
        <v>0.19051906953588643</v>
      </c>
      <c r="C53" s="18">
        <f t="shared" si="104"/>
        <v>0.16671023105139379</v>
      </c>
      <c r="D53" s="18">
        <f t="shared" si="104"/>
        <v>0.17945694009427243</v>
      </c>
      <c r="E53" s="18">
        <f t="shared" si="104"/>
        <v>0.17937117535550226</v>
      </c>
      <c r="F53" s="18">
        <f t="shared" si="104"/>
        <v>0.19123585996077935</v>
      </c>
      <c r="H53" s="68">
        <f t="shared" si="105"/>
        <v>106.22201877533564</v>
      </c>
      <c r="I53" s="69">
        <f t="shared" si="106"/>
        <v>47.779384641304695</v>
      </c>
      <c r="J53" s="69">
        <f t="shared" si="107"/>
        <v>154.00140341664036</v>
      </c>
      <c r="L53" t="str">
        <f t="shared" si="140"/>
        <v>33 Protective service occupations</v>
      </c>
      <c r="M53" s="18">
        <f t="shared" si="108"/>
        <v>0.47271029111345597</v>
      </c>
      <c r="N53" s="18">
        <f t="shared" si="108"/>
        <v>0.47568720411248638</v>
      </c>
      <c r="O53" s="18">
        <f t="shared" si="108"/>
        <v>0.48148940372476806</v>
      </c>
      <c r="P53" s="18">
        <f t="shared" si="108"/>
        <v>0.4089258627173315</v>
      </c>
      <c r="Q53" s="18">
        <f t="shared" si="108"/>
        <v>0.44471078478898857</v>
      </c>
      <c r="S53" s="68">
        <f t="shared" si="109"/>
        <v>76.507393253832461</v>
      </c>
      <c r="T53" s="69">
        <f t="shared" si="110"/>
        <v>39.174114437701228</v>
      </c>
      <c r="U53" s="69">
        <f t="shared" si="111"/>
        <v>115.68150769153371</v>
      </c>
      <c r="W53" t="str">
        <f t="shared" si="141"/>
        <v>33 Protective service occupations</v>
      </c>
      <c r="X53" s="18">
        <f t="shared" si="112"/>
        <v>1.0962034806693766</v>
      </c>
      <c r="Y53" s="18">
        <f t="shared" si="112"/>
        <v>1.2618464222722405</v>
      </c>
      <c r="Z53" s="18">
        <f t="shared" si="112"/>
        <v>1.3295953957787991</v>
      </c>
      <c r="AA53" s="18">
        <f t="shared" si="112"/>
        <v>1.0999069904357908</v>
      </c>
      <c r="AB53" s="18">
        <f t="shared" si="112"/>
        <v>1.2233974463626631</v>
      </c>
      <c r="AD53" s="68">
        <f t="shared" si="113"/>
        <v>14.1381532697895</v>
      </c>
      <c r="AE53" s="69">
        <f t="shared" si="114"/>
        <v>42.648930698647497</v>
      </c>
      <c r="AF53" s="69">
        <f t="shared" si="115"/>
        <v>56.787083968436988</v>
      </c>
      <c r="AH53" t="str">
        <f t="shared" si="142"/>
        <v>33 Protective service occupations</v>
      </c>
      <c r="AI53" s="18">
        <f t="shared" si="116"/>
        <v>0.9411561017288369</v>
      </c>
      <c r="AJ53" s="18">
        <f t="shared" si="116"/>
        <v>1.191898431364979</v>
      </c>
      <c r="AK53" s="18">
        <f t="shared" si="116"/>
        <v>1.260033551347308</v>
      </c>
      <c r="AL53" s="18">
        <f t="shared" si="116"/>
        <v>1.1253564271331509</v>
      </c>
      <c r="AM53" s="18">
        <f t="shared" si="116"/>
        <v>1.2602041663542107</v>
      </c>
      <c r="AO53" s="68">
        <f t="shared" si="117"/>
        <v>14.984721643720276</v>
      </c>
      <c r="AP53" s="69">
        <f t="shared" si="118"/>
        <v>38.823775731780643</v>
      </c>
      <c r="AQ53" s="69">
        <f t="shared" si="119"/>
        <v>53.80849737550092</v>
      </c>
      <c r="AS53" t="str">
        <f t="shared" si="143"/>
        <v>33 Protective service occupations</v>
      </c>
      <c r="AT53" s="18">
        <f t="shared" si="120"/>
        <v>0.9882647864414108</v>
      </c>
      <c r="AU53" s="18">
        <f t="shared" si="120"/>
        <v>0.99810521495459215</v>
      </c>
      <c r="AV53" s="18">
        <f t="shared" si="120"/>
        <v>1.0405040296297912</v>
      </c>
      <c r="AW53" s="18">
        <f t="shared" si="120"/>
        <v>0.71791292423188613</v>
      </c>
      <c r="AX53" s="18">
        <f t="shared" si="120"/>
        <v>0.61971755647380888</v>
      </c>
      <c r="AZ53" s="68">
        <f t="shared" si="121"/>
        <v>-27.361270773292468</v>
      </c>
      <c r="BA53" s="69">
        <f t="shared" si="122"/>
        <v>28.676933124523785</v>
      </c>
      <c r="BB53" s="69">
        <f t="shared" si="123"/>
        <v>1.3156623512313186</v>
      </c>
      <c r="BD53" t="str">
        <f t="shared" si="144"/>
        <v>33 Protective service occupations</v>
      </c>
      <c r="BE53" s="18">
        <f t="shared" si="124"/>
        <v>1.0105088188906004</v>
      </c>
      <c r="BF53" s="18">
        <f t="shared" si="124"/>
        <v>0.98715606772347164</v>
      </c>
      <c r="BG53" s="18">
        <f t="shared" si="124"/>
        <v>1.0548559121729009</v>
      </c>
      <c r="BH53" s="18">
        <f t="shared" si="124"/>
        <v>0.78610164668396698</v>
      </c>
      <c r="BI53" s="18">
        <f t="shared" si="124"/>
        <v>0.63343366644582921</v>
      </c>
      <c r="BK53" s="68">
        <f t="shared" si="125"/>
        <v>-36.090453865793187</v>
      </c>
      <c r="BL53" s="69">
        <f t="shared" si="126"/>
        <v>17.327699759441902</v>
      </c>
      <c r="BM53" s="69">
        <f t="shared" si="127"/>
        <v>-18.762754106351284</v>
      </c>
      <c r="BO53" t="str">
        <f t="shared" si="145"/>
        <v>33 Protective service occupations</v>
      </c>
      <c r="BP53" s="18">
        <f t="shared" si="128"/>
        <v>1.1056800441493642</v>
      </c>
      <c r="BQ53" s="18">
        <f t="shared" si="128"/>
        <v>1.1990954937054188</v>
      </c>
      <c r="BR53" s="18">
        <f t="shared" si="128"/>
        <v>1.3476047958876713</v>
      </c>
      <c r="BS53" s="18">
        <f t="shared" si="128"/>
        <v>0.98018531431895006</v>
      </c>
      <c r="BT53" s="18">
        <f t="shared" si="128"/>
        <v>0.72975766267087494</v>
      </c>
      <c r="BV53" s="68">
        <f t="shared" si="129"/>
        <v>-61.394030713708325</v>
      </c>
      <c r="BW53" s="69">
        <f t="shared" si="130"/>
        <v>18.240592869190181</v>
      </c>
      <c r="BX53" s="69">
        <f t="shared" si="131"/>
        <v>-43.153437844518137</v>
      </c>
      <c r="BZ53" t="str">
        <f t="shared" si="146"/>
        <v>33 Protective service occupations</v>
      </c>
      <c r="CA53" s="18">
        <f t="shared" si="132"/>
        <v>0.91584421813176631</v>
      </c>
      <c r="CB53" s="18">
        <f t="shared" si="132"/>
        <v>1.1098512987142464</v>
      </c>
      <c r="CC53" s="18">
        <f t="shared" si="132"/>
        <v>1.2156592561419386</v>
      </c>
      <c r="CD53" s="18">
        <f t="shared" si="132"/>
        <v>1.0849163310148435</v>
      </c>
      <c r="CE53" s="18">
        <f t="shared" si="132"/>
        <v>1.6571804607410336</v>
      </c>
      <c r="CG53" s="68">
        <f t="shared" si="133"/>
        <v>-11.054527550921501</v>
      </c>
      <c r="CH53" s="69">
        <f t="shared" si="134"/>
        <v>27.316569128384565</v>
      </c>
      <c r="CI53" s="69">
        <f t="shared" si="135"/>
        <v>16.262041577463069</v>
      </c>
      <c r="CK53" t="str">
        <f t="shared" si="147"/>
        <v>33 Protective service occupations</v>
      </c>
      <c r="CL53" s="18">
        <f t="shared" si="136"/>
        <v>0.36625226963081681</v>
      </c>
      <c r="CM53" s="18">
        <f t="shared" si="136"/>
        <v>0.39009835139879295</v>
      </c>
      <c r="CN53" s="18">
        <f t="shared" si="136"/>
        <v>0.45548161630378892</v>
      </c>
      <c r="CO53" s="18">
        <f t="shared" si="136"/>
        <v>0.3366536625035586</v>
      </c>
      <c r="CP53" s="18">
        <f t="shared" si="136"/>
        <v>0.5056265525446193</v>
      </c>
      <c r="CR53" s="68">
        <f t="shared" si="137"/>
        <v>-37.741690933499164</v>
      </c>
      <c r="CS53" s="69">
        <f t="shared" si="138"/>
        <v>13.380482610614127</v>
      </c>
      <c r="CT53" s="69">
        <f t="shared" si="139"/>
        <v>-24.361208322885034</v>
      </c>
    </row>
    <row r="54" spans="1:98" x14ac:dyDescent="0.2">
      <c r="A54" t="str">
        <f t="shared" si="103"/>
        <v>34 Culture, media and sports occupations</v>
      </c>
      <c r="B54" s="18">
        <f t="shared" si="104"/>
        <v>1.4590257180291304</v>
      </c>
      <c r="C54" s="18">
        <f t="shared" si="104"/>
        <v>1.7449854094703843</v>
      </c>
      <c r="D54" s="18">
        <f t="shared" si="104"/>
        <v>1.7768679746344778</v>
      </c>
      <c r="E54" s="18">
        <f t="shared" si="104"/>
        <v>1.6630570456962039</v>
      </c>
      <c r="F54" s="18">
        <f t="shared" si="104"/>
        <v>1.732638627469844</v>
      </c>
      <c r="H54" s="68">
        <f t="shared" si="105"/>
        <v>88.702994345283997</v>
      </c>
      <c r="I54" s="69">
        <f t="shared" si="106"/>
        <v>75.365148206292346</v>
      </c>
      <c r="J54" s="69">
        <f t="shared" si="107"/>
        <v>164.06814255157633</v>
      </c>
      <c r="L54" t="str">
        <f t="shared" si="140"/>
        <v>34 Culture, media and sports occupations</v>
      </c>
      <c r="M54" s="18">
        <f t="shared" si="108"/>
        <v>3.5568614282271489</v>
      </c>
      <c r="N54" s="18">
        <f t="shared" si="108"/>
        <v>3.7222027472361354</v>
      </c>
      <c r="O54" s="18">
        <f t="shared" si="108"/>
        <v>3.7966895180703437</v>
      </c>
      <c r="P54" s="18">
        <f t="shared" si="108"/>
        <v>3.4532723288415141</v>
      </c>
      <c r="Q54" s="18">
        <f t="shared" si="108"/>
        <v>3.478722649153033</v>
      </c>
      <c r="S54" s="68">
        <f t="shared" si="109"/>
        <v>75.100221230798198</v>
      </c>
      <c r="T54" s="69">
        <f t="shared" si="110"/>
        <v>69.797844108243083</v>
      </c>
      <c r="U54" s="69">
        <f t="shared" si="111"/>
        <v>144.8980653390413</v>
      </c>
      <c r="W54" t="str">
        <f t="shared" si="141"/>
        <v>34 Culture, media and sports occupations</v>
      </c>
      <c r="X54" s="18">
        <f t="shared" si="112"/>
        <v>4.0445319266641144</v>
      </c>
      <c r="Y54" s="18">
        <f t="shared" si="112"/>
        <v>4.0071129149209339</v>
      </c>
      <c r="Z54" s="18">
        <f t="shared" si="112"/>
        <v>3.8837547336453073</v>
      </c>
      <c r="AA54" s="18">
        <f t="shared" si="112"/>
        <v>3.43113164317871</v>
      </c>
      <c r="AB54" s="18">
        <f t="shared" si="112"/>
        <v>3.2539833038739814</v>
      </c>
      <c r="AD54" s="68">
        <f t="shared" si="113"/>
        <v>3.9312855062115704</v>
      </c>
      <c r="AE54" s="69">
        <f t="shared" si="114"/>
        <v>51.534167561107203</v>
      </c>
      <c r="AF54" s="69">
        <f t="shared" si="115"/>
        <v>55.465453067318769</v>
      </c>
      <c r="AH54" t="str">
        <f t="shared" si="142"/>
        <v>34 Culture, media and sports occupations</v>
      </c>
      <c r="AI54" s="18">
        <f t="shared" si="116"/>
        <v>1.5609655632270489</v>
      </c>
      <c r="AJ54" s="18">
        <f t="shared" si="116"/>
        <v>1.6350982264594145</v>
      </c>
      <c r="AK54" s="18">
        <f t="shared" si="116"/>
        <v>1.9530799142992261</v>
      </c>
      <c r="AL54" s="18">
        <f t="shared" si="116"/>
        <v>1.7725905392422168</v>
      </c>
      <c r="AM54" s="18">
        <f t="shared" si="116"/>
        <v>1.9257873377653671</v>
      </c>
      <c r="AO54" s="68">
        <f t="shared" si="117"/>
        <v>13.362561270317352</v>
      </c>
      <c r="AP54" s="69">
        <f t="shared" si="118"/>
        <v>51.47056351765066</v>
      </c>
      <c r="AQ54" s="69">
        <f t="shared" si="119"/>
        <v>64.833124787968018</v>
      </c>
      <c r="AS54" t="str">
        <f t="shared" si="143"/>
        <v>34 Culture, media and sports occupations</v>
      </c>
      <c r="AT54" s="18">
        <f t="shared" si="120"/>
        <v>2.599325216409536</v>
      </c>
      <c r="AU54" s="18">
        <f t="shared" si="120"/>
        <v>2.5089884518742909</v>
      </c>
      <c r="AV54" s="18">
        <f t="shared" si="120"/>
        <v>2.4449743658834717</v>
      </c>
      <c r="AW54" s="18">
        <f t="shared" si="120"/>
        <v>2.0829175478875683</v>
      </c>
      <c r="AX54" s="18">
        <f t="shared" si="120"/>
        <v>1.8616958764481284</v>
      </c>
      <c r="AZ54" s="68">
        <f t="shared" si="121"/>
        <v>-7.1348785233442218</v>
      </c>
      <c r="BA54" s="69">
        <f t="shared" si="122"/>
        <v>46.176168007113915</v>
      </c>
      <c r="BB54" s="69">
        <f t="shared" si="123"/>
        <v>39.041289483769695</v>
      </c>
      <c r="BD54" t="str">
        <f t="shared" si="144"/>
        <v>34 Culture, media and sports occupations</v>
      </c>
      <c r="BE54" s="18">
        <f t="shared" si="124"/>
        <v>1.5742519370659729</v>
      </c>
      <c r="BF54" s="18">
        <f t="shared" si="124"/>
        <v>1.577933269933143</v>
      </c>
      <c r="BG54" s="18">
        <f t="shared" si="124"/>
        <v>1.5350292989277841</v>
      </c>
      <c r="BH54" s="18">
        <f t="shared" si="124"/>
        <v>1.2760258330796919</v>
      </c>
      <c r="BI54" s="18">
        <f t="shared" si="124"/>
        <v>1.2791770773438074</v>
      </c>
      <c r="BK54" s="68">
        <f t="shared" si="125"/>
        <v>-11.31059695663614</v>
      </c>
      <c r="BL54" s="69">
        <f t="shared" si="126"/>
        <v>33.890344068877518</v>
      </c>
      <c r="BM54" s="69">
        <f t="shared" si="127"/>
        <v>22.579747112241375</v>
      </c>
      <c r="BO54" t="str">
        <f t="shared" si="145"/>
        <v>34 Culture, media and sports occupations</v>
      </c>
      <c r="BP54" s="18">
        <f t="shared" si="128"/>
        <v>0.900536472042893</v>
      </c>
      <c r="BQ54" s="18">
        <f t="shared" si="128"/>
        <v>0.92444065594075253</v>
      </c>
      <c r="BR54" s="18">
        <f t="shared" si="128"/>
        <v>0.84687522489450984</v>
      </c>
      <c r="BS54" s="18">
        <f t="shared" si="128"/>
        <v>0.66354500621942503</v>
      </c>
      <c r="BT54" s="18">
        <f t="shared" si="128"/>
        <v>0.47697552725496195</v>
      </c>
      <c r="BV54" s="68">
        <f t="shared" si="129"/>
        <v>-59.847275990151239</v>
      </c>
      <c r="BW54" s="69">
        <f t="shared" si="130"/>
        <v>24.636150079576446</v>
      </c>
      <c r="BX54" s="69">
        <f t="shared" si="131"/>
        <v>-35.211125910574786</v>
      </c>
      <c r="BZ54" t="str">
        <f t="shared" si="146"/>
        <v>34 Culture, media and sports occupations</v>
      </c>
      <c r="CA54" s="18">
        <f t="shared" si="132"/>
        <v>1.1184730194436669</v>
      </c>
      <c r="CB54" s="18">
        <f t="shared" si="132"/>
        <v>1.2490900436299168</v>
      </c>
      <c r="CC54" s="18">
        <f t="shared" si="132"/>
        <v>1.2568140578543137</v>
      </c>
      <c r="CD54" s="18">
        <f t="shared" si="132"/>
        <v>1.0220261892662956</v>
      </c>
      <c r="CE54" s="18">
        <f t="shared" si="132"/>
        <v>0.9544584921688819</v>
      </c>
      <c r="CG54" s="68">
        <f t="shared" si="133"/>
        <v>-50.449057441572961</v>
      </c>
      <c r="CH54" s="69">
        <f t="shared" si="134"/>
        <v>23.367521006850897</v>
      </c>
      <c r="CI54" s="69">
        <f t="shared" si="135"/>
        <v>-27.081536434722064</v>
      </c>
      <c r="CK54" t="str">
        <f t="shared" si="147"/>
        <v>34 Culture, media and sports occupations</v>
      </c>
      <c r="CL54" s="18">
        <f t="shared" si="136"/>
        <v>0.74123968063782142</v>
      </c>
      <c r="CM54" s="18">
        <f t="shared" si="136"/>
        <v>1.0347033168106907</v>
      </c>
      <c r="CN54" s="18">
        <f t="shared" si="136"/>
        <v>1.0800094317151641</v>
      </c>
      <c r="CO54" s="18">
        <f t="shared" si="136"/>
        <v>1.160199170640358</v>
      </c>
      <c r="CP54" s="18">
        <f t="shared" si="136"/>
        <v>1.143459734306975</v>
      </c>
      <c r="CR54" s="68">
        <f t="shared" si="137"/>
        <v>-40.62117088750982</v>
      </c>
      <c r="CS54" s="69">
        <f t="shared" si="138"/>
        <v>25.456840337522969</v>
      </c>
      <c r="CT54" s="69">
        <f t="shared" si="139"/>
        <v>-15.164330549986849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5.2229946910102214</v>
      </c>
      <c r="C55" s="18">
        <f t="shared" si="148"/>
        <v>5.3263996682270776</v>
      </c>
      <c r="D55" s="18">
        <f t="shared" si="148"/>
        <v>5.1706095912792405</v>
      </c>
      <c r="E55" s="18">
        <f t="shared" si="148"/>
        <v>5.3110256895981607</v>
      </c>
      <c r="F55" s="18">
        <f t="shared" si="148"/>
        <v>5.5953198432994604</v>
      </c>
      <c r="H55" s="68">
        <f t="shared" si="105"/>
        <v>109.41564740021268</v>
      </c>
      <c r="I55" s="69">
        <f t="shared" si="106"/>
        <v>72.223406239391281</v>
      </c>
      <c r="J55" s="69">
        <f t="shared" si="107"/>
        <v>181.63905363960396</v>
      </c>
      <c r="L55" t="str">
        <f t="shared" si="140"/>
        <v>35 Business and public service associate professionals</v>
      </c>
      <c r="M55" s="18">
        <f t="shared" ref="M55:Q64" si="149">M18/M$35*100</f>
        <v>8.2024392467930358</v>
      </c>
      <c r="N55" s="18">
        <f t="shared" si="149"/>
        <v>8.1289896623878803</v>
      </c>
      <c r="O55" s="18">
        <f t="shared" si="149"/>
        <v>8.3205811085831467</v>
      </c>
      <c r="P55" s="18">
        <f t="shared" si="149"/>
        <v>8.3620587397088002</v>
      </c>
      <c r="Q55" s="18">
        <f t="shared" si="149"/>
        <v>8.2255585574736489</v>
      </c>
      <c r="S55" s="68">
        <f t="shared" si="109"/>
        <v>88.922512770962044</v>
      </c>
      <c r="T55" s="69">
        <f t="shared" si="110"/>
        <v>71.170421027638781</v>
      </c>
      <c r="U55" s="69">
        <f t="shared" si="111"/>
        <v>160.09293379860082</v>
      </c>
      <c r="W55" t="str">
        <f t="shared" si="141"/>
        <v>35 Business and public service associate professionals</v>
      </c>
      <c r="X55" s="18">
        <f t="shared" ref="X55:AB64" si="150">X18/X$35*100</f>
        <v>8.6536491776825795</v>
      </c>
      <c r="Y55" s="18">
        <f t="shared" si="150"/>
        <v>8.4441201206789867</v>
      </c>
      <c r="Z55" s="18">
        <f t="shared" si="150"/>
        <v>8.4416115611550318</v>
      </c>
      <c r="AA55" s="18">
        <f t="shared" si="150"/>
        <v>8.0786060778810107</v>
      </c>
      <c r="AB55" s="18">
        <f t="shared" si="150"/>
        <v>7.4269830098448812</v>
      </c>
      <c r="AD55" s="68">
        <f t="shared" si="113"/>
        <v>9.1364544128343557</v>
      </c>
      <c r="AE55" s="69">
        <f t="shared" si="114"/>
        <v>56.026619632249378</v>
      </c>
      <c r="AF55" s="69">
        <f t="shared" si="115"/>
        <v>65.163074045083718</v>
      </c>
      <c r="AH55" t="str">
        <f t="shared" si="142"/>
        <v>35 Business and public service associate professionals</v>
      </c>
      <c r="AI55" s="18">
        <f t="shared" ref="AI55:AM64" si="151">AI18/AI$35*100</f>
        <v>7.1618084053958597</v>
      </c>
      <c r="AJ55" s="18">
        <f t="shared" si="151"/>
        <v>7.8873158107927752</v>
      </c>
      <c r="AK55" s="18">
        <f t="shared" si="151"/>
        <v>8.218471766763221</v>
      </c>
      <c r="AL55" s="18">
        <f t="shared" si="151"/>
        <v>8.3122813283725137</v>
      </c>
      <c r="AM55" s="18">
        <f t="shared" si="151"/>
        <v>8.1988889735385033</v>
      </c>
      <c r="AO55" s="68">
        <f t="shared" si="117"/>
        <v>14.695208265980764</v>
      </c>
      <c r="AP55" s="69">
        <f t="shared" si="118"/>
        <v>53.81791353656422</v>
      </c>
      <c r="AQ55" s="69">
        <f t="shared" si="119"/>
        <v>68.513121802544987</v>
      </c>
      <c r="AS55" t="str">
        <f t="shared" si="143"/>
        <v>35 Business and public service associate professionals</v>
      </c>
      <c r="AT55" s="18">
        <f t="shared" ref="AT55:AX64" si="152">AT18/AT$35*100</f>
        <v>7.1426318304939871</v>
      </c>
      <c r="AU55" s="18">
        <f t="shared" si="152"/>
        <v>6.7815481059039593</v>
      </c>
      <c r="AV55" s="18">
        <f t="shared" si="152"/>
        <v>6.9247186938630634</v>
      </c>
      <c r="AW55" s="18">
        <f t="shared" si="152"/>
        <v>6.6294630532887364</v>
      </c>
      <c r="AX55" s="18">
        <f t="shared" si="152"/>
        <v>6.2441421389003784</v>
      </c>
      <c r="AZ55" s="68">
        <f t="shared" si="121"/>
        <v>9.9737032118791618</v>
      </c>
      <c r="BA55" s="69">
        <f t="shared" si="122"/>
        <v>52.053826461105501</v>
      </c>
      <c r="BB55" s="69">
        <f t="shared" si="123"/>
        <v>62.027529672984663</v>
      </c>
      <c r="BD55" t="str">
        <f t="shared" si="144"/>
        <v>35 Business and public service associate professionals</v>
      </c>
      <c r="BE55" s="18">
        <f t="shared" ref="BE55:BI64" si="153">BE18/BE$35*100</f>
        <v>5.6137820496185107</v>
      </c>
      <c r="BF55" s="18">
        <f t="shared" si="153"/>
        <v>5.6694769541990633</v>
      </c>
      <c r="BG55" s="18">
        <f t="shared" si="153"/>
        <v>6.0206039156001729</v>
      </c>
      <c r="BH55" s="18">
        <f t="shared" si="153"/>
        <v>5.479669188001977</v>
      </c>
      <c r="BI55" s="18">
        <f t="shared" si="153"/>
        <v>5.0097191183681877</v>
      </c>
      <c r="BK55" s="68">
        <f t="shared" si="125"/>
        <v>-11.441336694264956</v>
      </c>
      <c r="BL55" s="69">
        <f t="shared" si="126"/>
        <v>36.473655347206069</v>
      </c>
      <c r="BM55" s="69">
        <f t="shared" si="127"/>
        <v>25.032318652941115</v>
      </c>
      <c r="BO55" t="str">
        <f t="shared" si="145"/>
        <v>35 Business and public service associate professionals</v>
      </c>
      <c r="BP55" s="18">
        <f t="shared" ref="BP55:BT64" si="154">BP18/BP$35*100</f>
        <v>4.5558967418226226</v>
      </c>
      <c r="BQ55" s="18">
        <f t="shared" si="154"/>
        <v>4.5795013293631603</v>
      </c>
      <c r="BR55" s="18">
        <f t="shared" si="154"/>
        <v>5.0544936905137154</v>
      </c>
      <c r="BS55" s="18">
        <f t="shared" si="154"/>
        <v>4.5751182514113831</v>
      </c>
      <c r="BT55" s="18">
        <f t="shared" si="154"/>
        <v>4.2697286214187367</v>
      </c>
      <c r="BV55" s="68">
        <f t="shared" si="129"/>
        <v>-39.777197918750886</v>
      </c>
      <c r="BW55" s="69">
        <f t="shared" si="130"/>
        <v>31.293136888514812</v>
      </c>
      <c r="BX55" s="69">
        <f t="shared" si="131"/>
        <v>-8.4840610302360719</v>
      </c>
      <c r="BZ55" t="str">
        <f t="shared" si="146"/>
        <v>35 Business and public service associate professionals</v>
      </c>
      <c r="CA55" s="18">
        <f t="shared" ref="CA55:CE64" si="155">CA18/CA$35*100</f>
        <v>4.174975403488169</v>
      </c>
      <c r="CB55" s="18">
        <f t="shared" si="155"/>
        <v>4.48751494012813</v>
      </c>
      <c r="CC55" s="18">
        <f t="shared" si="155"/>
        <v>4.7024861882407931</v>
      </c>
      <c r="CD55" s="18">
        <f t="shared" si="155"/>
        <v>4.3390264770655769</v>
      </c>
      <c r="CE55" s="18">
        <f t="shared" si="155"/>
        <v>4.3424248646792734</v>
      </c>
      <c r="CG55" s="68">
        <f t="shared" si="133"/>
        <v>-39.748108196320906</v>
      </c>
      <c r="CH55" s="69">
        <f t="shared" si="134"/>
        <v>24.497077868155671</v>
      </c>
      <c r="CI55" s="69">
        <f t="shared" si="135"/>
        <v>-15.251030328165239</v>
      </c>
      <c r="CK55" t="str">
        <f t="shared" si="147"/>
        <v>35 Business and public service associate professionals</v>
      </c>
      <c r="CL55" s="18">
        <f t="shared" ref="CL55:CP64" si="156">CL18/CL$35*100</f>
        <v>2.4190760051436571</v>
      </c>
      <c r="CM55" s="18">
        <f t="shared" si="156"/>
        <v>2.8300967311221781</v>
      </c>
      <c r="CN55" s="18">
        <f t="shared" si="156"/>
        <v>2.9475308791246588</v>
      </c>
      <c r="CO55" s="18">
        <f t="shared" si="156"/>
        <v>2.8060368826279865</v>
      </c>
      <c r="CP55" s="18">
        <f t="shared" si="156"/>
        <v>2.7065920822625564</v>
      </c>
      <c r="CR55" s="68">
        <f t="shared" si="137"/>
        <v>-48.50053171099983</v>
      </c>
      <c r="CS55" s="69">
        <f t="shared" si="138"/>
        <v>22.394536069892382</v>
      </c>
      <c r="CT55" s="69">
        <f t="shared" si="139"/>
        <v>-26.105995641107455</v>
      </c>
    </row>
    <row r="56" spans="1:98" x14ac:dyDescent="0.2">
      <c r="A56" t="str">
        <f t="shared" si="103"/>
        <v>41 Administrative occupations</v>
      </c>
      <c r="B56" s="18">
        <f t="shared" si="148"/>
        <v>3.0011760069035112</v>
      </c>
      <c r="C56" s="18">
        <f t="shared" si="148"/>
        <v>2.9283611061635426</v>
      </c>
      <c r="D56" s="18">
        <f t="shared" si="148"/>
        <v>2.8972549009306721</v>
      </c>
      <c r="E56" s="18">
        <f t="shared" si="148"/>
        <v>3.2301237383728738</v>
      </c>
      <c r="F56" s="18">
        <f t="shared" si="148"/>
        <v>3.7537913579354001</v>
      </c>
      <c r="H56" s="68">
        <f t="shared" si="105"/>
        <v>150.73177961302648</v>
      </c>
      <c r="I56" s="69">
        <f t="shared" si="106"/>
        <v>94.778163855141656</v>
      </c>
      <c r="J56" s="69">
        <f t="shared" si="107"/>
        <v>245.50994346816816</v>
      </c>
      <c r="L56" t="str">
        <f t="shared" si="140"/>
        <v>41 Administrative occupations</v>
      </c>
      <c r="M56" s="18">
        <f t="shared" si="149"/>
        <v>5.2284853774092079</v>
      </c>
      <c r="N56" s="18">
        <f t="shared" si="149"/>
        <v>5.0088618435977539</v>
      </c>
      <c r="O56" s="18">
        <f t="shared" si="149"/>
        <v>5.3011621122105588</v>
      </c>
      <c r="P56" s="18">
        <f t="shared" si="149"/>
        <v>5.8121895809994877</v>
      </c>
      <c r="Q56" s="18">
        <f t="shared" si="149"/>
        <v>6.4432898069314</v>
      </c>
      <c r="S56" s="68">
        <f t="shared" si="109"/>
        <v>132.27825431714544</v>
      </c>
      <c r="T56" s="69">
        <f t="shared" si="110"/>
        <v>92.467548447501315</v>
      </c>
      <c r="U56" s="69">
        <f t="shared" si="111"/>
        <v>224.74580276464678</v>
      </c>
      <c r="W56" t="str">
        <f t="shared" si="141"/>
        <v>41 Administrative occupations</v>
      </c>
      <c r="X56" s="18">
        <f t="shared" si="150"/>
        <v>8.6757055790819813</v>
      </c>
      <c r="Y56" s="18">
        <f t="shared" si="150"/>
        <v>7.9878411625837185</v>
      </c>
      <c r="Z56" s="18">
        <f t="shared" si="150"/>
        <v>8.6406754004667619</v>
      </c>
      <c r="AA56" s="18">
        <f t="shared" si="150"/>
        <v>9.4234813744335337</v>
      </c>
      <c r="AB56" s="18">
        <f t="shared" si="150"/>
        <v>9.8326651969249816</v>
      </c>
      <c r="AD56" s="68">
        <f t="shared" si="113"/>
        <v>41.158272718976576</v>
      </c>
      <c r="AE56" s="69">
        <f t="shared" si="114"/>
        <v>73.771959592624839</v>
      </c>
      <c r="AF56" s="69">
        <f t="shared" si="115"/>
        <v>114.93023231160142</v>
      </c>
      <c r="AH56" t="str">
        <f t="shared" si="142"/>
        <v>41 Administrative occupations</v>
      </c>
      <c r="AI56" s="18">
        <f t="shared" si="151"/>
        <v>10.508332118118393</v>
      </c>
      <c r="AJ56" s="18">
        <f t="shared" si="151"/>
        <v>11.286149999809616</v>
      </c>
      <c r="AK56" s="18">
        <f t="shared" si="151"/>
        <v>11.892742464653731</v>
      </c>
      <c r="AL56" s="18">
        <f t="shared" si="151"/>
        <v>13.199046463623432</v>
      </c>
      <c r="AM56" s="18">
        <f t="shared" si="151"/>
        <v>13.966443162348337</v>
      </c>
      <c r="AO56" s="68">
        <f t="shared" si="117"/>
        <v>35.015969845053931</v>
      </c>
      <c r="AP56" s="69">
        <f t="shared" si="118"/>
        <v>73.93888092173448</v>
      </c>
      <c r="AQ56" s="69">
        <f t="shared" si="119"/>
        <v>108.95485076678841</v>
      </c>
      <c r="AS56" t="str">
        <f t="shared" si="143"/>
        <v>41 Administrative occupations</v>
      </c>
      <c r="AT56" s="18">
        <f t="shared" si="152"/>
        <v>11.516854673519223</v>
      </c>
      <c r="AU56" s="18">
        <f t="shared" si="152"/>
        <v>11.177843197020028</v>
      </c>
      <c r="AV56" s="18">
        <f t="shared" si="152"/>
        <v>11.987541669949557</v>
      </c>
      <c r="AW56" s="18">
        <f t="shared" si="152"/>
        <v>12.22581085688739</v>
      </c>
      <c r="AX56" s="18">
        <f t="shared" si="152"/>
        <v>12.225033614661513</v>
      </c>
      <c r="AZ56" s="68">
        <f t="shared" si="121"/>
        <v>24.37644421082851</v>
      </c>
      <c r="BA56" s="69">
        <f t="shared" si="122"/>
        <v>66.879293016727686</v>
      </c>
      <c r="BB56" s="69">
        <f t="shared" si="123"/>
        <v>91.255737227556196</v>
      </c>
      <c r="BD56" t="str">
        <f t="shared" si="144"/>
        <v>41 Administrative occupations</v>
      </c>
      <c r="BE56" s="18">
        <f t="shared" si="153"/>
        <v>9.3374949834385621</v>
      </c>
      <c r="BF56" s="18">
        <f t="shared" si="153"/>
        <v>9.0641522388737137</v>
      </c>
      <c r="BG56" s="18">
        <f t="shared" si="153"/>
        <v>9.6950884421229997</v>
      </c>
      <c r="BH56" s="18">
        <f t="shared" si="153"/>
        <v>9.4888423224988561</v>
      </c>
      <c r="BI56" s="18">
        <f t="shared" si="153"/>
        <v>8.0515393059746732</v>
      </c>
      <c r="BK56" s="68">
        <f t="shared" si="125"/>
        <v>-11.613716110709314</v>
      </c>
      <c r="BL56" s="69">
        <f t="shared" si="126"/>
        <v>43.602013933432069</v>
      </c>
      <c r="BM56" s="69">
        <f t="shared" si="127"/>
        <v>31.98829782272275</v>
      </c>
      <c r="BO56" t="str">
        <f t="shared" si="145"/>
        <v>41 Administrative occupations</v>
      </c>
      <c r="BP56" s="18">
        <f t="shared" si="154"/>
        <v>11.077716510293238</v>
      </c>
      <c r="BQ56" s="18">
        <f t="shared" si="154"/>
        <v>10.589539847302458</v>
      </c>
      <c r="BR56" s="18">
        <f t="shared" si="154"/>
        <v>10.742211395169583</v>
      </c>
      <c r="BS56" s="18">
        <f t="shared" si="154"/>
        <v>9.9248276224083103</v>
      </c>
      <c r="BT56" s="18">
        <f t="shared" si="154"/>
        <v>7.1350116898675946</v>
      </c>
      <c r="BV56" s="68">
        <f t="shared" si="129"/>
        <v>-52.647889630129221</v>
      </c>
      <c r="BW56" s="69">
        <f t="shared" si="130"/>
        <v>32.511097827471538</v>
      </c>
      <c r="BX56" s="69">
        <f t="shared" si="131"/>
        <v>-20.136791802657687</v>
      </c>
      <c r="BZ56" t="str">
        <f t="shared" si="146"/>
        <v>41 Administrative occupations</v>
      </c>
      <c r="CA56" s="18">
        <f t="shared" si="155"/>
        <v>8.7305712620515639</v>
      </c>
      <c r="CB56" s="18">
        <f t="shared" si="155"/>
        <v>8.1059509291056742</v>
      </c>
      <c r="CC56" s="18">
        <f t="shared" si="155"/>
        <v>9.0358104225501439</v>
      </c>
      <c r="CD56" s="18">
        <f t="shared" si="155"/>
        <v>7.1186357332836474</v>
      </c>
      <c r="CE56" s="18">
        <f t="shared" si="155"/>
        <v>3.0549238005967894</v>
      </c>
      <c r="CG56" s="68">
        <f t="shared" si="133"/>
        <v>-77.940321691054095</v>
      </c>
      <c r="CH56" s="69">
        <f t="shared" si="134"/>
        <v>18.466291637696443</v>
      </c>
      <c r="CI56" s="69">
        <f t="shared" si="135"/>
        <v>-59.474030053357637</v>
      </c>
      <c r="CK56" t="str">
        <f t="shared" si="147"/>
        <v>41 Administrative occupations</v>
      </c>
      <c r="CL56" s="18">
        <f t="shared" si="156"/>
        <v>6.2599319059959493</v>
      </c>
      <c r="CM56" s="18">
        <f t="shared" si="156"/>
        <v>5.676696123552329</v>
      </c>
      <c r="CN56" s="18">
        <f t="shared" si="156"/>
        <v>5.2222051614086755</v>
      </c>
      <c r="CO56" s="18">
        <f t="shared" si="156"/>
        <v>4.269765957086884</v>
      </c>
      <c r="CP56" s="18">
        <f t="shared" si="156"/>
        <v>2.3847036804682316</v>
      </c>
      <c r="CR56" s="68">
        <f t="shared" si="137"/>
        <v>-74.389456560591569</v>
      </c>
      <c r="CS56" s="69">
        <f t="shared" si="138"/>
        <v>16.982195885094875</v>
      </c>
      <c r="CT56" s="69">
        <f t="shared" si="139"/>
        <v>-57.407260675496694</v>
      </c>
    </row>
    <row r="57" spans="1:98" x14ac:dyDescent="0.2">
      <c r="A57" t="str">
        <f t="shared" si="103"/>
        <v>42 Secretarial and related occupations</v>
      </c>
      <c r="B57" s="18">
        <f t="shared" si="148"/>
        <v>0.29585172356781314</v>
      </c>
      <c r="C57" s="18">
        <f t="shared" si="148"/>
        <v>0.27020541832232065</v>
      </c>
      <c r="D57" s="18">
        <f t="shared" si="148"/>
        <v>0.25951904530312675</v>
      </c>
      <c r="E57" s="18">
        <f t="shared" si="148"/>
        <v>0.30798594477802982</v>
      </c>
      <c r="F57" s="18">
        <f t="shared" si="148"/>
        <v>0.43242762922395306</v>
      </c>
      <c r="H57" s="68">
        <f t="shared" si="105"/>
        <v>222.45577476307622</v>
      </c>
      <c r="I57" s="69">
        <f t="shared" si="106"/>
        <v>130.39061037621693</v>
      </c>
      <c r="J57" s="69">
        <f t="shared" si="107"/>
        <v>352.84638513929309</v>
      </c>
      <c r="L57" t="str">
        <f t="shared" si="140"/>
        <v>42 Secretarial and related occupations</v>
      </c>
      <c r="M57" s="18">
        <f t="shared" si="149"/>
        <v>0.94528591902504744</v>
      </c>
      <c r="N57" s="18">
        <f t="shared" si="149"/>
        <v>0.761617836613806</v>
      </c>
      <c r="O57" s="18">
        <f t="shared" si="149"/>
        <v>0.79924223553680029</v>
      </c>
      <c r="P57" s="18">
        <f t="shared" si="149"/>
        <v>0.90859158812283036</v>
      </c>
      <c r="Q57" s="18">
        <f t="shared" si="149"/>
        <v>0.83262850466208804</v>
      </c>
      <c r="S57" s="68">
        <f t="shared" si="109"/>
        <v>99.087880033173874</v>
      </c>
      <c r="T57" s="69">
        <f t="shared" si="110"/>
        <v>95.280100229301013</v>
      </c>
      <c r="U57" s="69">
        <f t="shared" si="111"/>
        <v>194.36798026247487</v>
      </c>
      <c r="W57" t="str">
        <f t="shared" si="141"/>
        <v>42 Secretarial and related occupations</v>
      </c>
      <c r="X57" s="18">
        <f t="shared" si="150"/>
        <v>1.6002290106673442</v>
      </c>
      <c r="Y57" s="18">
        <f t="shared" si="150"/>
        <v>1.4024512949360979</v>
      </c>
      <c r="Z57" s="18">
        <f t="shared" si="150"/>
        <v>1.4387253776117044</v>
      </c>
      <c r="AA57" s="18">
        <f t="shared" si="150"/>
        <v>1.745967327488684</v>
      </c>
      <c r="AB57" s="18">
        <f t="shared" si="150"/>
        <v>2.4438447343057641</v>
      </c>
      <c r="AD57" s="68">
        <f t="shared" si="113"/>
        <v>110.70676551493011</v>
      </c>
      <c r="AE57" s="69">
        <f t="shared" si="114"/>
        <v>97.276238695265647</v>
      </c>
      <c r="AF57" s="69">
        <f t="shared" si="115"/>
        <v>207.98300421019573</v>
      </c>
      <c r="AH57" t="str">
        <f t="shared" si="142"/>
        <v>42 Secretarial and related occupations</v>
      </c>
      <c r="AI57" s="18">
        <f t="shared" si="151"/>
        <v>2.4502772909608015</v>
      </c>
      <c r="AJ57" s="18">
        <f t="shared" si="151"/>
        <v>2.3111088199331871</v>
      </c>
      <c r="AK57" s="18">
        <f t="shared" si="151"/>
        <v>2.5528278503259858</v>
      </c>
      <c r="AL57" s="18">
        <f t="shared" si="151"/>
        <v>2.8868375752208819</v>
      </c>
      <c r="AM57" s="18">
        <f t="shared" si="151"/>
        <v>2.8543509822398163</v>
      </c>
      <c r="AO57" s="68">
        <f t="shared" si="117"/>
        <v>28.548549900467563</v>
      </c>
      <c r="AP57" s="69">
        <f t="shared" si="118"/>
        <v>76.280802830272293</v>
      </c>
      <c r="AQ57" s="69">
        <f t="shared" si="119"/>
        <v>104.82935273073986</v>
      </c>
      <c r="AS57" t="str">
        <f t="shared" si="143"/>
        <v>42 Secretarial and related occupations</v>
      </c>
      <c r="AT57" s="18">
        <f t="shared" si="152"/>
        <v>2.1857646010198701</v>
      </c>
      <c r="AU57" s="18">
        <f t="shared" si="152"/>
        <v>1.8165474550843503</v>
      </c>
      <c r="AV57" s="18">
        <f t="shared" si="152"/>
        <v>2.0875285929552225</v>
      </c>
      <c r="AW57" s="18">
        <f t="shared" si="152"/>
        <v>2.1362864978667622</v>
      </c>
      <c r="AX57" s="18">
        <f t="shared" si="152"/>
        <v>2.7034094058306501</v>
      </c>
      <c r="AZ57" s="68">
        <f t="shared" si="121"/>
        <v>57.941985133945451</v>
      </c>
      <c r="BA57" s="69">
        <f t="shared" si="122"/>
        <v>66.794502469357653</v>
      </c>
      <c r="BB57" s="69">
        <f t="shared" si="123"/>
        <v>124.73648760330309</v>
      </c>
      <c r="BD57" t="str">
        <f t="shared" si="144"/>
        <v>42 Secretarial and related occupations</v>
      </c>
      <c r="BE57" s="18">
        <f t="shared" si="153"/>
        <v>2.0161158438908124</v>
      </c>
      <c r="BF57" s="18">
        <f t="shared" si="153"/>
        <v>1.8346946941804851</v>
      </c>
      <c r="BG57" s="18">
        <f t="shared" si="153"/>
        <v>1.8115940060271225</v>
      </c>
      <c r="BH57" s="18">
        <f t="shared" si="153"/>
        <v>1.6840832212647756</v>
      </c>
      <c r="BI57" s="18">
        <f t="shared" si="153"/>
        <v>0.48585932905845891</v>
      </c>
      <c r="BK57" s="68">
        <f t="shared" si="125"/>
        <v>-71.456488269293672</v>
      </c>
      <c r="BL57" s="69">
        <f t="shared" si="126"/>
        <v>31.335256726891146</v>
      </c>
      <c r="BM57" s="69">
        <f t="shared" si="127"/>
        <v>-40.121231542402526</v>
      </c>
      <c r="BO57" t="str">
        <f t="shared" si="145"/>
        <v>42 Secretarial and related occupations</v>
      </c>
      <c r="BP57" s="18">
        <f t="shared" si="154"/>
        <v>2.8320455103565361</v>
      </c>
      <c r="BQ57" s="18">
        <f t="shared" si="154"/>
        <v>2.5183869827972467</v>
      </c>
      <c r="BR57" s="18">
        <f t="shared" si="154"/>
        <v>2.2694485340117496</v>
      </c>
      <c r="BS57" s="18">
        <f t="shared" si="154"/>
        <v>1.6017891662073434</v>
      </c>
      <c r="BT57" s="18">
        <f t="shared" si="154"/>
        <v>0.3906028910171887</v>
      </c>
      <c r="BV57" s="68">
        <f t="shared" si="129"/>
        <v>-87.729748630744837</v>
      </c>
      <c r="BW57" s="69">
        <f t="shared" si="130"/>
        <v>24.091069915740135</v>
      </c>
      <c r="BX57" s="69">
        <f t="shared" si="131"/>
        <v>-63.638678715004701</v>
      </c>
      <c r="BZ57" t="str">
        <f t="shared" si="146"/>
        <v>42 Secretarial and related occupations</v>
      </c>
      <c r="CA57" s="18">
        <f t="shared" si="155"/>
        <v>3.3837751737293589</v>
      </c>
      <c r="CB57" s="18">
        <f t="shared" si="155"/>
        <v>3.1731457580909477</v>
      </c>
      <c r="CC57" s="18">
        <f t="shared" si="155"/>
        <v>3.380918246744387</v>
      </c>
      <c r="CD57" s="18">
        <f t="shared" si="155"/>
        <v>1.8752743672429966</v>
      </c>
      <c r="CE57" s="18">
        <f t="shared" si="155"/>
        <v>0.83371593109767794</v>
      </c>
      <c r="CG57" s="68">
        <f t="shared" si="133"/>
        <v>-83.910248581390462</v>
      </c>
      <c r="CH57" s="69">
        <f t="shared" si="134"/>
        <v>16.898058600738047</v>
      </c>
      <c r="CI57" s="69">
        <f t="shared" si="135"/>
        <v>-67.012189980652423</v>
      </c>
      <c r="CK57" t="str">
        <f t="shared" si="147"/>
        <v>42 Secretarial and related occupations</v>
      </c>
      <c r="CL57" s="18">
        <f t="shared" si="156"/>
        <v>2.5935787031279309</v>
      </c>
      <c r="CM57" s="18">
        <f t="shared" si="156"/>
        <v>2.6564362544542588</v>
      </c>
      <c r="CN57" s="18">
        <f t="shared" si="156"/>
        <v>2.3057473386466709</v>
      </c>
      <c r="CO57" s="18">
        <f t="shared" si="156"/>
        <v>2.8020868953759619</v>
      </c>
      <c r="CP57" s="18">
        <f t="shared" si="156"/>
        <v>1.0214329613115403</v>
      </c>
      <c r="CR57" s="68">
        <f t="shared" si="137"/>
        <v>-75.155145714545597</v>
      </c>
      <c r="CS57" s="69">
        <f t="shared" si="138"/>
        <v>27.935316545918244</v>
      </c>
      <c r="CT57" s="69">
        <f t="shared" si="139"/>
        <v>-47.219829168627349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0.12901077051139445</v>
      </c>
      <c r="C58" s="18">
        <f t="shared" si="148"/>
        <v>0.17578922024815716</v>
      </c>
      <c r="D58" s="18">
        <f t="shared" si="148"/>
        <v>0.15833975499125913</v>
      </c>
      <c r="E58" s="18">
        <f t="shared" si="148"/>
        <v>0.15822903861152365</v>
      </c>
      <c r="F58" s="18">
        <f t="shared" si="148"/>
        <v>0.18386542038054957</v>
      </c>
      <c r="H58" s="68">
        <f t="shared" si="105"/>
        <v>124.71706276670443</v>
      </c>
      <c r="I58" s="69">
        <f t="shared" si="106"/>
        <v>117.57869754980079</v>
      </c>
      <c r="J58" s="69">
        <f t="shared" si="107"/>
        <v>242.29576031650524</v>
      </c>
      <c r="L58" t="str">
        <f t="shared" si="140"/>
        <v>51 Skilled agricultural and related trades</v>
      </c>
      <c r="M58" s="18">
        <f t="shared" si="149"/>
        <v>0.15068546190442753</v>
      </c>
      <c r="N58" s="18">
        <f t="shared" si="149"/>
        <v>0.13335218746314254</v>
      </c>
      <c r="O58" s="18">
        <f t="shared" si="149"/>
        <v>0.13456458564147428</v>
      </c>
      <c r="P58" s="18">
        <f t="shared" si="149"/>
        <v>0.13753568398497018</v>
      </c>
      <c r="Q58" s="18">
        <f t="shared" si="149"/>
        <v>0.15348170570500388</v>
      </c>
      <c r="S58" s="68">
        <f t="shared" si="109"/>
        <v>117.97054591521581</v>
      </c>
      <c r="T58" s="69">
        <f t="shared" si="110"/>
        <v>84.748947477813559</v>
      </c>
      <c r="U58" s="69">
        <f t="shared" si="111"/>
        <v>202.71949339302938</v>
      </c>
      <c r="W58" t="str">
        <f t="shared" si="141"/>
        <v>51 Skilled agricultural and related trades</v>
      </c>
      <c r="X58" s="18">
        <f t="shared" si="150"/>
        <v>0.56565210181699599</v>
      </c>
      <c r="Y58" s="18">
        <f t="shared" si="150"/>
        <v>0.53628767129074706</v>
      </c>
      <c r="Z58" s="18">
        <f t="shared" si="150"/>
        <v>0.61219950966716075</v>
      </c>
      <c r="AA58" s="18">
        <f t="shared" si="150"/>
        <v>0.66402485105878761</v>
      </c>
      <c r="AB58" s="18">
        <f t="shared" si="150"/>
        <v>0.81955693291753606</v>
      </c>
      <c r="AD58" s="68">
        <f t="shared" si="113"/>
        <v>66.061488124282718</v>
      </c>
      <c r="AE58" s="69">
        <f t="shared" si="114"/>
        <v>91.052220967554504</v>
      </c>
      <c r="AF58" s="69">
        <f t="shared" si="115"/>
        <v>157.11370909183722</v>
      </c>
      <c r="AH58" t="str">
        <f t="shared" si="142"/>
        <v>51 Skilled agricultural and related trades</v>
      </c>
      <c r="AI58" s="18">
        <f t="shared" si="151"/>
        <v>1.018244208311307</v>
      </c>
      <c r="AJ58" s="18">
        <f t="shared" si="151"/>
        <v>1.1940779228910103</v>
      </c>
      <c r="AK58" s="18">
        <f t="shared" si="151"/>
        <v>1.133748870489214</v>
      </c>
      <c r="AL58" s="18">
        <f t="shared" si="151"/>
        <v>1.3112885954722728</v>
      </c>
      <c r="AM58" s="18">
        <f t="shared" si="151"/>
        <v>1.6004308798466882</v>
      </c>
      <c r="AO58" s="68">
        <f t="shared" si="117"/>
        <v>62.293599093822372</v>
      </c>
      <c r="AP58" s="69">
        <f t="shared" si="118"/>
        <v>93.80622395061998</v>
      </c>
      <c r="AQ58" s="69">
        <f t="shared" si="119"/>
        <v>156.09982304444233</v>
      </c>
      <c r="AS58" t="str">
        <f t="shared" si="143"/>
        <v>51 Skilled agricultural and related trades</v>
      </c>
      <c r="AT58" s="18">
        <f t="shared" si="152"/>
        <v>1.5242865489163457</v>
      </c>
      <c r="AU58" s="18">
        <f t="shared" si="152"/>
        <v>1.612076766459196</v>
      </c>
      <c r="AV58" s="18">
        <f t="shared" si="152"/>
        <v>1.5672063248701766</v>
      </c>
      <c r="AW58" s="18">
        <f t="shared" si="152"/>
        <v>1.6812775343056097</v>
      </c>
      <c r="AX58" s="18">
        <f t="shared" si="152"/>
        <v>2.0022931788043254</v>
      </c>
      <c r="AZ58" s="68">
        <f t="shared" si="121"/>
        <v>55.818743046374543</v>
      </c>
      <c r="BA58" s="69">
        <f t="shared" si="122"/>
        <v>80.86468823772465</v>
      </c>
      <c r="BB58" s="69">
        <f t="shared" si="123"/>
        <v>136.68343128409919</v>
      </c>
      <c r="BD58" t="str">
        <f t="shared" si="144"/>
        <v>51 Skilled agricultural and related trades</v>
      </c>
      <c r="BE58" s="18">
        <f t="shared" si="153"/>
        <v>0.77113952104792183</v>
      </c>
      <c r="BF58" s="18">
        <f t="shared" si="153"/>
        <v>0.71831955878874687</v>
      </c>
      <c r="BG58" s="18">
        <f t="shared" si="153"/>
        <v>0.76596069197603867</v>
      </c>
      <c r="BH58" s="18">
        <f t="shared" si="153"/>
        <v>0.72170088688757628</v>
      </c>
      <c r="BI58" s="18">
        <f t="shared" si="153"/>
        <v>0.75083444949509404</v>
      </c>
      <c r="BK58" s="68">
        <f t="shared" si="125"/>
        <v>4.326692815325706</v>
      </c>
      <c r="BL58" s="69">
        <f t="shared" si="126"/>
        <v>46.241865884341685</v>
      </c>
      <c r="BM58" s="69">
        <f t="shared" si="127"/>
        <v>50.568558699667399</v>
      </c>
      <c r="BO58" t="str">
        <f t="shared" si="145"/>
        <v>51 Skilled agricultural and related trades</v>
      </c>
      <c r="BP58" s="18">
        <f t="shared" si="154"/>
        <v>1.1536664775404726</v>
      </c>
      <c r="BQ58" s="18">
        <f t="shared" si="154"/>
        <v>1.1360683598657779</v>
      </c>
      <c r="BR58" s="18">
        <f t="shared" si="154"/>
        <v>1.2129618403961759</v>
      </c>
      <c r="BS58" s="18">
        <f t="shared" si="154"/>
        <v>1.2231840146870185</v>
      </c>
      <c r="BT58" s="18">
        <f t="shared" si="154"/>
        <v>1.504559117658786</v>
      </c>
      <c r="BV58" s="68">
        <f t="shared" si="129"/>
        <v>-11.569829282852899</v>
      </c>
      <c r="BW58" s="69">
        <f t="shared" si="130"/>
        <v>49.071602348079004</v>
      </c>
      <c r="BX58" s="69">
        <f t="shared" si="131"/>
        <v>37.501773065226104</v>
      </c>
      <c r="BZ58" t="str">
        <f t="shared" si="146"/>
        <v>51 Skilled agricultural and related trades</v>
      </c>
      <c r="CA58" s="18">
        <f t="shared" si="155"/>
        <v>1.6434415685218615</v>
      </c>
      <c r="CB58" s="18">
        <f t="shared" si="155"/>
        <v>1.6563544955227338</v>
      </c>
      <c r="CC58" s="18">
        <f t="shared" si="155"/>
        <v>1.7013979250166087</v>
      </c>
      <c r="CD58" s="18">
        <f t="shared" si="155"/>
        <v>1.7792257066695492</v>
      </c>
      <c r="CE58" s="18">
        <f t="shared" si="155"/>
        <v>2.8467441787705861</v>
      </c>
      <c r="CG58" s="68">
        <f t="shared" si="133"/>
        <v>9.1712909521127148</v>
      </c>
      <c r="CH58" s="69">
        <f t="shared" si="134"/>
        <v>39.853158407793323</v>
      </c>
      <c r="CI58" s="69">
        <f t="shared" si="135"/>
        <v>49.024449359906043</v>
      </c>
      <c r="CK58" t="str">
        <f t="shared" si="147"/>
        <v>51 Skilled agricultural and related trades</v>
      </c>
      <c r="CL58" s="18">
        <f t="shared" si="156"/>
        <v>2.6457974365725958</v>
      </c>
      <c r="CM58" s="18">
        <f t="shared" si="156"/>
        <v>3.2477605009559283</v>
      </c>
      <c r="CN58" s="18">
        <f t="shared" si="156"/>
        <v>4.2156398339695116</v>
      </c>
      <c r="CO58" s="18">
        <f t="shared" si="156"/>
        <v>4.4189405642620994</v>
      </c>
      <c r="CP58" s="18">
        <f t="shared" si="156"/>
        <v>3.0783008645350804</v>
      </c>
      <c r="CR58" s="68">
        <f t="shared" si="137"/>
        <v>-59.046986318786779</v>
      </c>
      <c r="CS58" s="69">
        <f t="shared" si="138"/>
        <v>24.718426765879396</v>
      </c>
      <c r="CT58" s="69">
        <f t="shared" si="139"/>
        <v>-34.328559552907379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0.2266689299421587</v>
      </c>
      <c r="C59" s="18">
        <f t="shared" si="148"/>
        <v>0.21177244651436627</v>
      </c>
      <c r="D59" s="18">
        <f t="shared" si="148"/>
        <v>0.20555318556434576</v>
      </c>
      <c r="E59" s="18">
        <f t="shared" si="148"/>
        <v>0.22723408306938525</v>
      </c>
      <c r="F59" s="18">
        <f t="shared" si="148"/>
        <v>0.23942161466723538</v>
      </c>
      <c r="H59" s="68">
        <f t="shared" si="105"/>
        <v>125.40580834579393</v>
      </c>
      <c r="I59" s="69">
        <f t="shared" si="106"/>
        <v>66.646220913754874</v>
      </c>
      <c r="J59" s="69">
        <f t="shared" si="107"/>
        <v>192.05202925954882</v>
      </c>
      <c r="L59" t="str">
        <f t="shared" si="140"/>
        <v>52 Skilled metal, electrical and electronic trades</v>
      </c>
      <c r="M59" s="18">
        <f t="shared" si="149"/>
        <v>0.76958853982803166</v>
      </c>
      <c r="N59" s="18">
        <f t="shared" si="149"/>
        <v>0.73281748028026372</v>
      </c>
      <c r="O59" s="18">
        <f t="shared" si="149"/>
        <v>0.55478462603740686</v>
      </c>
      <c r="P59" s="18">
        <f t="shared" si="149"/>
        <v>0.71858897349246942</v>
      </c>
      <c r="Q59" s="18">
        <f t="shared" si="149"/>
        <v>0.89096681997740346</v>
      </c>
      <c r="S59" s="68">
        <f t="shared" si="109"/>
        <v>206.90862020317718</v>
      </c>
      <c r="T59" s="69">
        <f t="shared" si="110"/>
        <v>99.92835881375413</v>
      </c>
      <c r="U59" s="69">
        <f t="shared" si="111"/>
        <v>306.83697901693125</v>
      </c>
      <c r="W59" t="str">
        <f t="shared" si="141"/>
        <v>52 Skilled metal, electrical and electronic trades</v>
      </c>
      <c r="X59" s="18">
        <f t="shared" si="150"/>
        <v>1.0726666142691204</v>
      </c>
      <c r="Y59" s="18">
        <f t="shared" si="150"/>
        <v>1.0546914770290021</v>
      </c>
      <c r="Z59" s="18">
        <f t="shared" si="150"/>
        <v>0.83493895900466453</v>
      </c>
      <c r="AA59" s="18">
        <f t="shared" si="150"/>
        <v>0.96110602927773103</v>
      </c>
      <c r="AB59" s="18">
        <f t="shared" si="150"/>
        <v>1.0923901177036774</v>
      </c>
      <c r="AD59" s="68">
        <f t="shared" si="113"/>
        <v>62.295250628476559</v>
      </c>
      <c r="AE59" s="69">
        <f t="shared" si="114"/>
        <v>70.130401211636965</v>
      </c>
      <c r="AF59" s="69">
        <f t="shared" si="115"/>
        <v>132.42565184011352</v>
      </c>
      <c r="AH59" t="str">
        <f t="shared" si="142"/>
        <v>52 Skilled metal, electrical and electronic trades</v>
      </c>
      <c r="AI59" s="18">
        <f t="shared" si="151"/>
        <v>1.1890516192587304</v>
      </c>
      <c r="AJ59" s="18">
        <f t="shared" si="151"/>
        <v>1.2348003722193781</v>
      </c>
      <c r="AK59" s="18">
        <f t="shared" si="151"/>
        <v>1.0453661561566256</v>
      </c>
      <c r="AL59" s="18">
        <f t="shared" si="151"/>
        <v>1.2640079200029533</v>
      </c>
      <c r="AM59" s="18">
        <f t="shared" si="151"/>
        <v>1.4762756833264519</v>
      </c>
      <c r="AO59" s="68">
        <f t="shared" si="117"/>
        <v>62.360495146520847</v>
      </c>
      <c r="AP59" s="69">
        <f t="shared" si="118"/>
        <v>63.275608267473928</v>
      </c>
      <c r="AQ59" s="69">
        <f t="shared" si="119"/>
        <v>125.63610341399479</v>
      </c>
      <c r="AS59" t="str">
        <f t="shared" si="143"/>
        <v>52 Skilled metal, electrical and electronic trades</v>
      </c>
      <c r="AT59" s="18">
        <f t="shared" si="152"/>
        <v>5.2217732506385417</v>
      </c>
      <c r="AU59" s="18">
        <f t="shared" si="152"/>
        <v>5.1186924476627116</v>
      </c>
      <c r="AV59" s="18">
        <f t="shared" si="152"/>
        <v>4.2633206121908218</v>
      </c>
      <c r="AW59" s="18">
        <f t="shared" si="152"/>
        <v>4.5485150321539694</v>
      </c>
      <c r="AX59" s="18">
        <f t="shared" si="152"/>
        <v>4.9116498563444431</v>
      </c>
      <c r="AZ59" s="68">
        <f t="shared" si="121"/>
        <v>40.506886298233468</v>
      </c>
      <c r="BA59" s="69">
        <f t="shared" si="122"/>
        <v>57.551605045544981</v>
      </c>
      <c r="BB59" s="69">
        <f t="shared" si="123"/>
        <v>98.058491343778456</v>
      </c>
      <c r="BD59" t="str">
        <f t="shared" si="144"/>
        <v>52 Skilled metal, electrical and electronic trades</v>
      </c>
      <c r="BE59" s="18">
        <f t="shared" si="153"/>
        <v>7.755720158783193</v>
      </c>
      <c r="BF59" s="18">
        <f t="shared" si="153"/>
        <v>7.2218778262203784</v>
      </c>
      <c r="BG59" s="18">
        <f t="shared" si="153"/>
        <v>6.6437703930531544</v>
      </c>
      <c r="BH59" s="18">
        <f t="shared" si="153"/>
        <v>6.4908908890902923</v>
      </c>
      <c r="BI59" s="18">
        <f t="shared" si="153"/>
        <v>6.2792299049364138</v>
      </c>
      <c r="BK59" s="68">
        <f t="shared" si="125"/>
        <v>0.58877103880284976</v>
      </c>
      <c r="BL59" s="69">
        <f t="shared" si="126"/>
        <v>33.934436930170122</v>
      </c>
      <c r="BM59" s="69">
        <f t="shared" si="127"/>
        <v>34.523207968972976</v>
      </c>
      <c r="BO59" t="str">
        <f t="shared" si="145"/>
        <v>52 Skilled metal, electrical and electronic trades</v>
      </c>
      <c r="BP59" s="18">
        <f t="shared" si="154"/>
        <v>4.4437129938649234</v>
      </c>
      <c r="BQ59" s="18">
        <f t="shared" si="154"/>
        <v>4.0816112814926289</v>
      </c>
      <c r="BR59" s="18">
        <f t="shared" si="154"/>
        <v>4.1488728173557208</v>
      </c>
      <c r="BS59" s="18">
        <f t="shared" si="154"/>
        <v>3.9989890473916789</v>
      </c>
      <c r="BT59" s="18">
        <f t="shared" si="154"/>
        <v>3.916605834232012</v>
      </c>
      <c r="BV59" s="68">
        <f t="shared" si="129"/>
        <v>-32.699531192891826</v>
      </c>
      <c r="BW59" s="69">
        <f t="shared" si="130"/>
        <v>32.439419852093856</v>
      </c>
      <c r="BX59" s="69">
        <f t="shared" si="131"/>
        <v>-0.26011134079796755</v>
      </c>
      <c r="BZ59" t="str">
        <f t="shared" si="146"/>
        <v>52 Skilled metal, electrical and electronic trades</v>
      </c>
      <c r="CA59" s="18">
        <f t="shared" si="155"/>
        <v>3.6801340252365611</v>
      </c>
      <c r="CB59" s="18">
        <f t="shared" si="155"/>
        <v>3.6707979515628999</v>
      </c>
      <c r="CC59" s="18">
        <f t="shared" si="155"/>
        <v>3.1160447426128868</v>
      </c>
      <c r="CD59" s="18">
        <f t="shared" si="155"/>
        <v>3.1242970945067317</v>
      </c>
      <c r="CE59" s="18">
        <f t="shared" si="155"/>
        <v>2.4427644297414628</v>
      </c>
      <c r="CG59" s="68">
        <f t="shared" si="133"/>
        <v>-48.850215789827942</v>
      </c>
      <c r="CH59" s="69">
        <f t="shared" si="134"/>
        <v>26.472933443209438</v>
      </c>
      <c r="CI59" s="69">
        <f t="shared" si="135"/>
        <v>-22.377282346618504</v>
      </c>
      <c r="CK59" t="str">
        <f t="shared" si="147"/>
        <v>52 Skilled metal, electrical and electronic trades</v>
      </c>
      <c r="CL59" s="18">
        <f t="shared" si="156"/>
        <v>3.4051974293892999</v>
      </c>
      <c r="CM59" s="18">
        <f t="shared" si="156"/>
        <v>4.1241642016953088</v>
      </c>
      <c r="CN59" s="18">
        <f t="shared" si="156"/>
        <v>4.1614169368494984</v>
      </c>
      <c r="CO59" s="18">
        <f t="shared" si="156"/>
        <v>4.0861616047561444</v>
      </c>
      <c r="CP59" s="18">
        <f t="shared" si="156"/>
        <v>2.7812620425155639</v>
      </c>
      <c r="CR59" s="68">
        <f t="shared" si="137"/>
        <v>-62.516599775619007</v>
      </c>
      <c r="CS59" s="69">
        <f t="shared" si="138"/>
        <v>20.292348978277701</v>
      </c>
      <c r="CT59" s="69">
        <f t="shared" si="139"/>
        <v>-42.224250797341305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0.16841167239530974</v>
      </c>
      <c r="C60" s="18">
        <f t="shared" si="148"/>
        <v>9.9876093196567872E-2</v>
      </c>
      <c r="D60" s="18">
        <f t="shared" si="148"/>
        <v>6.8955332166406078E-2</v>
      </c>
      <c r="E60" s="18">
        <f t="shared" si="148"/>
        <v>0.11056545596706778</v>
      </c>
      <c r="F60" s="18">
        <f t="shared" si="148"/>
        <v>9.5096233361461932E-2</v>
      </c>
      <c r="H60" s="68">
        <f t="shared" si="105"/>
        <v>166.88331275809193</v>
      </c>
      <c r="I60" s="69">
        <f t="shared" si="106"/>
        <v>92.259835995748247</v>
      </c>
      <c r="J60" s="69">
        <f t="shared" si="107"/>
        <v>259.14314875384019</v>
      </c>
      <c r="L60" t="str">
        <f t="shared" si="140"/>
        <v>53 Skilled construction and building trades</v>
      </c>
      <c r="M60" s="18">
        <f t="shared" si="149"/>
        <v>0.35825411322406797</v>
      </c>
      <c r="N60" s="18">
        <f t="shared" si="149"/>
        <v>0.32212401683617609</v>
      </c>
      <c r="O60" s="18">
        <f t="shared" si="149"/>
        <v>0.226900626071976</v>
      </c>
      <c r="P60" s="18">
        <f t="shared" si="149"/>
        <v>0.28553499650205733</v>
      </c>
      <c r="Q60" s="18">
        <f t="shared" si="149"/>
        <v>0.28196861590565619</v>
      </c>
      <c r="S60" s="68">
        <f t="shared" si="109"/>
        <v>137.48547444361233</v>
      </c>
      <c r="T60" s="69">
        <f t="shared" si="110"/>
        <v>84.838488363826244</v>
      </c>
      <c r="U60" s="69">
        <f t="shared" si="111"/>
        <v>222.32396280743859</v>
      </c>
      <c r="W60" t="str">
        <f t="shared" si="141"/>
        <v>53 Skilled construction and building trades</v>
      </c>
      <c r="X60" s="18">
        <f t="shared" si="150"/>
        <v>0.71988961163718757</v>
      </c>
      <c r="Y60" s="18">
        <f t="shared" si="150"/>
        <v>0.62703402156246613</v>
      </c>
      <c r="Z60" s="18">
        <f t="shared" si="150"/>
        <v>0.49862459312225427</v>
      </c>
      <c r="AA60" s="18">
        <f t="shared" si="150"/>
        <v>0.58119277583164786</v>
      </c>
      <c r="AB60" s="18">
        <f t="shared" si="150"/>
        <v>0.60494209371080276</v>
      </c>
      <c r="AD60" s="68">
        <f t="shared" si="113"/>
        <v>50.495281804947325</v>
      </c>
      <c r="AE60" s="69">
        <f t="shared" si="114"/>
        <v>69.936379721219936</v>
      </c>
      <c r="AF60" s="69">
        <f t="shared" si="115"/>
        <v>120.43166152616725</v>
      </c>
      <c r="AH60" t="str">
        <f t="shared" si="142"/>
        <v>53 Skilled construction and building trades</v>
      </c>
      <c r="AI60" s="18">
        <f t="shared" si="151"/>
        <v>1.2816890956500406</v>
      </c>
      <c r="AJ60" s="18">
        <f t="shared" si="151"/>
        <v>1.60853332650823</v>
      </c>
      <c r="AK60" s="18">
        <f t="shared" si="151"/>
        <v>1.1857406533173016</v>
      </c>
      <c r="AL60" s="18">
        <f t="shared" si="151"/>
        <v>1.5646358630912203</v>
      </c>
      <c r="AM60" s="18">
        <f t="shared" si="151"/>
        <v>1.757209524368637</v>
      </c>
      <c r="AO60" s="68">
        <f t="shared" si="117"/>
        <v>70.37865089396746</v>
      </c>
      <c r="AP60" s="69">
        <f t="shared" si="118"/>
        <v>83.004810189634753</v>
      </c>
      <c r="AQ60" s="69">
        <f t="shared" si="119"/>
        <v>153.38346108360221</v>
      </c>
      <c r="AS60" t="str">
        <f t="shared" si="143"/>
        <v>53 Skilled construction and building trades</v>
      </c>
      <c r="AT60" s="18">
        <f t="shared" si="152"/>
        <v>2.1528161888165154</v>
      </c>
      <c r="AU60" s="18">
        <f t="shared" si="152"/>
        <v>2.1834641842247517</v>
      </c>
      <c r="AV60" s="18">
        <f t="shared" si="152"/>
        <v>1.7263051181854474</v>
      </c>
      <c r="AW60" s="18">
        <f t="shared" si="152"/>
        <v>2.0982343031793338</v>
      </c>
      <c r="AX60" s="18">
        <f t="shared" si="152"/>
        <v>2.1606836525639626</v>
      </c>
      <c r="AZ60" s="68">
        <f t="shared" si="121"/>
        <v>52.648250952891182</v>
      </c>
      <c r="BA60" s="69">
        <f t="shared" si="122"/>
        <v>76.679680669456729</v>
      </c>
      <c r="BB60" s="69">
        <f t="shared" si="123"/>
        <v>129.32793162234793</v>
      </c>
      <c r="BD60" t="str">
        <f t="shared" si="144"/>
        <v>53 Skilled construction and building trades</v>
      </c>
      <c r="BE60" s="18">
        <f t="shared" si="153"/>
        <v>6.1976442416466249</v>
      </c>
      <c r="BF60" s="18">
        <f t="shared" si="153"/>
        <v>6.0099424523925924</v>
      </c>
      <c r="BG60" s="18">
        <f t="shared" si="153"/>
        <v>4.8468922181034237</v>
      </c>
      <c r="BH60" s="18">
        <f t="shared" si="153"/>
        <v>5.0357633674444227</v>
      </c>
      <c r="BI60" s="18">
        <f t="shared" si="153"/>
        <v>4.7821485027000872</v>
      </c>
      <c r="BK60" s="68">
        <f t="shared" si="125"/>
        <v>5.0068011669716892</v>
      </c>
      <c r="BL60" s="69">
        <f t="shared" si="126"/>
        <v>38.985774559485591</v>
      </c>
      <c r="BM60" s="69">
        <f t="shared" si="127"/>
        <v>43.992575726457275</v>
      </c>
      <c r="BO60" t="str">
        <f t="shared" si="145"/>
        <v>53 Skilled construction and building trades</v>
      </c>
      <c r="BP60" s="18">
        <f t="shared" si="154"/>
        <v>4.9964587112053191</v>
      </c>
      <c r="BQ60" s="18">
        <f t="shared" si="154"/>
        <v>5.4062989078623609</v>
      </c>
      <c r="BR60" s="18">
        <f t="shared" si="154"/>
        <v>4.9570068479278904</v>
      </c>
      <c r="BS60" s="18">
        <f t="shared" si="154"/>
        <v>5.6221357999753101</v>
      </c>
      <c r="BT60" s="18">
        <f t="shared" si="154"/>
        <v>6.9651217174126412</v>
      </c>
      <c r="BV60" s="68">
        <f t="shared" si="129"/>
        <v>0.1722747909937776</v>
      </c>
      <c r="BW60" s="69">
        <f t="shared" si="130"/>
        <v>48.989364443622598</v>
      </c>
      <c r="BX60" s="69">
        <f t="shared" si="131"/>
        <v>49.161639234616374</v>
      </c>
      <c r="BZ60" t="str">
        <f t="shared" si="146"/>
        <v>53 Skilled construction and building trades</v>
      </c>
      <c r="CA60" s="18">
        <f t="shared" si="155"/>
        <v>4.2534514039351228</v>
      </c>
      <c r="CB60" s="18">
        <f t="shared" si="155"/>
        <v>4.7762411933849807</v>
      </c>
      <c r="CC60" s="18">
        <f t="shared" si="155"/>
        <v>3.703153256822509</v>
      </c>
      <c r="CD60" s="18">
        <f t="shared" si="155"/>
        <v>4.3857557510375269</v>
      </c>
      <c r="CE60" s="18">
        <f t="shared" si="155"/>
        <v>6.4568894681774864</v>
      </c>
      <c r="CG60" s="68">
        <f t="shared" si="133"/>
        <v>13.767330992816893</v>
      </c>
      <c r="CH60" s="69">
        <f t="shared" si="134"/>
        <v>39.657026127899151</v>
      </c>
      <c r="CI60" s="69">
        <f t="shared" si="135"/>
        <v>53.424357120716046</v>
      </c>
      <c r="CK60" t="str">
        <f t="shared" si="147"/>
        <v>53 Skilled construction and building trades</v>
      </c>
      <c r="CL60" s="18">
        <f t="shared" si="156"/>
        <v>5.5656275015503205</v>
      </c>
      <c r="CM60" s="18">
        <f t="shared" si="156"/>
        <v>7.01495767578644</v>
      </c>
      <c r="CN60" s="18">
        <f t="shared" si="156"/>
        <v>6.6635086794027032</v>
      </c>
      <c r="CO60" s="18">
        <f t="shared" si="156"/>
        <v>5.6514862655962812</v>
      </c>
      <c r="CP60" s="18">
        <f t="shared" si="156"/>
        <v>2.6830178231528601</v>
      </c>
      <c r="CR60" s="68">
        <f t="shared" si="137"/>
        <v>-77.418182582334495</v>
      </c>
      <c r="CS60" s="69">
        <f t="shared" si="138"/>
        <v>16.148471921833202</v>
      </c>
      <c r="CT60" s="69">
        <f t="shared" si="139"/>
        <v>-61.269710660501289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0.53076725984540274</v>
      </c>
      <c r="C61" s="18">
        <f t="shared" si="148"/>
        <v>0.47599852434942719</v>
      </c>
      <c r="D61" s="18">
        <f t="shared" si="148"/>
        <v>0.4077526946545485</v>
      </c>
      <c r="E61" s="18">
        <f t="shared" si="148"/>
        <v>0.50230362368185</v>
      </c>
      <c r="F61" s="18">
        <f t="shared" si="148"/>
        <v>0.57730602541334752</v>
      </c>
      <c r="H61" s="68">
        <f t="shared" si="105"/>
        <v>173.99031378270507</v>
      </c>
      <c r="I61" s="69">
        <f t="shared" si="106"/>
        <v>95.231704314376472</v>
      </c>
      <c r="J61" s="69">
        <f t="shared" si="107"/>
        <v>269.22201809708156</v>
      </c>
      <c r="L61" t="str">
        <f t="shared" si="140"/>
        <v>54 Textiles, printing and other skilled trades</v>
      </c>
      <c r="M61" s="18">
        <f t="shared" si="149"/>
        <v>0.55044345133001527</v>
      </c>
      <c r="N61" s="18">
        <f t="shared" si="149"/>
        <v>0.55975087808590751</v>
      </c>
      <c r="O61" s="18">
        <f t="shared" si="149"/>
        <v>0.55279870967609068</v>
      </c>
      <c r="P61" s="18">
        <f t="shared" si="149"/>
        <v>0.62991708492914522</v>
      </c>
      <c r="Q61" s="18">
        <f t="shared" si="149"/>
        <v>0.72069652867160339</v>
      </c>
      <c r="S61" s="68">
        <f t="shared" si="109"/>
        <v>149.14798713901865</v>
      </c>
      <c r="T61" s="69">
        <f t="shared" si="110"/>
        <v>97.25326239673339</v>
      </c>
      <c r="U61" s="69">
        <f t="shared" si="111"/>
        <v>246.40124953575202</v>
      </c>
      <c r="W61" t="str">
        <f t="shared" si="141"/>
        <v>54 Textiles, printing and other skilled trades</v>
      </c>
      <c r="X61" s="18">
        <f t="shared" si="150"/>
        <v>0.79951214576198981</v>
      </c>
      <c r="Y61" s="18">
        <f t="shared" si="150"/>
        <v>0.74951755065924053</v>
      </c>
      <c r="Z61" s="18">
        <f t="shared" si="150"/>
        <v>0.71148311291921851</v>
      </c>
      <c r="AA61" s="18">
        <f t="shared" si="150"/>
        <v>0.86825354807206157</v>
      </c>
      <c r="AB61" s="18">
        <f t="shared" si="150"/>
        <v>0.95392467044769225</v>
      </c>
      <c r="AD61" s="68">
        <f t="shared" si="113"/>
        <v>66.315321056768866</v>
      </c>
      <c r="AE61" s="69">
        <f t="shared" si="114"/>
        <v>80.994330405919939</v>
      </c>
      <c r="AF61" s="69">
        <f t="shared" si="115"/>
        <v>147.30965146268881</v>
      </c>
      <c r="AH61" t="str">
        <f t="shared" si="142"/>
        <v>54 Textiles, printing and other skilled trades</v>
      </c>
      <c r="AI61" s="18">
        <f t="shared" si="151"/>
        <v>1.0814946605658027</v>
      </c>
      <c r="AJ61" s="18">
        <f t="shared" si="151"/>
        <v>1.0328919464735404</v>
      </c>
      <c r="AK61" s="18">
        <f t="shared" si="151"/>
        <v>1.1603124155978983</v>
      </c>
      <c r="AL61" s="18">
        <f t="shared" si="151"/>
        <v>1.3167264334716859</v>
      </c>
      <c r="AM61" s="18">
        <f t="shared" si="151"/>
        <v>1.5768185187837915</v>
      </c>
      <c r="AO61" s="68">
        <f t="shared" si="117"/>
        <v>56.238517353148112</v>
      </c>
      <c r="AP61" s="69">
        <f t="shared" si="118"/>
        <v>80.501227203229689</v>
      </c>
      <c r="AQ61" s="69">
        <f t="shared" si="119"/>
        <v>136.73974455637781</v>
      </c>
      <c r="AS61" t="str">
        <f t="shared" si="143"/>
        <v>54 Textiles, printing and other skilled trades</v>
      </c>
      <c r="AT61" s="18">
        <f t="shared" si="152"/>
        <v>1.3367542002364639</v>
      </c>
      <c r="AU61" s="18">
        <f t="shared" si="152"/>
        <v>1.1829898215814085</v>
      </c>
      <c r="AV61" s="18">
        <f t="shared" si="152"/>
        <v>1.2282201206456158</v>
      </c>
      <c r="AW61" s="18">
        <f t="shared" si="152"/>
        <v>1.4024297294713921</v>
      </c>
      <c r="AX61" s="18">
        <f t="shared" si="152"/>
        <v>1.2686804050808269</v>
      </c>
      <c r="AZ61" s="68">
        <f t="shared" si="121"/>
        <v>25.977860679250441</v>
      </c>
      <c r="BA61" s="69">
        <f t="shared" si="122"/>
        <v>73.13905603193767</v>
      </c>
      <c r="BB61" s="69">
        <f t="shared" si="123"/>
        <v>99.116916711188111</v>
      </c>
      <c r="BD61" t="str">
        <f t="shared" si="144"/>
        <v>54 Textiles, printing and other skilled trades</v>
      </c>
      <c r="BE61" s="18">
        <f t="shared" si="153"/>
        <v>2.2463770839966095</v>
      </c>
      <c r="BF61" s="18">
        <f t="shared" si="153"/>
        <v>2.0670753094546304</v>
      </c>
      <c r="BG61" s="18">
        <f t="shared" si="153"/>
        <v>1.8787190446687443</v>
      </c>
      <c r="BH61" s="18">
        <f t="shared" si="153"/>
        <v>2.1317637400426017</v>
      </c>
      <c r="BI61" s="18">
        <f t="shared" si="153"/>
        <v>2.1274444993610233</v>
      </c>
      <c r="BK61" s="68">
        <f t="shared" si="125"/>
        <v>20.51861547554784</v>
      </c>
      <c r="BL61" s="69">
        <f t="shared" si="126"/>
        <v>45.591946113157469</v>
      </c>
      <c r="BM61" s="69">
        <f t="shared" si="127"/>
        <v>66.110561588705309</v>
      </c>
      <c r="BO61" t="str">
        <f t="shared" si="145"/>
        <v>54 Textiles, printing and other skilled trades</v>
      </c>
      <c r="BP61" s="18">
        <f t="shared" si="154"/>
        <v>2.4406099623883697</v>
      </c>
      <c r="BQ61" s="18">
        <f t="shared" si="154"/>
        <v>2.1682606089327523</v>
      </c>
      <c r="BR61" s="18">
        <f t="shared" si="154"/>
        <v>2.2812510189955848</v>
      </c>
      <c r="BS61" s="18">
        <f t="shared" si="154"/>
        <v>2.3833268822266449</v>
      </c>
      <c r="BT61" s="18">
        <f t="shared" si="154"/>
        <v>2.5979720723538895</v>
      </c>
      <c r="BV61" s="68">
        <f t="shared" si="129"/>
        <v>-18.81052236436944</v>
      </c>
      <c r="BW61" s="69">
        <f t="shared" si="130"/>
        <v>37.0500227229331</v>
      </c>
      <c r="BX61" s="69">
        <f t="shared" si="131"/>
        <v>18.239500358563664</v>
      </c>
      <c r="BZ61" t="str">
        <f t="shared" si="146"/>
        <v>54 Textiles, printing and other skilled trades</v>
      </c>
      <c r="CA61" s="18">
        <f t="shared" si="155"/>
        <v>2.8674993301194456</v>
      </c>
      <c r="CB61" s="18">
        <f t="shared" si="155"/>
        <v>2.7104113872935112</v>
      </c>
      <c r="CC61" s="18">
        <f t="shared" si="155"/>
        <v>2.7574821905518387</v>
      </c>
      <c r="CD61" s="18">
        <f t="shared" si="155"/>
        <v>3.1721164986433292</v>
      </c>
      <c r="CE61" s="18">
        <f t="shared" si="155"/>
        <v>3.3100911538564115</v>
      </c>
      <c r="CG61" s="68">
        <f t="shared" si="133"/>
        <v>-21.676309814218662</v>
      </c>
      <c r="CH61" s="69">
        <f t="shared" si="134"/>
        <v>33.596463009301637</v>
      </c>
      <c r="CI61" s="69">
        <f t="shared" si="135"/>
        <v>11.920153195082971</v>
      </c>
      <c r="CK61" t="str">
        <f t="shared" si="147"/>
        <v>54 Textiles, printing and other skilled trades</v>
      </c>
      <c r="CL61" s="18">
        <f t="shared" si="156"/>
        <v>3.5320986404544863</v>
      </c>
      <c r="CM61" s="18">
        <f t="shared" si="156"/>
        <v>3.4318307308681106</v>
      </c>
      <c r="CN61" s="18">
        <f t="shared" si="156"/>
        <v>3.5385848099327979</v>
      </c>
      <c r="CO61" s="18">
        <f t="shared" si="156"/>
        <v>2.7881351206293927</v>
      </c>
      <c r="CP61" s="18">
        <f t="shared" si="156"/>
        <v>2.0159627954197537</v>
      </c>
      <c r="CR61" s="68">
        <f t="shared" si="137"/>
        <v>-68.048503359082304</v>
      </c>
      <c r="CS61" s="69">
        <f t="shared" si="138"/>
        <v>17.797252098386767</v>
      </c>
      <c r="CT61" s="69">
        <f t="shared" si="139"/>
        <v>-50.25125126069554</v>
      </c>
    </row>
    <row r="62" spans="1:98" x14ac:dyDescent="0.2">
      <c r="A62" t="str">
        <f t="shared" si="103"/>
        <v>61 Caring personal service occupations</v>
      </c>
      <c r="B62" s="18">
        <f t="shared" si="148"/>
        <v>0.31301220195985602</v>
      </c>
      <c r="C62" s="18">
        <f t="shared" si="148"/>
        <v>0.27782173493011664</v>
      </c>
      <c r="D62" s="18">
        <f t="shared" si="148"/>
        <v>0.26862946608594285</v>
      </c>
      <c r="E62" s="18">
        <f t="shared" si="148"/>
        <v>0.29092524364808703</v>
      </c>
      <c r="F62" s="18">
        <f t="shared" si="148"/>
        <v>0.33966554958684114</v>
      </c>
      <c r="H62" s="68">
        <f t="shared" si="105"/>
        <v>144.69427659068984</v>
      </c>
      <c r="I62" s="69">
        <f t="shared" si="106"/>
        <v>96.459052097576119</v>
      </c>
      <c r="J62" s="69">
        <f t="shared" si="107"/>
        <v>241.15332868826593</v>
      </c>
      <c r="L62" t="str">
        <f t="shared" si="140"/>
        <v>61 Caring personal service occupations</v>
      </c>
      <c r="M62" s="18">
        <f t="shared" si="149"/>
        <v>2.8428797907608097</v>
      </c>
      <c r="N62" s="18">
        <f t="shared" si="149"/>
        <v>2.5786394310466627</v>
      </c>
      <c r="O62" s="18">
        <f t="shared" si="149"/>
        <v>2.5907895625955462</v>
      </c>
      <c r="P62" s="18">
        <f t="shared" si="149"/>
        <v>2.8274248423638211</v>
      </c>
      <c r="Q62" s="18">
        <f t="shared" si="149"/>
        <v>3.1831394877030919</v>
      </c>
      <c r="S62" s="68">
        <f t="shared" si="109"/>
        <v>134.79860087437797</v>
      </c>
      <c r="T62" s="69">
        <f t="shared" si="110"/>
        <v>101.37898914662367</v>
      </c>
      <c r="U62" s="69">
        <f t="shared" si="111"/>
        <v>236.17759002100161</v>
      </c>
      <c r="W62" t="str">
        <f t="shared" si="141"/>
        <v>61 Caring personal service occupations</v>
      </c>
      <c r="X62" s="18">
        <f t="shared" si="150"/>
        <v>4.5895727467225287</v>
      </c>
      <c r="Y62" s="18">
        <f t="shared" si="150"/>
        <v>4.2237330817534771</v>
      </c>
      <c r="Z62" s="18">
        <f t="shared" si="150"/>
        <v>4.3788031178142051</v>
      </c>
      <c r="AA62" s="18">
        <f t="shared" si="150"/>
        <v>4.6965210724382072</v>
      </c>
      <c r="AB62" s="18">
        <f t="shared" si="150"/>
        <v>5.0993165404390046</v>
      </c>
      <c r="AD62" s="68">
        <f t="shared" si="113"/>
        <v>44.457244797094283</v>
      </c>
      <c r="AE62" s="69">
        <f t="shared" si="114"/>
        <v>85.647215892798812</v>
      </c>
      <c r="AF62" s="69">
        <f t="shared" si="115"/>
        <v>130.1044606898931</v>
      </c>
      <c r="AH62" t="str">
        <f t="shared" si="142"/>
        <v>61 Caring personal service occupations</v>
      </c>
      <c r="AI62" s="18">
        <f t="shared" si="151"/>
        <v>14.261420539937092</v>
      </c>
      <c r="AJ62" s="18">
        <f t="shared" si="151"/>
        <v>13.222509724813861</v>
      </c>
      <c r="AK62" s="18">
        <f t="shared" si="151"/>
        <v>13.507493032006964</v>
      </c>
      <c r="AL62" s="18">
        <f t="shared" si="151"/>
        <v>13.261231941463947</v>
      </c>
      <c r="AM62" s="18">
        <f t="shared" si="151"/>
        <v>12.709113127194039</v>
      </c>
      <c r="AO62" s="68">
        <f t="shared" si="117"/>
        <v>8.1737361470518763</v>
      </c>
      <c r="AP62" s="69">
        <f t="shared" si="118"/>
        <v>63.686656874014666</v>
      </c>
      <c r="AQ62" s="69">
        <f t="shared" si="119"/>
        <v>71.860393021066542</v>
      </c>
      <c r="AS62" t="str">
        <f t="shared" si="143"/>
        <v>61 Caring personal service occupations</v>
      </c>
      <c r="AT62" s="18">
        <f t="shared" si="152"/>
        <v>8.3107172232228219</v>
      </c>
      <c r="AU62" s="18">
        <f t="shared" si="152"/>
        <v>7.566656931446178</v>
      </c>
      <c r="AV62" s="18">
        <f t="shared" si="152"/>
        <v>8.0164001327589975</v>
      </c>
      <c r="AW62" s="18">
        <f t="shared" si="152"/>
        <v>7.8026688902277268</v>
      </c>
      <c r="AX62" s="18">
        <f t="shared" si="152"/>
        <v>7.8211697415887862</v>
      </c>
      <c r="AZ62" s="68">
        <f t="shared" si="121"/>
        <v>18.990017767974223</v>
      </c>
      <c r="BA62" s="69">
        <f t="shared" si="122"/>
        <v>69.455641078175503</v>
      </c>
      <c r="BB62" s="69">
        <f t="shared" si="123"/>
        <v>88.445658846149726</v>
      </c>
      <c r="BD62" t="str">
        <f t="shared" si="144"/>
        <v>61 Caring personal service occupations</v>
      </c>
      <c r="BE62" s="18">
        <f t="shared" si="153"/>
        <v>12.435960103699133</v>
      </c>
      <c r="BF62" s="18">
        <f t="shared" si="153"/>
        <v>13.40365242645113</v>
      </c>
      <c r="BG62" s="18">
        <f t="shared" si="153"/>
        <v>13.308187674183753</v>
      </c>
      <c r="BH62" s="18">
        <f t="shared" si="153"/>
        <v>14.309293890168897</v>
      </c>
      <c r="BI62" s="18">
        <f t="shared" si="153"/>
        <v>16.459190562202043</v>
      </c>
      <c r="BK62" s="68">
        <f t="shared" si="125"/>
        <v>31.627698987391128</v>
      </c>
      <c r="BL62" s="69">
        <f t="shared" si="126"/>
        <v>62.426269783277391</v>
      </c>
      <c r="BM62" s="69">
        <f t="shared" si="127"/>
        <v>94.053968770668519</v>
      </c>
      <c r="BO62" t="str">
        <f t="shared" si="145"/>
        <v>61 Caring personal service occupations</v>
      </c>
      <c r="BP62" s="18">
        <f t="shared" si="154"/>
        <v>10.683282928591391</v>
      </c>
      <c r="BQ62" s="18">
        <f t="shared" si="154"/>
        <v>10.589431007779183</v>
      </c>
      <c r="BR62" s="18">
        <f t="shared" si="154"/>
        <v>9.4451733893581817</v>
      </c>
      <c r="BS62" s="18">
        <f t="shared" si="154"/>
        <v>9.5247581267149037</v>
      </c>
      <c r="BT62" s="18">
        <f t="shared" si="154"/>
        <v>9.1383459382767978</v>
      </c>
      <c r="BV62" s="68">
        <f t="shared" si="129"/>
        <v>-31.024317808473178</v>
      </c>
      <c r="BW62" s="69">
        <f t="shared" si="130"/>
        <v>43.347900550402919</v>
      </c>
      <c r="BX62" s="69">
        <f t="shared" si="131"/>
        <v>12.323582741929743</v>
      </c>
      <c r="BZ62" t="str">
        <f t="shared" si="146"/>
        <v>61 Caring personal service occupations</v>
      </c>
      <c r="CA62" s="18">
        <f t="shared" si="155"/>
        <v>4.4135866360805629</v>
      </c>
      <c r="CB62" s="18">
        <f t="shared" si="155"/>
        <v>2.5032208634075137</v>
      </c>
      <c r="CC62" s="18">
        <f t="shared" si="155"/>
        <v>2.4535090341444574</v>
      </c>
      <c r="CD62" s="18">
        <f t="shared" si="155"/>
        <v>1.9425313103598612</v>
      </c>
      <c r="CE62" s="18">
        <f t="shared" si="155"/>
        <v>2.4670103240537555</v>
      </c>
      <c r="CG62" s="68">
        <f t="shared" si="133"/>
        <v>-34.39314658800717</v>
      </c>
      <c r="CH62" s="69">
        <f t="shared" si="134"/>
        <v>21.839281218104624</v>
      </c>
      <c r="CI62" s="69">
        <f t="shared" si="135"/>
        <v>-12.553865369902544</v>
      </c>
      <c r="CK62" t="str">
        <f t="shared" si="147"/>
        <v>61 Caring personal service occupations</v>
      </c>
      <c r="CL62" s="18">
        <f t="shared" si="156"/>
        <v>1.8531653222147282</v>
      </c>
      <c r="CM62" s="18">
        <f t="shared" si="156"/>
        <v>1.5423140552301724</v>
      </c>
      <c r="CN62" s="18">
        <f t="shared" si="156"/>
        <v>1.5548078384754134</v>
      </c>
      <c r="CO62" s="18">
        <f t="shared" si="156"/>
        <v>2.1360800553137453</v>
      </c>
      <c r="CP62" s="18">
        <f t="shared" si="156"/>
        <v>3.1472919053619806</v>
      </c>
      <c r="CR62" s="68">
        <f t="shared" si="137"/>
        <v>13.526854517036458</v>
      </c>
      <c r="CS62" s="69">
        <f t="shared" si="138"/>
        <v>36.06803324386123</v>
      </c>
      <c r="CT62" s="69">
        <f t="shared" si="139"/>
        <v>49.594887760897691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0.17048229385727517</v>
      </c>
      <c r="C63" s="18">
        <f t="shared" si="148"/>
        <v>0.24744603836086551</v>
      </c>
      <c r="D63" s="18">
        <f t="shared" si="148"/>
        <v>0.24527912157449117</v>
      </c>
      <c r="E63" s="18">
        <f t="shared" si="148"/>
        <v>0.26457504844123758</v>
      </c>
      <c r="F63" s="18">
        <f t="shared" si="148"/>
        <v>0.29054825320063715</v>
      </c>
      <c r="H63" s="68">
        <f t="shared" si="105"/>
        <v>129.23643498166194</v>
      </c>
      <c r="I63" s="69">
        <f t="shared" si="106"/>
        <v>95.266881271971585</v>
      </c>
      <c r="J63" s="69">
        <f t="shared" si="107"/>
        <v>224.5033162536335</v>
      </c>
      <c r="L63" t="str">
        <f t="shared" si="140"/>
        <v>62 Leisure, travel and related personal service occupations</v>
      </c>
      <c r="M63" s="18">
        <f t="shared" si="149"/>
        <v>0.4946443006687824</v>
      </c>
      <c r="N63" s="18">
        <f t="shared" si="149"/>
        <v>0.4489840818046254</v>
      </c>
      <c r="O63" s="18">
        <f t="shared" si="149"/>
        <v>0.40111069295624724</v>
      </c>
      <c r="P63" s="18">
        <f t="shared" si="149"/>
        <v>0.4164718300060013</v>
      </c>
      <c r="Q63" s="18">
        <f t="shared" si="149"/>
        <v>0.48597859749799893</v>
      </c>
      <c r="S63" s="68">
        <f t="shared" si="109"/>
        <v>131.53938580509447</v>
      </c>
      <c r="T63" s="69">
        <f t="shared" si="110"/>
        <v>89.964604856466735</v>
      </c>
      <c r="U63" s="69">
        <f t="shared" si="111"/>
        <v>221.5039906615612</v>
      </c>
      <c r="W63" t="str">
        <f t="shared" si="141"/>
        <v>62 Leisure, travel and related personal service occupations</v>
      </c>
      <c r="X63" s="18">
        <f t="shared" si="150"/>
        <v>1.009339467806577</v>
      </c>
      <c r="Y63" s="18">
        <f t="shared" si="150"/>
        <v>1.0877852480408854</v>
      </c>
      <c r="Z63" s="18">
        <f t="shared" si="150"/>
        <v>1.0070212721910772</v>
      </c>
      <c r="AA63" s="18">
        <f t="shared" si="150"/>
        <v>1.1407726950100128</v>
      </c>
      <c r="AB63" s="18">
        <f t="shared" si="150"/>
        <v>1.3867764933351545</v>
      </c>
      <c r="AD63" s="68">
        <f t="shared" si="113"/>
        <v>70.824674255281181</v>
      </c>
      <c r="AE63" s="69">
        <f t="shared" si="114"/>
        <v>88.752445053696533</v>
      </c>
      <c r="AF63" s="69">
        <f t="shared" si="115"/>
        <v>159.5771193089777</v>
      </c>
      <c r="AH63" t="str">
        <f t="shared" si="142"/>
        <v>62 Leisure, travel and related personal service occupations</v>
      </c>
      <c r="AI63" s="18">
        <f t="shared" si="151"/>
        <v>2.0316403268917504</v>
      </c>
      <c r="AJ63" s="18">
        <f t="shared" si="151"/>
        <v>2.4343200205817093</v>
      </c>
      <c r="AK63" s="18">
        <f t="shared" si="151"/>
        <v>2.2773024763988592</v>
      </c>
      <c r="AL63" s="18">
        <f t="shared" si="151"/>
        <v>2.5618628976183553</v>
      </c>
      <c r="AM63" s="18">
        <f t="shared" si="151"/>
        <v>3.1961662407700695</v>
      </c>
      <c r="AO63" s="68">
        <f t="shared" si="117"/>
        <v>61.357805249607146</v>
      </c>
      <c r="AP63" s="69">
        <f t="shared" si="118"/>
        <v>85.37362952160467</v>
      </c>
      <c r="AQ63" s="69">
        <f t="shared" si="119"/>
        <v>146.73143477121181</v>
      </c>
      <c r="AS63" t="str">
        <f t="shared" si="143"/>
        <v>62 Leisure, travel and related personal service occupations</v>
      </c>
      <c r="AT63" s="18">
        <f t="shared" si="152"/>
        <v>2.3838520070366376</v>
      </c>
      <c r="AU63" s="18">
        <f t="shared" si="152"/>
        <v>2.7861551373857938</v>
      </c>
      <c r="AV63" s="18">
        <f t="shared" si="152"/>
        <v>2.6400316850245447</v>
      </c>
      <c r="AW63" s="18">
        <f t="shared" si="152"/>
        <v>2.8681402175142701</v>
      </c>
      <c r="AX63" s="18">
        <f t="shared" si="152"/>
        <v>3.614195243507075</v>
      </c>
      <c r="AZ63" s="68">
        <f t="shared" si="121"/>
        <v>66.963167531721396</v>
      </c>
      <c r="BA63" s="69">
        <f t="shared" si="122"/>
        <v>86.711746368485137</v>
      </c>
      <c r="BB63" s="69">
        <f t="shared" si="123"/>
        <v>153.67491390020655</v>
      </c>
      <c r="BD63" t="str">
        <f t="shared" si="144"/>
        <v>62 Leisure, travel and related personal service occupations</v>
      </c>
      <c r="BE63" s="18">
        <f t="shared" si="153"/>
        <v>2.4837552867518755</v>
      </c>
      <c r="BF63" s="18">
        <f t="shared" si="153"/>
        <v>2.5404856542607477</v>
      </c>
      <c r="BG63" s="18">
        <f t="shared" si="153"/>
        <v>2.2455852141403847</v>
      </c>
      <c r="BH63" s="18">
        <f t="shared" si="153"/>
        <v>2.1834946353727833</v>
      </c>
      <c r="BI63" s="18">
        <f t="shared" si="153"/>
        <v>2.1135593234456413</v>
      </c>
      <c r="BK63" s="68">
        <f t="shared" si="125"/>
        <v>0.17114424318234808</v>
      </c>
      <c r="BL63" s="69">
        <f t="shared" si="126"/>
        <v>43.167714093484456</v>
      </c>
      <c r="BM63" s="69">
        <f t="shared" si="127"/>
        <v>43.338858336666803</v>
      </c>
      <c r="BO63" t="str">
        <f t="shared" si="145"/>
        <v>62 Leisure, travel and related personal service occupations</v>
      </c>
      <c r="BP63" s="18">
        <f t="shared" si="154"/>
        <v>2.7876358232174105</v>
      </c>
      <c r="BQ63" s="18">
        <f t="shared" si="154"/>
        <v>2.9179321516992629</v>
      </c>
      <c r="BR63" s="18">
        <f t="shared" si="154"/>
        <v>2.56443228539296</v>
      </c>
      <c r="BS63" s="18">
        <f t="shared" si="154"/>
        <v>2.4586047063625691</v>
      </c>
      <c r="BT63" s="18">
        <f t="shared" si="154"/>
        <v>2.4600517335952854</v>
      </c>
      <c r="BV63" s="68">
        <f t="shared" si="129"/>
        <v>-31.610197568151666</v>
      </c>
      <c r="BW63" s="69">
        <f t="shared" si="130"/>
        <v>40.672682207465542</v>
      </c>
      <c r="BX63" s="69">
        <f t="shared" si="131"/>
        <v>9.0624846393138725</v>
      </c>
      <c r="BZ63" t="str">
        <f t="shared" si="146"/>
        <v>62 Leisure, travel and related personal service occupations</v>
      </c>
      <c r="CA63" s="18">
        <f t="shared" si="155"/>
        <v>2.6687327300901691</v>
      </c>
      <c r="CB63" s="18">
        <f t="shared" si="155"/>
        <v>2.9366239247666357</v>
      </c>
      <c r="CC63" s="18">
        <f t="shared" si="155"/>
        <v>2.9340865973054528</v>
      </c>
      <c r="CD63" s="18">
        <f t="shared" si="155"/>
        <v>3.1765880833001123</v>
      </c>
      <c r="CE63" s="18">
        <f t="shared" si="155"/>
        <v>4.3703489786990293</v>
      </c>
      <c r="CG63" s="68">
        <f t="shared" si="133"/>
        <v>-2.812794816964149</v>
      </c>
      <c r="CH63" s="69">
        <f t="shared" si="134"/>
        <v>38.384678400181201</v>
      </c>
      <c r="CI63" s="69">
        <f t="shared" si="135"/>
        <v>35.571883583217051</v>
      </c>
      <c r="CK63" t="str">
        <f t="shared" si="147"/>
        <v>62 Leisure, travel and related personal service occupations</v>
      </c>
      <c r="CL63" s="18">
        <f t="shared" si="156"/>
        <v>3.0306406578546725</v>
      </c>
      <c r="CM63" s="18">
        <f t="shared" si="156"/>
        <v>2.8264648539367982</v>
      </c>
      <c r="CN63" s="18">
        <f t="shared" si="156"/>
        <v>2.6621597293605497</v>
      </c>
      <c r="CO63" s="18">
        <f t="shared" si="156"/>
        <v>2.2170896206298356</v>
      </c>
      <c r="CP63" s="18">
        <f t="shared" si="156"/>
        <v>1.9045044491293683</v>
      </c>
      <c r="CR63" s="68">
        <f t="shared" si="137"/>
        <v>-59.877666479230804</v>
      </c>
      <c r="CS63" s="69">
        <f t="shared" si="138"/>
        <v>20.597515836094693</v>
      </c>
      <c r="CT63" s="69">
        <f t="shared" si="139"/>
        <v>-39.28015064313611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1.3163659763553437E-2</v>
      </c>
      <c r="C64" s="18">
        <f t="shared" si="148"/>
        <v>9.5690432166327978E-3</v>
      </c>
      <c r="D64" s="18">
        <f t="shared" si="148"/>
        <v>1.0818637164507991E-2</v>
      </c>
      <c r="E64" s="18">
        <f t="shared" si="148"/>
        <v>9.4163660811108843E-3</v>
      </c>
      <c r="F64" s="18">
        <f t="shared" si="148"/>
        <v>1.0385403147689534E-2</v>
      </c>
      <c r="H64" s="68">
        <f t="shared" si="105"/>
        <v>85.770505765961886</v>
      </c>
      <c r="I64" s="69">
        <f t="shared" si="106"/>
        <v>69.00167461646987</v>
      </c>
      <c r="J64" s="69">
        <f t="shared" si="107"/>
        <v>154.77218038243177</v>
      </c>
      <c r="L64" t="str">
        <f t="shared" si="140"/>
        <v>63 Community and civil enforcement occupations</v>
      </c>
      <c r="M64" s="18">
        <f t="shared" si="149"/>
        <v>3.2705988875041989E-2</v>
      </c>
      <c r="N64" s="18">
        <f t="shared" si="149"/>
        <v>2.4517880946689167E-2</v>
      </c>
      <c r="O64" s="18">
        <f t="shared" si="149"/>
        <v>3.056597255155561E-2</v>
      </c>
      <c r="P64" s="18">
        <f t="shared" si="149"/>
        <v>2.1807870147936718E-2</v>
      </c>
      <c r="Q64" s="18">
        <f t="shared" si="149"/>
        <v>2.4835848012318369E-2</v>
      </c>
      <c r="S64" s="68">
        <f t="shared" si="109"/>
        <v>55.279008017410334</v>
      </c>
      <c r="T64" s="69">
        <f t="shared" si="110"/>
        <v>56.245561978995561</v>
      </c>
      <c r="U64" s="69">
        <f t="shared" si="111"/>
        <v>111.5245699964059</v>
      </c>
      <c r="W64" t="str">
        <f t="shared" si="141"/>
        <v>63 Community and civil enforcement occupations</v>
      </c>
      <c r="X64" s="18">
        <f t="shared" si="150"/>
        <v>7.6463314797163978E-2</v>
      </c>
      <c r="Y64" s="18">
        <f t="shared" si="150"/>
        <v>7.9506226075956227E-2</v>
      </c>
      <c r="Z64" s="18">
        <f t="shared" si="150"/>
        <v>7.9623408716089861E-2</v>
      </c>
      <c r="AA64" s="18">
        <f t="shared" si="150"/>
        <v>7.8249156601238615E-2</v>
      </c>
      <c r="AB64" s="18">
        <f t="shared" si="150"/>
        <v>7.8796663735257622E-2</v>
      </c>
      <c r="AD64" s="68">
        <f t="shared" si="113"/>
        <v>22.758009595347673</v>
      </c>
      <c r="AE64" s="69">
        <f t="shared" si="114"/>
        <v>74.723877140696686</v>
      </c>
      <c r="AF64" s="69">
        <f t="shared" si="115"/>
        <v>97.481886736044373</v>
      </c>
      <c r="AH64" t="str">
        <f t="shared" si="142"/>
        <v>63 Community and civil enforcement occupations</v>
      </c>
      <c r="AI64" s="18">
        <f t="shared" si="151"/>
        <v>7.3650522522576131E-2</v>
      </c>
      <c r="AJ64" s="18">
        <f t="shared" si="151"/>
        <v>7.798240391937003E-2</v>
      </c>
      <c r="AK64" s="18">
        <f t="shared" si="151"/>
        <v>8.9111892941251006E-2</v>
      </c>
      <c r="AL64" s="18">
        <f t="shared" si="151"/>
        <v>7.2686500316390554E-2</v>
      </c>
      <c r="AM64" s="18">
        <f t="shared" si="151"/>
        <v>7.2555611008240387E-2</v>
      </c>
      <c r="AO64" s="68">
        <f t="shared" si="117"/>
        <v>-6.3912014775679911</v>
      </c>
      <c r="AP64" s="69">
        <f t="shared" si="118"/>
        <v>55.101037441667067</v>
      </c>
      <c r="AQ64" s="69">
        <f t="shared" si="119"/>
        <v>48.709835964099071</v>
      </c>
      <c r="AS64" t="str">
        <f t="shared" si="143"/>
        <v>63 Community and civil enforcement occupations</v>
      </c>
      <c r="AT64" s="18">
        <f t="shared" si="152"/>
        <v>7.9271367800372888E-2</v>
      </c>
      <c r="AU64" s="18">
        <f t="shared" si="152"/>
        <v>7.1902935452248809E-2</v>
      </c>
      <c r="AV64" s="18">
        <f t="shared" si="152"/>
        <v>7.9557219825398179E-2</v>
      </c>
      <c r="AW64" s="18">
        <f t="shared" si="152"/>
        <v>5.6047441351878884E-2</v>
      </c>
      <c r="AX64" s="18">
        <f t="shared" si="152"/>
        <v>4.6093966264764766E-2</v>
      </c>
      <c r="AZ64" s="68">
        <f t="shared" si="121"/>
        <v>-29.338527053378201</v>
      </c>
      <c r="BA64" s="69">
        <f t="shared" si="122"/>
        <v>48.803256303981065</v>
      </c>
      <c r="BB64" s="69">
        <f t="shared" si="123"/>
        <v>19.464729250602865</v>
      </c>
      <c r="BD64" t="str">
        <f t="shared" si="144"/>
        <v>63 Community and civil enforcement occupations</v>
      </c>
      <c r="BE64" s="18">
        <f t="shared" si="153"/>
        <v>8.8567261541150605E-2</v>
      </c>
      <c r="BF64" s="18">
        <f t="shared" si="153"/>
        <v>5.8147943999169303E-2</v>
      </c>
      <c r="BG64" s="18">
        <f t="shared" si="153"/>
        <v>8.3330189043175198E-2</v>
      </c>
      <c r="BH64" s="18">
        <f t="shared" si="153"/>
        <v>4.7847036504190733E-2</v>
      </c>
      <c r="BI64" s="18">
        <f t="shared" si="153"/>
        <v>4.6751285428363515E-2</v>
      </c>
      <c r="BK64" s="68">
        <f t="shared" si="125"/>
        <v>-40.289745551933343</v>
      </c>
      <c r="BL64" s="69">
        <f t="shared" si="126"/>
        <v>21.847964862114335</v>
      </c>
      <c r="BM64" s="69">
        <f t="shared" si="127"/>
        <v>-18.441780689819005</v>
      </c>
      <c r="BO64" t="str">
        <f t="shared" si="145"/>
        <v>63 Community and civil enforcement occupations</v>
      </c>
      <c r="BP64" s="18">
        <f t="shared" si="154"/>
        <v>0.12199448933288007</v>
      </c>
      <c r="BQ64" s="18">
        <f t="shared" si="154"/>
        <v>0.10289820819704382</v>
      </c>
      <c r="BR64" s="18">
        <f t="shared" si="154"/>
        <v>0.13878455153880478</v>
      </c>
      <c r="BS64" s="18">
        <f t="shared" si="154"/>
        <v>9.4573217153886321E-2</v>
      </c>
      <c r="BT64" s="18">
        <f t="shared" si="154"/>
        <v>9.8935660669536782E-2</v>
      </c>
      <c r="BV64" s="68">
        <f t="shared" si="129"/>
        <v>-49.178196034159029</v>
      </c>
      <c r="BW64" s="69">
        <f t="shared" si="130"/>
        <v>27.569663024220091</v>
      </c>
      <c r="BX64" s="69">
        <f t="shared" si="131"/>
        <v>-21.608533009938931</v>
      </c>
      <c r="BZ64" t="str">
        <f t="shared" si="146"/>
        <v>63 Community and civil enforcement occupations</v>
      </c>
      <c r="CA64" s="18">
        <f t="shared" si="155"/>
        <v>0.16417549975789641</v>
      </c>
      <c r="CB64" s="18">
        <f t="shared" si="155"/>
        <v>0.1520239214908653</v>
      </c>
      <c r="CC64" s="18">
        <f t="shared" si="155"/>
        <v>0.18852711500819255</v>
      </c>
      <c r="CD64" s="18">
        <f t="shared" si="155"/>
        <v>0.16280069531106722</v>
      </c>
      <c r="CE64" s="18">
        <f t="shared" si="155"/>
        <v>0.22636907613373869</v>
      </c>
      <c r="CG64" s="68">
        <f t="shared" si="133"/>
        <v>-21.655379681575702</v>
      </c>
      <c r="CH64" s="69">
        <f t="shared" si="134"/>
        <v>29.066889577431983</v>
      </c>
      <c r="CI64" s="69">
        <f t="shared" si="135"/>
        <v>7.4115098958562751</v>
      </c>
      <c r="CK64" t="str">
        <f t="shared" si="147"/>
        <v>63 Community and civil enforcement occupations</v>
      </c>
      <c r="CL64" s="18">
        <f t="shared" si="156"/>
        <v>0.13048153320513853</v>
      </c>
      <c r="CM64" s="18">
        <f t="shared" si="156"/>
        <v>9.6369324760220559E-2</v>
      </c>
      <c r="CN64" s="18">
        <f t="shared" si="156"/>
        <v>0.16252050762197182</v>
      </c>
      <c r="CO64" s="18">
        <f t="shared" si="156"/>
        <v>6.1174725800398344E-2</v>
      </c>
      <c r="CP64" s="18">
        <f t="shared" si="156"/>
        <v>6.1284873619400347E-2</v>
      </c>
      <c r="CR64" s="68">
        <f t="shared" si="137"/>
        <v>-78.851312187042183</v>
      </c>
      <c r="CS64" s="69">
        <f t="shared" si="138"/>
        <v>9.0497623355542043</v>
      </c>
      <c r="CT64" s="69">
        <f t="shared" si="139"/>
        <v>-69.801549851487977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1.1316255258567731</v>
      </c>
      <c r="C65" s="18">
        <f t="shared" si="157"/>
        <v>1.0217060439432968</v>
      </c>
      <c r="D65" s="18">
        <f t="shared" si="157"/>
        <v>0.88497424841820527</v>
      </c>
      <c r="E65" s="18">
        <f t="shared" si="157"/>
        <v>0.91870168760967374</v>
      </c>
      <c r="F65" s="18">
        <f t="shared" si="157"/>
        <v>0.93078035870720921</v>
      </c>
      <c r="H65" s="68">
        <f t="shared" si="105"/>
        <v>103.53660958265729</v>
      </c>
      <c r="I65" s="69">
        <f t="shared" si="106"/>
        <v>70.618228954953096</v>
      </c>
      <c r="J65" s="69">
        <f t="shared" si="107"/>
        <v>174.15483853761043</v>
      </c>
      <c r="L65" t="str">
        <f t="shared" si="140"/>
        <v>71 Sales occupations</v>
      </c>
      <c r="M65" s="18">
        <f t="shared" ref="M65:Q70" si="158">M28/M$35*100</f>
        <v>2.1374023182452544</v>
      </c>
      <c r="N65" s="18">
        <f t="shared" si="158"/>
        <v>1.8149805938232479</v>
      </c>
      <c r="O65" s="18">
        <f t="shared" si="158"/>
        <v>1.7528825368714178</v>
      </c>
      <c r="P65" s="18">
        <f t="shared" si="158"/>
        <v>1.9304894823025502</v>
      </c>
      <c r="Q65" s="18">
        <f t="shared" si="158"/>
        <v>2.3104750563139977</v>
      </c>
      <c r="S65" s="68">
        <f t="shared" si="109"/>
        <v>151.89551977188441</v>
      </c>
      <c r="T65" s="69">
        <f t="shared" si="110"/>
        <v>83.091120257448054</v>
      </c>
      <c r="U65" s="69">
        <f t="shared" si="111"/>
        <v>234.98664002933248</v>
      </c>
      <c r="W65" t="str">
        <f t="shared" si="141"/>
        <v>71 Sales occupations</v>
      </c>
      <c r="X65" s="18">
        <f t="shared" ref="X65:AB70" si="159">X28/X$35*100</f>
        <v>4.2165104383521168</v>
      </c>
      <c r="Y65" s="18">
        <f t="shared" si="159"/>
        <v>3.7165928175110809</v>
      </c>
      <c r="Z65" s="18">
        <f t="shared" si="159"/>
        <v>3.8124981120259838</v>
      </c>
      <c r="AA65" s="18">
        <f t="shared" si="159"/>
        <v>4.0434454109925078</v>
      </c>
      <c r="AB65" s="18">
        <f t="shared" si="159"/>
        <v>4.5854175870180782</v>
      </c>
      <c r="AD65" s="68">
        <f t="shared" si="113"/>
        <v>49.194230704966998</v>
      </c>
      <c r="AE65" s="69">
        <f t="shared" si="114"/>
        <v>73.036936279715178</v>
      </c>
      <c r="AF65" s="69">
        <f t="shared" si="115"/>
        <v>122.23116698468218</v>
      </c>
      <c r="AH65" t="str">
        <f t="shared" si="142"/>
        <v>71 Sales occupations</v>
      </c>
      <c r="AI65" s="18">
        <f t="shared" ref="AI65:AM70" si="160">AI28/AI$35*100</f>
        <v>4.8340003666779099</v>
      </c>
      <c r="AJ65" s="18">
        <f t="shared" si="160"/>
        <v>4.7349606932217938</v>
      </c>
      <c r="AK65" s="18">
        <f t="shared" si="160"/>
        <v>5.0309691029678794</v>
      </c>
      <c r="AL65" s="18">
        <f t="shared" si="160"/>
        <v>5.4015433869759137</v>
      </c>
      <c r="AM65" s="18">
        <f t="shared" si="160"/>
        <v>6.2917237641843329</v>
      </c>
      <c r="AO65" s="68">
        <f t="shared" si="117"/>
        <v>43.780282688101138</v>
      </c>
      <c r="AP65" s="69">
        <f t="shared" si="118"/>
        <v>72.036275824481237</v>
      </c>
      <c r="AQ65" s="69">
        <f t="shared" si="119"/>
        <v>115.81655851258236</v>
      </c>
      <c r="AS65" t="str">
        <f t="shared" si="143"/>
        <v>71 Sales occupations</v>
      </c>
      <c r="AT65" s="18">
        <f t="shared" ref="AT65:AX70" si="161">AT28/AT$35*100</f>
        <v>4.4604464506632144</v>
      </c>
      <c r="AU65" s="18">
        <f t="shared" si="161"/>
        <v>3.7996132441033419</v>
      </c>
      <c r="AV65" s="18">
        <f t="shared" si="161"/>
        <v>3.8656106130041965</v>
      </c>
      <c r="AW65" s="18">
        <f t="shared" si="161"/>
        <v>3.8709182254703522</v>
      </c>
      <c r="AX65" s="18">
        <f t="shared" si="161"/>
        <v>4.1604325087776264</v>
      </c>
      <c r="AZ65" s="68">
        <f t="shared" si="121"/>
        <v>31.261868095017221</v>
      </c>
      <c r="BA65" s="69">
        <f t="shared" si="122"/>
        <v>59.125723928861298</v>
      </c>
      <c r="BB65" s="69">
        <f t="shared" si="123"/>
        <v>90.387592023878511</v>
      </c>
      <c r="BD65" t="str">
        <f t="shared" si="144"/>
        <v>71 Sales occupations</v>
      </c>
      <c r="BE65" s="18">
        <f t="shared" ref="BE65:BI70" si="162">BE28/BE$35*100</f>
        <v>8.6767090847840365</v>
      </c>
      <c r="BF65" s="18">
        <f t="shared" si="162"/>
        <v>7.8288933817890705</v>
      </c>
      <c r="BG65" s="18">
        <f t="shared" si="162"/>
        <v>8.1732349727770774</v>
      </c>
      <c r="BH65" s="18">
        <f t="shared" si="162"/>
        <v>8.2445415138162055</v>
      </c>
      <c r="BI65" s="18">
        <f t="shared" si="162"/>
        <v>8.5797656698305111</v>
      </c>
      <c r="BK65" s="68">
        <f t="shared" si="125"/>
        <v>11.722121654133957</v>
      </c>
      <c r="BL65" s="69">
        <f t="shared" si="126"/>
        <v>46.196824468262427</v>
      </c>
      <c r="BM65" s="69">
        <f t="shared" si="127"/>
        <v>57.918946122396385</v>
      </c>
      <c r="BO65" t="str">
        <f t="shared" si="145"/>
        <v>71 Sales occupations</v>
      </c>
      <c r="BP65" s="18">
        <f t="shared" ref="BP65:BT70" si="163">BP28/BP$35*100</f>
        <v>9.5521693094294271</v>
      </c>
      <c r="BQ65" s="18">
        <f t="shared" si="163"/>
        <v>8.476688686188993</v>
      </c>
      <c r="BR65" s="18">
        <f t="shared" si="163"/>
        <v>8.4009262314090005</v>
      </c>
      <c r="BS65" s="18">
        <f t="shared" si="163"/>
        <v>8.4871315131667959</v>
      </c>
      <c r="BT65" s="18">
        <f t="shared" si="163"/>
        <v>8.5982561970743436</v>
      </c>
      <c r="BV65" s="68">
        <f t="shared" si="129"/>
        <v>-27.033829274626793</v>
      </c>
      <c r="BW65" s="69">
        <f t="shared" si="130"/>
        <v>41.805860212436905</v>
      </c>
      <c r="BX65" s="69">
        <f t="shared" si="131"/>
        <v>14.772030937810118</v>
      </c>
      <c r="BZ65" t="str">
        <f t="shared" si="146"/>
        <v>71 Sales occupations</v>
      </c>
      <c r="CA65" s="18">
        <f t="shared" ref="CA65:CE70" si="164">CA28/CA$35*100</f>
        <v>9.5402133802339968</v>
      </c>
      <c r="CB65" s="18">
        <f t="shared" si="164"/>
        <v>8.9567570563832621</v>
      </c>
      <c r="CC65" s="18">
        <f t="shared" si="164"/>
        <v>9.5605382605714251</v>
      </c>
      <c r="CD65" s="18">
        <f t="shared" si="164"/>
        <v>9.2230446518703495</v>
      </c>
      <c r="CE65" s="18">
        <f t="shared" si="164"/>
        <v>4.8472264384616741</v>
      </c>
      <c r="CG65" s="68">
        <f t="shared" si="133"/>
        <v>-66.919134169469217</v>
      </c>
      <c r="CH65" s="69">
        <f t="shared" si="134"/>
        <v>23.778787900798175</v>
      </c>
      <c r="CI65" s="69">
        <f t="shared" si="135"/>
        <v>-43.140346268671045</v>
      </c>
      <c r="CK65" t="str">
        <f t="shared" si="147"/>
        <v>71 Sales occupations</v>
      </c>
      <c r="CL65" s="18">
        <f t="shared" ref="CL65:CP70" si="165">CL28/CL$35*100</f>
        <v>12.208621397329813</v>
      </c>
      <c r="CM65" s="18">
        <f t="shared" si="165"/>
        <v>10.159222406196617</v>
      </c>
      <c r="CN65" s="18">
        <f t="shared" si="165"/>
        <v>10.078120594203611</v>
      </c>
      <c r="CO65" s="18">
        <f t="shared" si="165"/>
        <v>8.3685637787235851</v>
      </c>
      <c r="CP65" s="18">
        <f t="shared" si="165"/>
        <v>7.8049148720801762</v>
      </c>
      <c r="CR65" s="68">
        <f t="shared" si="137"/>
        <v>-56.566290580089117</v>
      </c>
      <c r="CS65" s="69">
        <f t="shared" si="138"/>
        <v>17.86625469748855</v>
      </c>
      <c r="CT65" s="69">
        <f t="shared" si="139"/>
        <v>-38.700035882600574</v>
      </c>
    </row>
    <row r="66" spans="1:98" x14ac:dyDescent="0.2">
      <c r="A66" t="str">
        <f t="shared" si="103"/>
        <v>72 Customer service occupations</v>
      </c>
      <c r="B66" s="18">
        <f t="shared" si="157"/>
        <v>0.40194642277371118</v>
      </c>
      <c r="C66" s="18">
        <f t="shared" si="157"/>
        <v>0.3745741403207955</v>
      </c>
      <c r="D66" s="18">
        <f t="shared" si="157"/>
        <v>0.40383087523506261</v>
      </c>
      <c r="E66" s="18">
        <f t="shared" si="157"/>
        <v>0.49811304101183629</v>
      </c>
      <c r="F66" s="18">
        <f t="shared" si="157"/>
        <v>0.55828885361557501</v>
      </c>
      <c r="H66" s="68">
        <f t="shared" si="105"/>
        <v>167.53795069504565</v>
      </c>
      <c r="I66" s="69">
        <f t="shared" si="106"/>
        <v>89.071553983814582</v>
      </c>
      <c r="J66" s="69">
        <f t="shared" si="107"/>
        <v>256.60950467886028</v>
      </c>
      <c r="L66" t="str">
        <f t="shared" si="140"/>
        <v>72 Customer service occupations</v>
      </c>
      <c r="M66" s="18">
        <f t="shared" si="158"/>
        <v>0.64455808942826875</v>
      </c>
      <c r="N66" s="18">
        <f t="shared" si="158"/>
        <v>0.6223857335273234</v>
      </c>
      <c r="O66" s="18">
        <f t="shared" si="158"/>
        <v>0.63792289427194482</v>
      </c>
      <c r="P66" s="18">
        <f t="shared" si="158"/>
        <v>0.72395003803776736</v>
      </c>
      <c r="Q66" s="18">
        <f t="shared" si="158"/>
        <v>0.79104802691948994</v>
      </c>
      <c r="S66" s="68">
        <f t="shared" si="109"/>
        <v>136.97723951682923</v>
      </c>
      <c r="T66" s="69">
        <f t="shared" si="110"/>
        <v>82.778325246372034</v>
      </c>
      <c r="U66" s="69">
        <f t="shared" si="111"/>
        <v>219.75556476320125</v>
      </c>
      <c r="W66" t="str">
        <f t="shared" si="141"/>
        <v>72 Customer service occupations</v>
      </c>
      <c r="X66" s="18">
        <f t="shared" si="159"/>
        <v>1.3097775539180001</v>
      </c>
      <c r="Y66" s="18">
        <f t="shared" si="159"/>
        <v>1.2987215222464727</v>
      </c>
      <c r="Z66" s="18">
        <f t="shared" si="159"/>
        <v>1.3945965145750994</v>
      </c>
      <c r="AA66" s="18">
        <f t="shared" si="159"/>
        <v>1.5610106370699992</v>
      </c>
      <c r="AB66" s="18">
        <f t="shared" si="159"/>
        <v>1.7775288219419978</v>
      </c>
      <c r="AD66" s="68">
        <f t="shared" si="113"/>
        <v>58.106909732270204</v>
      </c>
      <c r="AE66" s="69">
        <f t="shared" si="114"/>
        <v>71.91439173057374</v>
      </c>
      <c r="AF66" s="69">
        <f t="shared" si="115"/>
        <v>130.02130146284392</v>
      </c>
      <c r="AH66" t="str">
        <f t="shared" si="142"/>
        <v>72 Customer service occupations</v>
      </c>
      <c r="AI66" s="18">
        <f t="shared" si="160"/>
        <v>1.2886534332384327</v>
      </c>
      <c r="AJ66" s="18">
        <f t="shared" si="160"/>
        <v>1.5137986442399483</v>
      </c>
      <c r="AK66" s="18">
        <f t="shared" si="160"/>
        <v>1.6245290117398286</v>
      </c>
      <c r="AL66" s="18">
        <f t="shared" si="160"/>
        <v>1.9355454064996387</v>
      </c>
      <c r="AM66" s="18">
        <f t="shared" si="160"/>
        <v>2.1507586917675501</v>
      </c>
      <c r="AO66" s="68">
        <f t="shared" si="117"/>
        <v>52.210829082983913</v>
      </c>
      <c r="AP66" s="69">
        <f t="shared" si="118"/>
        <v>74.443212474062719</v>
      </c>
      <c r="AQ66" s="69">
        <f t="shared" si="119"/>
        <v>126.65404155704663</v>
      </c>
      <c r="AS66" t="str">
        <f t="shared" si="143"/>
        <v>72 Customer service occupations</v>
      </c>
      <c r="AT66" s="18">
        <f t="shared" si="161"/>
        <v>1.8895360026884196</v>
      </c>
      <c r="AU66" s="18">
        <f t="shared" si="161"/>
        <v>1.8044015496790446</v>
      </c>
      <c r="AV66" s="18">
        <f t="shared" si="161"/>
        <v>1.8605568725321955</v>
      </c>
      <c r="AW66" s="18">
        <f t="shared" si="161"/>
        <v>2.0690969811620206</v>
      </c>
      <c r="AX66" s="18">
        <f t="shared" si="161"/>
        <v>2.0680285221249055</v>
      </c>
      <c r="AZ66" s="68">
        <f t="shared" si="121"/>
        <v>35.560068274304705</v>
      </c>
      <c r="BA66" s="69">
        <f t="shared" si="122"/>
        <v>62.066042816046405</v>
      </c>
      <c r="BB66" s="69">
        <f t="shared" si="123"/>
        <v>97.626111090351102</v>
      </c>
      <c r="BD66" t="str">
        <f t="shared" si="144"/>
        <v>72 Customer service occupations</v>
      </c>
      <c r="BE66" s="18">
        <f t="shared" si="162"/>
        <v>1.893482440994557</v>
      </c>
      <c r="BF66" s="18">
        <f t="shared" si="162"/>
        <v>1.9285585743968801</v>
      </c>
      <c r="BG66" s="18">
        <f t="shared" si="162"/>
        <v>2.1386641780636815</v>
      </c>
      <c r="BH66" s="18">
        <f t="shared" si="162"/>
        <v>2.2756687280220889</v>
      </c>
      <c r="BI66" s="18">
        <f t="shared" si="162"/>
        <v>2.4548195736892802</v>
      </c>
      <c r="BK66" s="68">
        <f t="shared" si="125"/>
        <v>22.161600765250299</v>
      </c>
      <c r="BL66" s="69">
        <f t="shared" si="126"/>
        <v>46.244489468447355</v>
      </c>
      <c r="BM66" s="69">
        <f t="shared" si="127"/>
        <v>68.406090233697654</v>
      </c>
      <c r="BO66" t="str">
        <f t="shared" si="145"/>
        <v>72 Customer service occupations</v>
      </c>
      <c r="BP66" s="18">
        <f t="shared" si="163"/>
        <v>2.1024693661895566</v>
      </c>
      <c r="BQ66" s="18">
        <f t="shared" si="163"/>
        <v>2.3558999325361714</v>
      </c>
      <c r="BR66" s="18">
        <f t="shared" si="163"/>
        <v>2.3249718414412284</v>
      </c>
      <c r="BS66" s="18">
        <f t="shared" si="163"/>
        <v>2.5253328920268237</v>
      </c>
      <c r="BT66" s="18">
        <f t="shared" si="163"/>
        <v>2.693554305356018</v>
      </c>
      <c r="BV66" s="68">
        <f t="shared" si="129"/>
        <v>-17.406402425001268</v>
      </c>
      <c r="BW66" s="69">
        <f t="shared" si="130"/>
        <v>44.013265067041566</v>
      </c>
      <c r="BX66" s="69">
        <f t="shared" si="131"/>
        <v>26.606862642040298</v>
      </c>
      <c r="BZ66" t="str">
        <f t="shared" si="146"/>
        <v>72 Customer service occupations</v>
      </c>
      <c r="CA66" s="18">
        <f t="shared" si="164"/>
        <v>1.5074459108756009</v>
      </c>
      <c r="CB66" s="18">
        <f t="shared" si="164"/>
        <v>1.4797255546270027</v>
      </c>
      <c r="CC66" s="18">
        <f t="shared" si="164"/>
        <v>1.5991736807209822</v>
      </c>
      <c r="CD66" s="18">
        <f t="shared" si="164"/>
        <v>1.5895648562677545</v>
      </c>
      <c r="CE66" s="18">
        <f t="shared" si="164"/>
        <v>1.8569854011287974</v>
      </c>
      <c r="CG66" s="68">
        <f t="shared" si="133"/>
        <v>-24.23323242365197</v>
      </c>
      <c r="CH66" s="69">
        <f t="shared" si="134"/>
        <v>25.579357740324454</v>
      </c>
      <c r="CI66" s="69">
        <f t="shared" si="135"/>
        <v>1.3461253166724889</v>
      </c>
      <c r="CK66" t="str">
        <f t="shared" si="147"/>
        <v>72 Customer service occupations</v>
      </c>
      <c r="CL66" s="18">
        <f t="shared" si="165"/>
        <v>1.300229326201787</v>
      </c>
      <c r="CM66" s="18">
        <f t="shared" si="165"/>
        <v>1.6329653671587829</v>
      </c>
      <c r="CN66" s="18">
        <f t="shared" si="165"/>
        <v>1.5954389926428405</v>
      </c>
      <c r="CO66" s="18">
        <f t="shared" si="165"/>
        <v>2.58290673178014</v>
      </c>
      <c r="CP66" s="18">
        <f t="shared" si="165"/>
        <v>3.9350641177604144</v>
      </c>
      <c r="CR66" s="68">
        <f t="shared" si="137"/>
        <v>38.327941080939091</v>
      </c>
      <c r="CS66" s="69">
        <f t="shared" si="138"/>
        <v>43.488250301525042</v>
      </c>
      <c r="CT66" s="69">
        <f t="shared" si="139"/>
        <v>81.816191382464126</v>
      </c>
    </row>
    <row r="67" spans="1:98" x14ac:dyDescent="0.2">
      <c r="A67" t="str">
        <f t="shared" si="103"/>
        <v>81 Process, plant and machine operatives</v>
      </c>
      <c r="B67" s="18">
        <f t="shared" si="157"/>
        <v>0.28278536317471414</v>
      </c>
      <c r="C67" s="18">
        <f t="shared" si="157"/>
        <v>0.29162251549063628</v>
      </c>
      <c r="D67" s="18">
        <f t="shared" si="157"/>
        <v>0.2236267200638051</v>
      </c>
      <c r="E67" s="18">
        <f t="shared" si="157"/>
        <v>0.29110213171099464</v>
      </c>
      <c r="F67" s="18">
        <f t="shared" si="157"/>
        <v>0.43488346447381093</v>
      </c>
      <c r="H67" s="68">
        <f t="shared" si="105"/>
        <v>276.33547612818074</v>
      </c>
      <c r="I67" s="69">
        <f t="shared" si="106"/>
        <v>119.83326731559171</v>
      </c>
      <c r="J67" s="69">
        <f t="shared" si="107"/>
        <v>396.16874344377248</v>
      </c>
      <c r="L67" t="str">
        <f t="shared" si="140"/>
        <v>81 Process, plant and machine operatives</v>
      </c>
      <c r="M67" s="18">
        <f t="shared" si="158"/>
        <v>0.29724577989957596</v>
      </c>
      <c r="N67" s="18">
        <f t="shared" si="158"/>
        <v>0.27039263463533547</v>
      </c>
      <c r="O67" s="18">
        <f t="shared" si="158"/>
        <v>0.21850759133186301</v>
      </c>
      <c r="P67" s="18">
        <f t="shared" si="158"/>
        <v>0.30504753892410441</v>
      </c>
      <c r="Q67" s="18">
        <f t="shared" si="158"/>
        <v>0.37189590464714067</v>
      </c>
      <c r="S67" s="68">
        <f t="shared" si="109"/>
        <v>225.25714042024592</v>
      </c>
      <c r="T67" s="69">
        <f t="shared" si="110"/>
        <v>100.55335569378624</v>
      </c>
      <c r="U67" s="69">
        <f t="shared" si="111"/>
        <v>325.81049611403216</v>
      </c>
      <c r="W67" t="str">
        <f t="shared" si="141"/>
        <v>81 Process, plant and machine operatives</v>
      </c>
      <c r="X67" s="18">
        <f t="shared" si="159"/>
        <v>0.4567593764739204</v>
      </c>
      <c r="Y67" s="18">
        <f t="shared" si="159"/>
        <v>0.4058832470249002</v>
      </c>
      <c r="Z67" s="18">
        <f t="shared" si="159"/>
        <v>0.34287527044517868</v>
      </c>
      <c r="AA67" s="18">
        <f t="shared" si="159"/>
        <v>0.49333730558371203</v>
      </c>
      <c r="AB67" s="18">
        <f t="shared" si="159"/>
        <v>0.72130563394037561</v>
      </c>
      <c r="AD67" s="68">
        <f t="shared" si="113"/>
        <v>160.95518810391124</v>
      </c>
      <c r="AE67" s="69">
        <f t="shared" si="114"/>
        <v>99.003105822332998</v>
      </c>
      <c r="AF67" s="69">
        <f t="shared" si="115"/>
        <v>259.95829392624421</v>
      </c>
      <c r="AH67" t="str">
        <f t="shared" si="142"/>
        <v>81 Process, plant and machine operatives</v>
      </c>
      <c r="AI67" s="18">
        <f t="shared" si="160"/>
        <v>0.59288479292240182</v>
      </c>
      <c r="AJ67" s="18">
        <f t="shared" si="160"/>
        <v>0.60893466040718169</v>
      </c>
      <c r="AK67" s="18">
        <f t="shared" si="160"/>
        <v>0.529026446156727</v>
      </c>
      <c r="AL67" s="18">
        <f t="shared" si="160"/>
        <v>0.79384128940336707</v>
      </c>
      <c r="AM67" s="18">
        <f t="shared" si="160"/>
        <v>1.2307953168210768</v>
      </c>
      <c r="AO67" s="68">
        <f t="shared" si="117"/>
        <v>167.4790601371613</v>
      </c>
      <c r="AP67" s="69">
        <f t="shared" si="118"/>
        <v>92.320330163048837</v>
      </c>
      <c r="AQ67" s="69">
        <f t="shared" si="119"/>
        <v>259.79939030021012</v>
      </c>
      <c r="AS67" t="str">
        <f t="shared" si="143"/>
        <v>81 Process, plant and machine operatives</v>
      </c>
      <c r="AT67" s="18">
        <f t="shared" si="161"/>
        <v>1.5412021394287347</v>
      </c>
      <c r="AU67" s="18">
        <f t="shared" si="161"/>
        <v>1.4367380909309897</v>
      </c>
      <c r="AV67" s="18">
        <f t="shared" si="161"/>
        <v>1.2231201171686743</v>
      </c>
      <c r="AW67" s="18">
        <f t="shared" si="161"/>
        <v>1.5434663508037494</v>
      </c>
      <c r="AX67" s="18">
        <f t="shared" si="161"/>
        <v>1.8594249914648446</v>
      </c>
      <c r="AZ67" s="68">
        <f t="shared" si="121"/>
        <v>85.407696820831575</v>
      </c>
      <c r="BA67" s="69">
        <f t="shared" si="122"/>
        <v>72.543201579687349</v>
      </c>
      <c r="BB67" s="69">
        <f t="shared" si="123"/>
        <v>157.95089840051895</v>
      </c>
      <c r="BD67" t="str">
        <f t="shared" si="144"/>
        <v>81 Process, plant and machine operatives</v>
      </c>
      <c r="BE67" s="18">
        <f t="shared" si="162"/>
        <v>2.6382340547698369</v>
      </c>
      <c r="BF67" s="18">
        <f t="shared" si="162"/>
        <v>2.5159217639790112</v>
      </c>
      <c r="BG67" s="18">
        <f t="shared" si="162"/>
        <v>2.2490344508922084</v>
      </c>
      <c r="BH67" s="18">
        <f t="shared" si="162"/>
        <v>2.5898983676836904</v>
      </c>
      <c r="BI67" s="18">
        <f t="shared" si="162"/>
        <v>2.8219964080842113</v>
      </c>
      <c r="BK67" s="68">
        <f t="shared" si="125"/>
        <v>33.542063048109441</v>
      </c>
      <c r="BL67" s="69">
        <f t="shared" si="126"/>
        <v>42.858115606536352</v>
      </c>
      <c r="BM67" s="69">
        <f t="shared" si="127"/>
        <v>76.400178654645799</v>
      </c>
      <c r="BO67" t="str">
        <f t="shared" si="145"/>
        <v>81 Process, plant and machine operatives</v>
      </c>
      <c r="BP67" s="18">
        <f t="shared" si="163"/>
        <v>3.0968596691340879</v>
      </c>
      <c r="BQ67" s="18">
        <f t="shared" si="163"/>
        <v>2.921787070495347</v>
      </c>
      <c r="BR67" s="18">
        <f t="shared" si="163"/>
        <v>2.8042697943243029</v>
      </c>
      <c r="BS67" s="18">
        <f t="shared" si="163"/>
        <v>3.1736090253801503</v>
      </c>
      <c r="BT67" s="18">
        <f t="shared" si="163"/>
        <v>3.5061044789094185</v>
      </c>
      <c r="BV67" s="68">
        <f t="shared" si="129"/>
        <v>-10.865998396300425</v>
      </c>
      <c r="BW67" s="69">
        <f t="shared" si="130"/>
        <v>39.834805355988756</v>
      </c>
      <c r="BX67" s="69">
        <f t="shared" si="131"/>
        <v>28.96880695968833</v>
      </c>
      <c r="BZ67" t="str">
        <f t="shared" si="146"/>
        <v>81 Process, plant and machine operatives</v>
      </c>
      <c r="CA67" s="18">
        <f t="shared" si="164"/>
        <v>4.1762839842019384</v>
      </c>
      <c r="CB67" s="18">
        <f t="shared" si="164"/>
        <v>3.9604653858612919</v>
      </c>
      <c r="CC67" s="18">
        <f t="shared" si="164"/>
        <v>3.4762349797931247</v>
      </c>
      <c r="CD67" s="18">
        <f t="shared" si="164"/>
        <v>3.6899086278197268</v>
      </c>
      <c r="CE67" s="18">
        <f t="shared" si="164"/>
        <v>2.1379405867412551</v>
      </c>
      <c r="CG67" s="68">
        <f t="shared" si="133"/>
        <v>-59.871547682486494</v>
      </c>
      <c r="CH67" s="69">
        <f t="shared" si="134"/>
        <v>24.676137573372468</v>
      </c>
      <c r="CI67" s="69">
        <f t="shared" si="135"/>
        <v>-35.195410109114022</v>
      </c>
      <c r="CK67" t="str">
        <f t="shared" si="147"/>
        <v>81 Process, plant and machine operatives</v>
      </c>
      <c r="CL67" s="18">
        <f t="shared" si="165"/>
        <v>5.3806060207665753</v>
      </c>
      <c r="CM67" s="18">
        <f t="shared" si="165"/>
        <v>5.0018968533112309</v>
      </c>
      <c r="CN67" s="18">
        <f t="shared" si="165"/>
        <v>4.8038993753934429</v>
      </c>
      <c r="CO67" s="18">
        <f t="shared" si="165"/>
        <v>3.4771220930848843</v>
      </c>
      <c r="CP67" s="18">
        <f t="shared" si="165"/>
        <v>2.6640340403943878</v>
      </c>
      <c r="CR67" s="68">
        <f t="shared" si="137"/>
        <v>-68.89829701329927</v>
      </c>
      <c r="CS67" s="69">
        <f t="shared" si="138"/>
        <v>13.507678990913577</v>
      </c>
      <c r="CT67" s="69">
        <f t="shared" si="139"/>
        <v>-55.390618022385695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0.5124566621676887</v>
      </c>
      <c r="C68" s="18">
        <f t="shared" si="157"/>
        <v>0.52833403767363873</v>
      </c>
      <c r="D68" s="18">
        <f t="shared" si="157"/>
        <v>0.45392984727320024</v>
      </c>
      <c r="E68" s="18">
        <f t="shared" si="157"/>
        <v>0.56943811730941396</v>
      </c>
      <c r="F68" s="18">
        <f t="shared" si="157"/>
        <v>0.62195915123753254</v>
      </c>
      <c r="H68" s="68">
        <f t="shared" si="105"/>
        <v>165.15454855654028</v>
      </c>
      <c r="I68" s="69">
        <f t="shared" si="106"/>
        <v>113.87169502785386</v>
      </c>
      <c r="J68" s="69">
        <f t="shared" si="107"/>
        <v>279.02624358439414</v>
      </c>
      <c r="L68" t="str">
        <f t="shared" si="140"/>
        <v>82 Transport and mobile machine drivers and operatives</v>
      </c>
      <c r="M68" s="18">
        <f t="shared" si="158"/>
        <v>0.51220328785875258</v>
      </c>
      <c r="N68" s="18">
        <f t="shared" si="158"/>
        <v>0.53188497451814876</v>
      </c>
      <c r="O68" s="18">
        <f t="shared" si="158"/>
        <v>0.45391545818994516</v>
      </c>
      <c r="P68" s="18">
        <f t="shared" si="158"/>
        <v>0.52314426183572327</v>
      </c>
      <c r="Q68" s="18">
        <f t="shared" si="158"/>
        <v>0.5715541190372897</v>
      </c>
      <c r="S68" s="68">
        <f t="shared" si="109"/>
        <v>140.63254219307206</v>
      </c>
      <c r="T68" s="69">
        <f t="shared" si="110"/>
        <v>104.3046233323187</v>
      </c>
      <c r="U68" s="69">
        <f t="shared" si="111"/>
        <v>244.93716552539078</v>
      </c>
      <c r="W68" t="str">
        <f t="shared" si="141"/>
        <v>82 Transport and mobile machine drivers and operatives</v>
      </c>
      <c r="X68" s="18">
        <f t="shared" si="159"/>
        <v>0.70884769622144206</v>
      </c>
      <c r="Y68" s="18">
        <f t="shared" si="159"/>
        <v>0.76149097360679785</v>
      </c>
      <c r="Z68" s="18">
        <f t="shared" si="159"/>
        <v>0.66413972128254972</v>
      </c>
      <c r="AA68" s="18">
        <f t="shared" si="159"/>
        <v>0.77383921775862619</v>
      </c>
      <c r="AB68" s="18">
        <f t="shared" si="159"/>
        <v>0.94121871965559856</v>
      </c>
      <c r="AD68" s="68">
        <f t="shared" si="113"/>
        <v>75.797977748552341</v>
      </c>
      <c r="AE68" s="69">
        <f t="shared" si="114"/>
        <v>95.814327350126746</v>
      </c>
      <c r="AF68" s="69">
        <f t="shared" si="115"/>
        <v>171.61230509867909</v>
      </c>
      <c r="AH68" t="str">
        <f t="shared" si="142"/>
        <v>82 Transport and mobile machine drivers and operatives</v>
      </c>
      <c r="AI68" s="18">
        <f t="shared" si="160"/>
        <v>1.0012361131611069</v>
      </c>
      <c r="AJ68" s="18">
        <f t="shared" si="160"/>
        <v>1.3194275099946062</v>
      </c>
      <c r="AK68" s="18">
        <f t="shared" si="160"/>
        <v>1.1800837687104289</v>
      </c>
      <c r="AL68" s="18">
        <f t="shared" si="160"/>
        <v>1.4803795857512292</v>
      </c>
      <c r="AM68" s="18">
        <f t="shared" si="160"/>
        <v>1.7338882236733399</v>
      </c>
      <c r="AO68" s="68">
        <f t="shared" si="117"/>
        <v>68.923315353858385</v>
      </c>
      <c r="AP68" s="69">
        <f t="shared" si="118"/>
        <v>95.617909541642518</v>
      </c>
      <c r="AQ68" s="69">
        <f t="shared" si="119"/>
        <v>164.5412248955009</v>
      </c>
      <c r="AS68" t="str">
        <f t="shared" si="143"/>
        <v>82 Transport and mobile machine drivers and operatives</v>
      </c>
      <c r="AT68" s="18">
        <f t="shared" si="161"/>
        <v>1.9685796002742715</v>
      </c>
      <c r="AU68" s="18">
        <f t="shared" si="161"/>
        <v>2.0856254256906994</v>
      </c>
      <c r="AV68" s="18">
        <f t="shared" si="161"/>
        <v>1.7593028546422564</v>
      </c>
      <c r="AW68" s="18">
        <f t="shared" si="161"/>
        <v>2.0533585749943115</v>
      </c>
      <c r="AX68" s="18">
        <f t="shared" si="161"/>
        <v>2.187770620260888</v>
      </c>
      <c r="AZ68" s="68">
        <f t="shared" si="121"/>
        <v>51.662909418128457</v>
      </c>
      <c r="BA68" s="69">
        <f t="shared" si="122"/>
        <v>90.357142858367467</v>
      </c>
      <c r="BB68" s="69">
        <f t="shared" si="123"/>
        <v>142.02005227649593</v>
      </c>
      <c r="BD68" t="str">
        <f t="shared" si="144"/>
        <v>82 Transport and mobile machine drivers and operatives</v>
      </c>
      <c r="BE68" s="18">
        <f t="shared" si="162"/>
        <v>3.2754399780943277</v>
      </c>
      <c r="BF68" s="18">
        <f t="shared" si="162"/>
        <v>3.2107063931096027</v>
      </c>
      <c r="BG68" s="18">
        <f t="shared" si="162"/>
        <v>2.9132816972294266</v>
      </c>
      <c r="BH68" s="18">
        <f t="shared" si="162"/>
        <v>3.2482547872117253</v>
      </c>
      <c r="BI68" s="18">
        <f t="shared" si="162"/>
        <v>3.5873985210770738</v>
      </c>
      <c r="BK68" s="68">
        <f t="shared" si="125"/>
        <v>31.055386937586633</v>
      </c>
      <c r="BL68" s="69">
        <f t="shared" si="126"/>
        <v>58.914543220904505</v>
      </c>
      <c r="BM68" s="69">
        <f t="shared" si="127"/>
        <v>89.969930158491124</v>
      </c>
      <c r="BO68" t="str">
        <f t="shared" si="145"/>
        <v>82 Transport and mobile machine drivers and operatives</v>
      </c>
      <c r="BP68" s="18">
        <f t="shared" si="163"/>
        <v>4.544580991432019</v>
      </c>
      <c r="BQ68" s="18">
        <f t="shared" si="163"/>
        <v>4.6912330566710505</v>
      </c>
      <c r="BR68" s="18">
        <f t="shared" si="163"/>
        <v>4.6370757565399758</v>
      </c>
      <c r="BS68" s="18">
        <f t="shared" si="163"/>
        <v>5.0618299182103064</v>
      </c>
      <c r="BT68" s="18">
        <f t="shared" si="163"/>
        <v>6.0723327433490315</v>
      </c>
      <c r="BV68" s="68">
        <f t="shared" si="129"/>
        <v>-6.6423921253188452</v>
      </c>
      <c r="BW68" s="69">
        <f t="shared" si="130"/>
        <v>56.043299873639086</v>
      </c>
      <c r="BX68" s="69">
        <f t="shared" si="131"/>
        <v>49.400907748320236</v>
      </c>
      <c r="BZ68" t="str">
        <f t="shared" si="146"/>
        <v>82 Transport and mobile machine drivers and operatives</v>
      </c>
      <c r="CA68" s="18">
        <f t="shared" si="164"/>
        <v>6.4834585521792905</v>
      </c>
      <c r="CB68" s="18">
        <f t="shared" si="164"/>
        <v>6.6042084094099769</v>
      </c>
      <c r="CC68" s="18">
        <f t="shared" si="164"/>
        <v>5.4894699980273716</v>
      </c>
      <c r="CD68" s="18">
        <f t="shared" si="164"/>
        <v>5.6674900534586641</v>
      </c>
      <c r="CE68" s="18">
        <f t="shared" si="164"/>
        <v>6.3576717938936405</v>
      </c>
      <c r="CG68" s="68">
        <f t="shared" si="133"/>
        <v>-24.432754526126672</v>
      </c>
      <c r="CH68" s="69">
        <f t="shared" si="134"/>
        <v>37.179377127215432</v>
      </c>
      <c r="CI68" s="69">
        <f t="shared" si="135"/>
        <v>12.746622601088758</v>
      </c>
      <c r="CK68" t="str">
        <f t="shared" si="147"/>
        <v>82 Transport and mobile machine drivers and operatives</v>
      </c>
      <c r="CL68" s="18">
        <f t="shared" si="165"/>
        <v>6.6496187857992108</v>
      </c>
      <c r="CM68" s="18">
        <f t="shared" si="165"/>
        <v>8.4216429777085047</v>
      </c>
      <c r="CN68" s="18">
        <f t="shared" si="165"/>
        <v>9.3155892881220357</v>
      </c>
      <c r="CO68" s="18">
        <f t="shared" si="165"/>
        <v>8.8136564636251684</v>
      </c>
      <c r="CP68" s="18">
        <f t="shared" si="165"/>
        <v>7.1380136234136273</v>
      </c>
      <c r="CR68" s="68">
        <f t="shared" si="137"/>
        <v>-57.026043350960379</v>
      </c>
      <c r="CS68" s="69">
        <f t="shared" si="138"/>
        <v>27.034943741655145</v>
      </c>
      <c r="CT68" s="69">
        <f t="shared" si="139"/>
        <v>-29.991099609305234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6.8503717631928744E-3</v>
      </c>
      <c r="C69" s="18">
        <f t="shared" si="157"/>
        <v>4.9293654288073158E-3</v>
      </c>
      <c r="D69" s="18">
        <f t="shared" si="157"/>
        <v>4.0307489974860475E-3</v>
      </c>
      <c r="E69" s="18">
        <f t="shared" si="157"/>
        <v>1.2947805642528763E-2</v>
      </c>
      <c r="F69" s="18">
        <f t="shared" si="157"/>
        <v>1.8365579427667006E-2</v>
      </c>
      <c r="H69" s="68">
        <f t="shared" si="105"/>
        <v>781.74872287206267</v>
      </c>
      <c r="I69" s="69">
        <f t="shared" si="106"/>
        <v>336.14302834839435</v>
      </c>
      <c r="J69" s="69">
        <f t="shared" si="107"/>
        <v>1117.8917512204569</v>
      </c>
      <c r="L69" t="str">
        <f t="shared" si="140"/>
        <v>91 Elementary trades and related occupations</v>
      </c>
      <c r="M69" s="18">
        <f t="shared" si="158"/>
        <v>0.21351916982206162</v>
      </c>
      <c r="N69" s="18">
        <f t="shared" si="158"/>
        <v>0.19741753914255356</v>
      </c>
      <c r="O69" s="18">
        <f t="shared" si="158"/>
        <v>0.14642524543199395</v>
      </c>
      <c r="P69" s="18">
        <f t="shared" si="158"/>
        <v>0.30215292960433238</v>
      </c>
      <c r="Q69" s="18">
        <f t="shared" si="158"/>
        <v>0.4274446275008425</v>
      </c>
      <c r="S69" s="68">
        <f t="shared" si="109"/>
        <v>457.87368416895487</v>
      </c>
      <c r="T69" s="69">
        <f t="shared" si="110"/>
        <v>192.4656906917858</v>
      </c>
      <c r="U69" s="69">
        <f t="shared" si="111"/>
        <v>650.33937486074069</v>
      </c>
      <c r="W69" t="str">
        <f t="shared" si="141"/>
        <v>91 Elementary trades and related occupations</v>
      </c>
      <c r="X69" s="18">
        <f t="shared" si="159"/>
        <v>0.37014165444969965</v>
      </c>
      <c r="Y69" s="18">
        <f t="shared" si="159"/>
        <v>0.29951464036573716</v>
      </c>
      <c r="Z69" s="18">
        <f t="shared" si="159"/>
        <v>0.26407457100090004</v>
      </c>
      <c r="AA69" s="18">
        <f t="shared" si="159"/>
        <v>0.71116817571336211</v>
      </c>
      <c r="AB69" s="18">
        <f t="shared" si="159"/>
        <v>0.91345485082430133</v>
      </c>
      <c r="AD69" s="68">
        <f t="shared" si="113"/>
        <v>329.08494582951715</v>
      </c>
      <c r="AE69" s="69">
        <f t="shared" si="114"/>
        <v>210.90359150414665</v>
      </c>
      <c r="AF69" s="69">
        <f t="shared" si="115"/>
        <v>539.98853733366388</v>
      </c>
      <c r="AH69" t="str">
        <f t="shared" si="142"/>
        <v>91 Elementary trades and related occupations</v>
      </c>
      <c r="AI69" s="18">
        <f t="shared" si="160"/>
        <v>0.82551143845654085</v>
      </c>
      <c r="AJ69" s="18">
        <f t="shared" si="160"/>
        <v>0.82170963957463294</v>
      </c>
      <c r="AK69" s="18">
        <f t="shared" si="160"/>
        <v>0.66927549668399244</v>
      </c>
      <c r="AL69" s="18">
        <f t="shared" si="160"/>
        <v>1.7714259322872457</v>
      </c>
      <c r="AM69" s="18">
        <f t="shared" si="160"/>
        <v>2.5689108692202605</v>
      </c>
      <c r="AO69" s="68">
        <f t="shared" si="117"/>
        <v>341.29138357964661</v>
      </c>
      <c r="AP69" s="69">
        <f t="shared" si="118"/>
        <v>206.31970210773682</v>
      </c>
      <c r="AQ69" s="69">
        <f t="shared" si="119"/>
        <v>547.61108568738337</v>
      </c>
      <c r="AS69" t="str">
        <f t="shared" si="143"/>
        <v>91 Elementary trades and related occupations</v>
      </c>
      <c r="AT69" s="18">
        <f t="shared" si="161"/>
        <v>0.94335069628654777</v>
      </c>
      <c r="AU69" s="18">
        <f t="shared" si="161"/>
        <v>0.83174615624849457</v>
      </c>
      <c r="AV69" s="18">
        <f t="shared" si="161"/>
        <v>0.7775390363513357</v>
      </c>
      <c r="AW69" s="18">
        <f t="shared" si="161"/>
        <v>1.8843110771367455</v>
      </c>
      <c r="AX69" s="18">
        <f t="shared" si="161"/>
        <v>2.3321627653815669</v>
      </c>
      <c r="AZ69" s="68">
        <f t="shared" si="121"/>
        <v>265.80939887223042</v>
      </c>
      <c r="BA69" s="69">
        <f t="shared" si="122"/>
        <v>162.25874135870399</v>
      </c>
      <c r="BB69" s="69">
        <f t="shared" si="123"/>
        <v>428.06814023093443</v>
      </c>
      <c r="BD69" t="str">
        <f t="shared" si="144"/>
        <v>91 Elementary trades and related occupations</v>
      </c>
      <c r="BE69" s="18">
        <f t="shared" si="162"/>
        <v>1.3328026211533621</v>
      </c>
      <c r="BF69" s="18">
        <f t="shared" si="162"/>
        <v>1.1128047327875108</v>
      </c>
      <c r="BG69" s="18">
        <f t="shared" si="162"/>
        <v>1.0358205881281481</v>
      </c>
      <c r="BH69" s="18">
        <f t="shared" si="162"/>
        <v>2.3723008816429614</v>
      </c>
      <c r="BI69" s="18">
        <f t="shared" si="162"/>
        <v>3.1902730354592781</v>
      </c>
      <c r="BK69" s="68">
        <f t="shared" si="125"/>
        <v>227.79403550938943</v>
      </c>
      <c r="BL69" s="69">
        <f t="shared" si="126"/>
        <v>116.59860689042591</v>
      </c>
      <c r="BM69" s="69">
        <f t="shared" si="127"/>
        <v>344.39264239981532</v>
      </c>
      <c r="BO69" t="str">
        <f t="shared" si="145"/>
        <v>91 Elementary trades and related occupations</v>
      </c>
      <c r="BP69" s="18">
        <f t="shared" si="163"/>
        <v>2.0815853904271244</v>
      </c>
      <c r="BQ69" s="18">
        <f t="shared" si="163"/>
        <v>1.6553740992304975</v>
      </c>
      <c r="BR69" s="18">
        <f t="shared" si="163"/>
        <v>1.5932989689769343</v>
      </c>
      <c r="BS69" s="18">
        <f t="shared" si="163"/>
        <v>3.2428983411974697</v>
      </c>
      <c r="BT69" s="18">
        <f t="shared" si="163"/>
        <v>4.1904682173633763</v>
      </c>
      <c r="BV69" s="68">
        <f t="shared" si="129"/>
        <v>87.501014034189495</v>
      </c>
      <c r="BW69" s="69">
        <f t="shared" si="130"/>
        <v>80.259832503665478</v>
      </c>
      <c r="BX69" s="69">
        <f t="shared" si="131"/>
        <v>167.760846537855</v>
      </c>
      <c r="BZ69" t="str">
        <f t="shared" si="146"/>
        <v>91 Elementary trades and related occupations</v>
      </c>
      <c r="CA69" s="18">
        <f t="shared" si="164"/>
        <v>3.9306532910652963</v>
      </c>
      <c r="CB69" s="18">
        <f t="shared" si="164"/>
        <v>3.4576274542418455</v>
      </c>
      <c r="CC69" s="18">
        <f t="shared" si="164"/>
        <v>3.0008142077975055</v>
      </c>
      <c r="CD69" s="18">
        <f t="shared" si="164"/>
        <v>6.0958989262949705</v>
      </c>
      <c r="CE69" s="18">
        <f t="shared" si="164"/>
        <v>7.9372754980761098</v>
      </c>
      <c r="CG69" s="68">
        <f t="shared" si="133"/>
        <v>72.583094061129913</v>
      </c>
      <c r="CH69" s="69">
        <f t="shared" si="134"/>
        <v>66.72680683634357</v>
      </c>
      <c r="CI69" s="69">
        <f t="shared" si="135"/>
        <v>139.30990089747348</v>
      </c>
      <c r="CK69" t="str">
        <f t="shared" si="147"/>
        <v>91 Elementary trades and related occupations</v>
      </c>
      <c r="CL69" s="18">
        <f t="shared" si="165"/>
        <v>5.3584761106889518</v>
      </c>
      <c r="CM69" s="18">
        <f t="shared" si="165"/>
        <v>5.32287823499159</v>
      </c>
      <c r="CN69" s="18">
        <f t="shared" si="165"/>
        <v>5.22914435752591</v>
      </c>
      <c r="CO69" s="18">
        <f t="shared" si="165"/>
        <v>10.018579787940132</v>
      </c>
      <c r="CP69" s="18">
        <f t="shared" si="165"/>
        <v>13.12523261168344</v>
      </c>
      <c r="CR69" s="68">
        <f t="shared" si="137"/>
        <v>40.771480897340119</v>
      </c>
      <c r="CS69" s="69">
        <f t="shared" si="138"/>
        <v>48.108983985759636</v>
      </c>
      <c r="CT69" s="69">
        <f t="shared" si="139"/>
        <v>88.880464883099748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0.51572495970651366</v>
      </c>
      <c r="C70" s="18">
        <f t="shared" si="157"/>
        <v>0.41778702752762015</v>
      </c>
      <c r="D70" s="18">
        <f t="shared" si="157"/>
        <v>0.36630790690401005</v>
      </c>
      <c r="E70" s="18">
        <f t="shared" si="157"/>
        <v>0.39337733730226115</v>
      </c>
      <c r="F70" s="18">
        <f t="shared" si="157"/>
        <v>0.35808130649344067</v>
      </c>
      <c r="H70" s="68">
        <f t="shared" si="105"/>
        <v>89.173942733914544</v>
      </c>
      <c r="I70" s="69">
        <f t="shared" si="106"/>
        <v>77.718134501467233</v>
      </c>
      <c r="J70" s="69">
        <f t="shared" si="107"/>
        <v>166.89207723538181</v>
      </c>
      <c r="L70" t="str">
        <f t="shared" ref="L70" si="166">A70</f>
        <v>92 Elementary administration and service occupations</v>
      </c>
      <c r="M70" s="18">
        <f t="shared" si="158"/>
        <v>1.7565282941687892</v>
      </c>
      <c r="N70" s="18">
        <f t="shared" si="158"/>
        <v>1.6496315402863595</v>
      </c>
      <c r="O70" s="18">
        <f t="shared" si="158"/>
        <v>1.5830018465590912</v>
      </c>
      <c r="P70" s="18">
        <f t="shared" si="158"/>
        <v>1.7849254250300155</v>
      </c>
      <c r="Q70" s="18">
        <f t="shared" si="158"/>
        <v>2.0098353457770881</v>
      </c>
      <c r="S70" s="68">
        <f t="shared" si="109"/>
        <v>142.63364999543145</v>
      </c>
      <c r="T70" s="69">
        <f t="shared" si="110"/>
        <v>94.616274935010168</v>
      </c>
      <c r="U70" s="69">
        <f t="shared" si="111"/>
        <v>237.24992493044167</v>
      </c>
      <c r="W70" t="str">
        <f t="shared" ref="W70" si="167">A70</f>
        <v>92 Elementary administration and service occupations</v>
      </c>
      <c r="X70" s="18">
        <f t="shared" si="159"/>
        <v>2.9784759281266</v>
      </c>
      <c r="Y70" s="18">
        <f t="shared" si="159"/>
        <v>2.9595181197119347</v>
      </c>
      <c r="Z70" s="18">
        <f t="shared" si="159"/>
        <v>2.9569092145481126</v>
      </c>
      <c r="AA70" s="18">
        <f t="shared" si="159"/>
        <v>3.0031869214111517</v>
      </c>
      <c r="AB70" s="18">
        <f t="shared" si="159"/>
        <v>3.310120248763424</v>
      </c>
      <c r="AD70" s="68">
        <f t="shared" si="113"/>
        <v>38.863643043868834</v>
      </c>
      <c r="AE70" s="69">
        <f t="shared" si="114"/>
        <v>78.425520350188975</v>
      </c>
      <c r="AF70" s="69">
        <f t="shared" si="115"/>
        <v>117.28916339405779</v>
      </c>
      <c r="AH70" t="str">
        <f t="shared" ref="AH70" si="168">L70</f>
        <v>92 Elementary administration and service occupations</v>
      </c>
      <c r="AI70" s="18">
        <f t="shared" si="160"/>
        <v>4.9856146683781288</v>
      </c>
      <c r="AJ70" s="18">
        <f t="shared" si="160"/>
        <v>5.4891021268005202</v>
      </c>
      <c r="AK70" s="18">
        <f t="shared" si="160"/>
        <v>5.5070339738821161</v>
      </c>
      <c r="AL70" s="18">
        <f t="shared" si="160"/>
        <v>6.0083321873988123</v>
      </c>
      <c r="AM70" s="18">
        <f t="shared" si="160"/>
        <v>6.8045840428149029</v>
      </c>
      <c r="AO70" s="68">
        <f t="shared" si="117"/>
        <v>42.057825683047852</v>
      </c>
      <c r="AP70" s="69">
        <f t="shared" si="118"/>
        <v>75.015040930308203</v>
      </c>
      <c r="AQ70" s="69">
        <f t="shared" si="119"/>
        <v>117.07286661335606</v>
      </c>
      <c r="AS70" t="str">
        <f t="shared" ref="AS70" si="169">W70</f>
        <v>92 Elementary administration and service occupations</v>
      </c>
      <c r="AT70" s="18">
        <f t="shared" si="161"/>
        <v>4.6083122231442832</v>
      </c>
      <c r="AU70" s="18">
        <f t="shared" si="161"/>
        <v>4.5557178677008583</v>
      </c>
      <c r="AV70" s="18">
        <f t="shared" si="161"/>
        <v>4.8369694673595056</v>
      </c>
      <c r="AW70" s="18">
        <f t="shared" si="161"/>
        <v>4.8522741380420884</v>
      </c>
      <c r="AX70" s="18">
        <f t="shared" si="161"/>
        <v>5.4623314896675819</v>
      </c>
      <c r="AZ70" s="68">
        <f t="shared" si="121"/>
        <v>37.728212467080631</v>
      </c>
      <c r="BA70" s="69">
        <f t="shared" si="122"/>
        <v>71.187828143983594</v>
      </c>
      <c r="BB70" s="69">
        <f t="shared" si="123"/>
        <v>108.91604061106422</v>
      </c>
      <c r="BD70" t="str">
        <f t="shared" ref="BD70" si="170">AH70</f>
        <v>92 Elementary administration and service occupations</v>
      </c>
      <c r="BE70" s="18">
        <f t="shared" si="162"/>
        <v>8.2351159027862533</v>
      </c>
      <c r="BF70" s="18">
        <f t="shared" si="162"/>
        <v>7.5688402239473342</v>
      </c>
      <c r="BG70" s="18">
        <f t="shared" si="162"/>
        <v>7.2214998146424998</v>
      </c>
      <c r="BH70" s="18">
        <f t="shared" si="162"/>
        <v>6.1275147212208498</v>
      </c>
      <c r="BI70" s="18">
        <f t="shared" si="162"/>
        <v>5.5029941916833209</v>
      </c>
      <c r="BK70" s="68">
        <f t="shared" si="125"/>
        <v>-18.898407392867767</v>
      </c>
      <c r="BL70" s="69">
        <f t="shared" si="126"/>
        <v>39.157498876413925</v>
      </c>
      <c r="BM70" s="69">
        <f t="shared" si="127"/>
        <v>20.259091483546161</v>
      </c>
      <c r="BO70" t="str">
        <f t="shared" ref="BO70" si="171">AS70</f>
        <v>92 Elementary administration and service occupations</v>
      </c>
      <c r="BP70" s="18">
        <f t="shared" si="163"/>
        <v>13.587658800906761</v>
      </c>
      <c r="BQ70" s="18">
        <f t="shared" si="163"/>
        <v>13.466557491460923</v>
      </c>
      <c r="BR70" s="18">
        <f t="shared" si="163"/>
        <v>12.940262989663974</v>
      </c>
      <c r="BS70" s="18">
        <f t="shared" si="163"/>
        <v>12.595210931981931</v>
      </c>
      <c r="BT70" s="18">
        <f t="shared" si="163"/>
        <v>13.125642295779203</v>
      </c>
      <c r="BV70" s="68">
        <f t="shared" si="129"/>
        <v>-27.687095336663813</v>
      </c>
      <c r="BW70" s="69">
        <f t="shared" si="130"/>
        <v>41.162454965131992</v>
      </c>
      <c r="BX70" s="69">
        <f t="shared" si="131"/>
        <v>13.475359628468182</v>
      </c>
      <c r="BZ70" t="str">
        <f t="shared" ref="BZ70" si="172">BD70</f>
        <v>92 Elementary administration and service occupations</v>
      </c>
      <c r="CA70" s="18">
        <f t="shared" si="164"/>
        <v>19.325045470135919</v>
      </c>
      <c r="CB70" s="18">
        <f t="shared" si="164"/>
        <v>18.729287916561816</v>
      </c>
      <c r="CC70" s="18">
        <f t="shared" si="164"/>
        <v>18.267516549283886</v>
      </c>
      <c r="CD70" s="18">
        <f t="shared" si="164"/>
        <v>18.167854972935494</v>
      </c>
      <c r="CE70" s="18">
        <f t="shared" si="164"/>
        <v>18.960342832591156</v>
      </c>
      <c r="CG70" s="68">
        <f t="shared" si="133"/>
        <v>-32.277562700776791</v>
      </c>
      <c r="CH70" s="69">
        <f t="shared" si="134"/>
        <v>29.389577549991635</v>
      </c>
      <c r="CI70" s="69">
        <f t="shared" si="135"/>
        <v>-2.8879851507851568</v>
      </c>
      <c r="CK70" t="str">
        <f t="shared" ref="CK70" si="173">BO70</f>
        <v>92 Elementary administration and service occupations</v>
      </c>
      <c r="CL70" s="18">
        <f t="shared" si="165"/>
        <v>26.448078496301413</v>
      </c>
      <c r="CM70" s="18">
        <f t="shared" si="165"/>
        <v>20.82727101859037</v>
      </c>
      <c r="CN70" s="18">
        <f t="shared" si="165"/>
        <v>18.29398339691188</v>
      </c>
      <c r="CO70" s="18">
        <f t="shared" si="165"/>
        <v>14.638401305898274</v>
      </c>
      <c r="CP70" s="18">
        <f t="shared" si="165"/>
        <v>17.617826971913704</v>
      </c>
      <c r="CR70" s="68">
        <f t="shared" si="137"/>
        <v>-45.988982180269055</v>
      </c>
      <c r="CS70" s="69">
        <f t="shared" si="138"/>
        <v>18.50135572945263</v>
      </c>
      <c r="CT70" s="69">
        <f t="shared" si="139"/>
        <v>-27.487626450816428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93.520046277279377</v>
      </c>
      <c r="I72" s="67">
        <f>IF(D35&gt;0,I35/D35*100,0)</f>
        <v>69.865444244761761</v>
      </c>
      <c r="J72" s="67">
        <f t="shared" ref="J72" si="175">IF(D35&gt;0,(J35/D35)*100,0)</f>
        <v>163.38549052204115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91.104966278536025</v>
      </c>
      <c r="T72" s="67">
        <f t="shared" ref="T72" si="177">IF(O35&gt;0,T35/O35*100,0)</f>
        <v>73.416774669273565</v>
      </c>
      <c r="U72" s="67">
        <f t="shared" ref="U72" si="178">IF(O35&gt;0,(U35/O35)*100,0)</f>
        <v>164.52174094780958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24.046002810782458</v>
      </c>
      <c r="AE72" s="67">
        <f t="shared" ref="AE72" si="180">IF(Z35&gt;0,AE35/Z35*100,0)</f>
        <v>64.015757444055282</v>
      </c>
      <c r="AF72" s="67">
        <f t="shared" ref="AF72" si="181">IF(Z35&gt;0,(AF35/Z35)*100,0)</f>
        <v>88.061760254837736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14.969154230438592</v>
      </c>
      <c r="AP72" s="67">
        <f t="shared" ref="AP72" si="183">IF(AK35&gt;0,AP35/AK35*100,0)</f>
        <v>59.438295035620804</v>
      </c>
      <c r="AQ72" s="67">
        <f t="shared" ref="AQ72" si="184">IF(AK35&gt;0,(AQ35/AK35)*100,0)</f>
        <v>74.407449266059402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21.960221520318914</v>
      </c>
      <c r="BA72" s="67">
        <f t="shared" ref="BA72" si="186">IF(AV35&gt;0,BA35/AV35*100,0)</f>
        <v>60.591714266560736</v>
      </c>
      <c r="BB72" s="67">
        <f t="shared" ref="BB72" si="187">IF(AV35&gt;0,(BB35/AV35)*100,0)</f>
        <v>82.551935786879653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6.4284488732967118</v>
      </c>
      <c r="BL72" s="67">
        <f t="shared" ref="BL72" si="189">IF(BG35&gt;0,BL35/BG35*100,0)</f>
        <v>44.964177909500727</v>
      </c>
      <c r="BM72" s="67">
        <f t="shared" ref="BM72" si="190">IF(BG35&gt;0,(BM35/BG35)*100,0)</f>
        <v>51.392626782797443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-28.708402773479811</v>
      </c>
      <c r="BW72" s="67">
        <f t="shared" ref="BW72" si="192">IF(BR35&gt;0,BW35/BR35*100,0)</f>
        <v>39.983592365703565</v>
      </c>
      <c r="BX72" s="67">
        <f t="shared" ref="BX72" si="193">IF(BR35&gt;0,(BX35/BR35)*100,0)</f>
        <v>11.275189592223748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-34.752195408887907</v>
      </c>
      <c r="CH72" s="67">
        <f t="shared" ref="CH72" si="195">IF(CC35&gt;0,CH35/CC35*100,0)</f>
        <v>29.582403814428744</v>
      </c>
      <c r="CI72" s="67">
        <f t="shared" ref="CI72" si="196">IF(CC35&gt;0,(CI35/CC35)*100,0)</f>
        <v>-5.1697915944591655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-43.916087675304169</v>
      </c>
      <c r="CS72" s="67">
        <f t="shared" ref="CS72" si="198">IF(CN35&gt;0,CS35/CN35*100,0)</f>
        <v>24.016469280870126</v>
      </c>
      <c r="CT72" s="67">
        <f t="shared" ref="CT72" si="199">IF(CN35&gt;0,(CT35/CN35)*100,0)</f>
        <v>-19.899618394434043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9.7198901956414563</v>
      </c>
      <c r="C82" s="18">
        <f t="shared" si="210"/>
        <v>2.1689820259079173</v>
      </c>
      <c r="D82" s="18">
        <f t="shared" si="210"/>
        <v>4.1596182741161503</v>
      </c>
      <c r="E82" s="18">
        <f t="shared" si="210"/>
        <v>4.4470160663201197</v>
      </c>
      <c r="F82" s="18">
        <f t="shared" ref="F82:F107" si="211">IF(AND(F$6-C$6 &lt;&gt; 0,C8&lt;&gt;0,F8&lt;&gt;0),(EXP(LN(F8/C8)/(F$6-C$6))-1)*100,0)</f>
        <v>4.2133894109076087</v>
      </c>
      <c r="H82" s="18">
        <f t="shared" ref="H82:H107" si="212">IF($F$6-$D$6 &lt;&gt; 0,(EXP(LN(1+(H45/100))/($F$6-$D$6))-1)*100,0)</f>
        <v>4.3511288001766957</v>
      </c>
      <c r="I82" s="18">
        <f t="shared" ref="I82:I107" si="213">IF(D8&gt;0,((1+(I8/D8))^(1/($F$6-$D$6))-1)*100,0)</f>
        <v>3.6873274007622969</v>
      </c>
      <c r="J82" s="18">
        <f t="shared" ref="J82:J107" si="214">IF($F$6-$D$6 &lt;&gt; 0,(EXP(LN(1+(J45/100))/($F$6-$D$6))-1)*100,0)</f>
        <v>6.620264582232771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10.08561531909784</v>
      </c>
      <c r="N82" s="18">
        <f t="shared" si="215"/>
        <v>0.28838071538772603</v>
      </c>
      <c r="O82" s="18">
        <f t="shared" si="215"/>
        <v>3.0158600203955555</v>
      </c>
      <c r="P82" s="18">
        <f t="shared" si="215"/>
        <v>4.0317293238037566</v>
      </c>
      <c r="Q82" s="18">
        <f t="shared" ref="Q82:Q107" si="216">IF(AND(Q$6-N$6 &lt;&gt; 0,N8&lt;&gt;0,Q8&lt;&gt;0),(EXP(LN(Q8/N8)/(Q$6-N$6))-1)*100,0)</f>
        <v>3.475927717042282</v>
      </c>
      <c r="S82" s="18">
        <f t="shared" ref="S82:S107" si="217">IF($F$6-$D$6 &lt;&gt; 0,(EXP(LN(1+(S45/100))/($F$6-$D$6))-1)*100,0)</f>
        <v>3.6919979863172747</v>
      </c>
      <c r="T82" s="18">
        <f t="shared" ref="T82:T107" si="218">IF(O8&gt;0,((1+(T8/O8))^(1/($F$6-$D$6))-1)*100,0)</f>
        <v>3.5924724030295341</v>
      </c>
      <c r="U82" s="18">
        <f t="shared" ref="U82:U107" si="219">IF($F$6-$D$6 &lt;&gt; 0,(EXP(LN(1+(U45/100))/($F$6-$D$6))-1)*100,0)</f>
        <v>6.0703264306147808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4.6513807880058877</v>
      </c>
      <c r="Y82" s="18">
        <f t="shared" si="220"/>
        <v>1.9716388663134188</v>
      </c>
      <c r="Z82" s="18">
        <f t="shared" si="220"/>
        <v>-0.71091010885895312</v>
      </c>
      <c r="AA82" s="18">
        <f t="shared" si="220"/>
        <v>0.90611302168530639</v>
      </c>
      <c r="AB82" s="18">
        <f t="shared" ref="AB82:AB107" si="221">IF(AND(AB$6-Y$6 &lt;&gt; 0,Y8&lt;&gt;0,AB8&lt;&gt;0),(EXP(LN(AB8/Y8)/(AB$6-Y$6))-1)*100,0)</f>
        <v>0.46391858202856628</v>
      </c>
      <c r="AD82" s="18">
        <f t="shared" ref="AD82:AD107" si="222">IF($F$6-$D$6 &lt;&gt; 0,(EXP(LN(1+(AD45/100))/($F$6-$D$6))-1)*100,0)</f>
        <v>0.36420019716956187</v>
      </c>
      <c r="AE82" s="18">
        <f t="shared" ref="AE82:AE107" si="223">IF(Z8&gt;0,((1+(AE8/Z8))^(1/($F$6-$D$6))-1)*100,0)</f>
        <v>3.1633259820073922</v>
      </c>
      <c r="AF82" s="18">
        <f t="shared" ref="AF82:AF107" si="224">IF($F$6-$D$6 &lt;&gt; 0,(EXP(LN(1+(AF45/100))/($F$6-$D$6))-1)*100,0)</f>
        <v>3.4010494700457583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2.4360877131171854</v>
      </c>
      <c r="AJ82" s="18">
        <f t="shared" si="225"/>
        <v>10.419280661572072</v>
      </c>
      <c r="AK82" s="18">
        <f t="shared" si="225"/>
        <v>-1.4555639262640363</v>
      </c>
      <c r="AL82" s="18">
        <f t="shared" si="225"/>
        <v>0.62470890221462128</v>
      </c>
      <c r="AM82" s="18">
        <f t="shared" ref="AM82:AM107" si="226">IF(AND(AM$6-AJ$6 &lt;&gt; 0,AJ8&lt;&gt;0,AM8&lt;&gt;0),(EXP(LN(AM8/AJ8)/(AM$6-AJ$6))-1)*100,0)</f>
        <v>0.55200600291755997</v>
      </c>
      <c r="AO82" s="18">
        <f t="shared" ref="AO82:AO107" si="227">IF($F$6-$D$6 &lt;&gt; 0,(EXP(LN(1+(AO45/100))/($F$6-$D$6))-1)*100,0)</f>
        <v>-7.3549545285012119E-2</v>
      </c>
      <c r="AP82" s="18">
        <f t="shared" ref="AP82:AP107" si="228">IF(AK8&gt;0,((1+(AP8/AK8))^(1/($F$6-$D$6))-1)*100,0)</f>
        <v>2.8385214930510383</v>
      </c>
      <c r="AQ82" s="18">
        <f t="shared" ref="AQ82:AQ107" si="229">IF($F$6-$D$6 &lt;&gt; 0,(EXP(LN(1+(AQ45/100))/($F$6-$D$6))-1)*100,0)</f>
        <v>2.788904546340798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2.4148363134548267</v>
      </c>
      <c r="AU82" s="18">
        <f t="shared" si="230"/>
        <v>8.5647752572698401</v>
      </c>
      <c r="AV82" s="18">
        <f t="shared" si="230"/>
        <v>-2.1014237518838907</v>
      </c>
      <c r="AW82" s="18">
        <f t="shared" si="230"/>
        <v>0.53720917830843984</v>
      </c>
      <c r="AX82" s="18">
        <f t="shared" ref="AX82:AX107" si="231">IF(AND(AX$6-AU$6 &lt;&gt; 0,AU8&lt;&gt;0,AX8&lt;&gt;0),(EXP(LN(AX8/AU8)/(AX$6-AU$6))-1)*100,0)</f>
        <v>0.1849398916193401</v>
      </c>
      <c r="AZ82" s="18">
        <f t="shared" ref="AZ82:AZ107" si="232">IF($F$6-$D$6 &lt;&gt; 0,(EXP(LN(1+(AZ45/100))/($F$6-$D$6))-1)*100,0)</f>
        <v>-0.35014397260472174</v>
      </c>
      <c r="BA82" s="18">
        <f t="shared" ref="BA82:BA107" si="233">IF(AV8&gt;0,((1+(BA8/AV8))^(1/($F$6-$D$6))-1)*100,0)</f>
        <v>2.7951411759734812</v>
      </c>
      <c r="BB82" s="18">
        <f t="shared" ref="BB82:BB107" si="234">IF($F$6-$D$6 &lt;&gt; 0,(EXP(LN(1+(BB45/100))/($F$6-$D$6))-1)*100,0)</f>
        <v>2.5591019096132817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5.0633149192863769</v>
      </c>
      <c r="BF82" s="18">
        <f t="shared" si="235"/>
        <v>-0.15442876427977925</v>
      </c>
      <c r="BG82" s="18">
        <f t="shared" si="235"/>
        <v>-3.5456436373586975</v>
      </c>
      <c r="BH82" s="18">
        <f t="shared" si="235"/>
        <v>0.1483515740736463</v>
      </c>
      <c r="BI82" s="18">
        <f t="shared" ref="BI82:BI107" si="236">IF(AND(BI$6-BF$6 &lt;&gt; 0,BF8&lt;&gt;0,BI8&lt;&gt;0),(EXP(LN(BI8/BF8)/(BI$6-BF$6))-1)*100,0)</f>
        <v>-1.0396993691800915</v>
      </c>
      <c r="BK82" s="18">
        <f t="shared" ref="BK82:BK107" si="237">IF($F$6-$D$6 &lt;&gt; 0,(EXP(LN(1+(BK45/100))/($F$6-$D$6))-1)*100,0)</f>
        <v>-1.0984375550542769</v>
      </c>
      <c r="BL82" s="18">
        <f t="shared" ref="BL82:BL107" si="238">IF(BG8&gt;0,((1+(BL8/BG8))^(1/($F$6-$D$6))-1)*100,0)</f>
        <v>2.0609217682829417</v>
      </c>
      <c r="BM82" s="18">
        <f t="shared" ref="BM82:BM107" si="239">IF($F$6-$D$6 &lt;&gt; 0,(EXP(LN(1+(BM45/100))/($F$6-$D$6))-1)*100,0)</f>
        <v>1.2526165297905179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1.8248048355244295</v>
      </c>
      <c r="BQ82" s="18">
        <f t="shared" si="240"/>
        <v>4.8119046338189753</v>
      </c>
      <c r="BR82" s="18">
        <f t="shared" si="240"/>
        <v>-6.1555297633742452</v>
      </c>
      <c r="BS82" s="18">
        <f t="shared" si="240"/>
        <v>-3.1456170740007505</v>
      </c>
      <c r="BT82" s="18">
        <f t="shared" ref="BT82:BT107" si="241">IF(AND(BT$6-BQ$6 &lt;&gt; 0,BQ8&lt;&gt;0,BT8&lt;&gt;0),(EXP(LN(BT8/BQ8)/(BT$6-BQ$6))-1)*100,0)</f>
        <v>-3.6219961534622369</v>
      </c>
      <c r="BV82" s="18">
        <f t="shared" ref="BV82:BV107" si="242">IF($F$6-$D$6 &lt;&gt; 0,(EXP(LN(1+(BV45/100))/($F$6-$D$6))-1)*100,0)</f>
        <v>-4.1594976650972892</v>
      </c>
      <c r="BW82" s="18">
        <f t="shared" ref="BW82:BW107" si="243">IF(BR8&gt;0,((1+(BW8/BR8))^(1/($F$6-$D$6))-1)*100,0)</f>
        <v>1.8995407860581848</v>
      </c>
      <c r="BX82" s="18">
        <f t="shared" ref="BX82:BX107" si="244">IF($F$6-$D$6 &lt;&gt; 0,(EXP(LN(1+(BX45/100))/($F$6-$D$6))-1)*100,0)</f>
        <v>-1.0400468589676026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9.0935935087434583</v>
      </c>
      <c r="CB82" s="18">
        <f t="shared" si="245"/>
        <v>-1.6109271002766046</v>
      </c>
      <c r="CC82" s="18">
        <f t="shared" si="245"/>
        <v>-4.1155463997417874</v>
      </c>
      <c r="CD82" s="18">
        <f t="shared" si="245"/>
        <v>-1.5558223136365235</v>
      </c>
      <c r="CE82" s="18">
        <f t="shared" ref="CE82:CE107" si="246">IF(AND(CE$6-CB$6 &lt;&gt; 0,CB8&lt;&gt;0,CE8&lt;&gt;0),(EXP(LN(CE8/CB8)/(CE$6-CB$6))-1)*100,0)</f>
        <v>-2.3664089515473274</v>
      </c>
      <c r="CG82" s="18">
        <f t="shared" ref="CG82:CG107" si="247">IF($F$6-$D$6 &lt;&gt; 0,(EXP(LN(1+(CG45/100))/($F$6-$D$6))-1)*100,0)</f>
        <v>-2.4165676567520555</v>
      </c>
      <c r="CH82" s="18">
        <f t="shared" ref="CH82:CH107" si="248">IF(CC8&gt;0,((1+(CH8/CC8))^(1/($F$6-$D$6))-1)*100,0)</f>
        <v>1.8057917984855676</v>
      </c>
      <c r="CI82" s="18">
        <f t="shared" ref="CI82:CI107" si="249">IF($F$6-$D$6 &lt;&gt; 0,(EXP(LN(1+(CI45/100))/($F$6-$D$6))-1)*100,0)</f>
        <v>5.2766285159711046E-3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8.6097414499687996</v>
      </c>
      <c r="CM82" s="18">
        <f t="shared" si="250"/>
        <v>29.093010324867286</v>
      </c>
      <c r="CN82" s="18">
        <f t="shared" si="250"/>
        <v>-4.3534570546969187</v>
      </c>
      <c r="CO82" s="18">
        <f t="shared" si="250"/>
        <v>-1.746324759904605</v>
      </c>
      <c r="CP82" s="18">
        <f t="shared" ref="CP82:CP107" si="251">IF(AND(CP$6-CM$6 &lt;&gt; 0,CM8&lt;&gt;0,CP8&lt;&gt;0),(EXP(LN(CP8/CM8)/(CP$6-CM$6))-1)*100,0)</f>
        <v>-0.89203187510470405</v>
      </c>
      <c r="CR82" s="18">
        <f t="shared" ref="CR82:CR107" si="252">IF($F$6-$D$6 &lt;&gt; 0,(EXP(LN(1+(CR45/100))/($F$6-$D$6))-1)*100,0)</f>
        <v>-2.6231708242575147</v>
      </c>
      <c r="CS82" s="18">
        <f t="shared" ref="CS82:CS107" si="253">IF(CN8&gt;0,((1+(CS8/CN8))^(1/($F$6-$D$6))-1)*100,0)</f>
        <v>1.6415647223343655</v>
      </c>
      <c r="CT82" s="18">
        <f t="shared" ref="CT82:CT107" si="254">IF($F$6-$D$6 &lt;&gt; 0,(EXP(LN(1+(CT45/100))/($F$6-$D$6))-1)*100,0)</f>
        <v>-0.3566485094213534</v>
      </c>
    </row>
    <row r="83" spans="1:98" x14ac:dyDescent="0.2">
      <c r="A83" t="str">
        <f t="shared" si="209"/>
        <v>12 Other managers and proprietors</v>
      </c>
      <c r="B83" s="18">
        <f t="shared" si="210"/>
        <v>8.8340807775804553</v>
      </c>
      <c r="C83" s="18">
        <f t="shared" si="210"/>
        <v>-10.333577825675288</v>
      </c>
      <c r="D83" s="18">
        <f t="shared" si="210"/>
        <v>7.372470937193909</v>
      </c>
      <c r="E83" s="18">
        <f t="shared" si="210"/>
        <v>4.875391064792689</v>
      </c>
      <c r="F83" s="18">
        <f t="shared" si="211"/>
        <v>4.6199256282792422</v>
      </c>
      <c r="H83" s="18">
        <f t="shared" si="212"/>
        <v>5.7012308885024732</v>
      </c>
      <c r="I83" s="18">
        <f t="shared" si="213"/>
        <v>4.6690401975003848</v>
      </c>
      <c r="J83" s="18">
        <f t="shared" si="214"/>
        <v>8.2409171817585669</v>
      </c>
      <c r="L83" t="str">
        <f t="shared" ref="L83:L106" si="255">A83</f>
        <v>12 Other managers and proprietors</v>
      </c>
      <c r="M83" s="18">
        <f t="shared" si="215"/>
        <v>8.3278631289768654</v>
      </c>
      <c r="N83" s="18">
        <f t="shared" si="215"/>
        <v>-0.61487617026597663</v>
      </c>
      <c r="O83" s="18">
        <f t="shared" si="215"/>
        <v>6.2630461729311415</v>
      </c>
      <c r="P83" s="18">
        <f t="shared" si="215"/>
        <v>4.898968620633859</v>
      </c>
      <c r="Q83" s="18">
        <f t="shared" si="216"/>
        <v>4.9685153031190366</v>
      </c>
      <c r="S83" s="18">
        <f t="shared" si="217"/>
        <v>5.3517043550250332</v>
      </c>
      <c r="T83" s="18">
        <f t="shared" si="218"/>
        <v>4.4723269962073653</v>
      </c>
      <c r="U83" s="18">
        <f t="shared" si="219"/>
        <v>7.8656156473234429</v>
      </c>
      <c r="W83" t="str">
        <f t="shared" ref="W83:W106" si="256">A83</f>
        <v>12 Other managers and proprietors</v>
      </c>
      <c r="X83" s="18">
        <f t="shared" si="220"/>
        <v>2.7805479379159781</v>
      </c>
      <c r="Y83" s="18">
        <f t="shared" si="220"/>
        <v>1.3071753578021372</v>
      </c>
      <c r="Z83" s="18">
        <f t="shared" si="220"/>
        <v>2.9178537908794988</v>
      </c>
      <c r="AA83" s="18">
        <f t="shared" si="220"/>
        <v>1.753054977896773</v>
      </c>
      <c r="AB83" s="18">
        <f t="shared" si="221"/>
        <v>2.0876070316818263</v>
      </c>
      <c r="AD83" s="18">
        <f t="shared" si="222"/>
        <v>2.1398490647276613</v>
      </c>
      <c r="AE83" s="18">
        <f t="shared" si="223"/>
        <v>4.0633604645503363</v>
      </c>
      <c r="AF83" s="18">
        <f t="shared" si="224"/>
        <v>5.3691020303673564</v>
      </c>
      <c r="AH83" t="str">
        <f t="shared" ref="AH83:AH106" si="257">L83</f>
        <v>12 Other managers and proprietors</v>
      </c>
      <c r="AI83" s="18">
        <f t="shared" si="225"/>
        <v>1.6055802499247651</v>
      </c>
      <c r="AJ83" s="18">
        <f t="shared" si="225"/>
        <v>9.2150840820782509</v>
      </c>
      <c r="AK83" s="18">
        <f t="shared" si="225"/>
        <v>0.98853514036196799</v>
      </c>
      <c r="AL83" s="18">
        <f t="shared" si="225"/>
        <v>1.9210097769357448</v>
      </c>
      <c r="AM83" s="18">
        <f t="shared" si="226"/>
        <v>2.0686828309956384</v>
      </c>
      <c r="AO83" s="18">
        <f t="shared" si="227"/>
        <v>1.6092321388931019</v>
      </c>
      <c r="AP83" s="18">
        <f t="shared" si="228"/>
        <v>3.7210140998953145</v>
      </c>
      <c r="AQ83" s="18">
        <f t="shared" si="229"/>
        <v>4.7307684276687745</v>
      </c>
      <c r="AS83" t="str">
        <f t="shared" ref="AS83:AS106" si="258">W83</f>
        <v>12 Other managers and proprietors</v>
      </c>
      <c r="AT83" s="18">
        <f t="shared" si="230"/>
        <v>1.7708911717640774</v>
      </c>
      <c r="AU83" s="18">
        <f t="shared" si="230"/>
        <v>3.8255124793452389</v>
      </c>
      <c r="AV83" s="18">
        <f t="shared" si="230"/>
        <v>2.4806991796548106</v>
      </c>
      <c r="AW83" s="18">
        <f t="shared" si="230"/>
        <v>0.56060134577959886</v>
      </c>
      <c r="AX83" s="18">
        <f t="shared" si="231"/>
        <v>1.3589420126155272</v>
      </c>
      <c r="AZ83" s="18">
        <f t="shared" si="232"/>
        <v>1.1966030452222443</v>
      </c>
      <c r="BA83" s="18">
        <f t="shared" si="233"/>
        <v>3.6491566854907953</v>
      </c>
      <c r="BB83" s="18">
        <f t="shared" si="234"/>
        <v>4.3984567286144305</v>
      </c>
      <c r="BD83" t="str">
        <f t="shared" ref="BD83:BD106" si="259">AH83</f>
        <v>12 Other managers and proprietors</v>
      </c>
      <c r="BE83" s="18">
        <f t="shared" si="235"/>
        <v>0.84068401930827985</v>
      </c>
      <c r="BF83" s="18">
        <f t="shared" si="235"/>
        <v>1.8609021877831644</v>
      </c>
      <c r="BG83" s="18">
        <f t="shared" si="235"/>
        <v>-1.2338254561544248</v>
      </c>
      <c r="BH83" s="18">
        <f t="shared" si="235"/>
        <v>0.23466913485159502</v>
      </c>
      <c r="BI83" s="18">
        <f t="shared" si="236"/>
        <v>-0.12615535465814176</v>
      </c>
      <c r="BK83" s="18">
        <f t="shared" si="237"/>
        <v>-0.25723918595271789</v>
      </c>
      <c r="BL83" s="18">
        <f t="shared" si="238"/>
        <v>2.3022692477619788</v>
      </c>
      <c r="BM83" s="18">
        <f t="shared" si="239"/>
        <v>2.1162059492925156</v>
      </c>
      <c r="BO83" t="str">
        <f t="shared" ref="BO83:BO106" si="260">AS83</f>
        <v>12 Other managers and proprietors</v>
      </c>
      <c r="BP83" s="18">
        <f t="shared" si="240"/>
        <v>0.86126578456136027</v>
      </c>
      <c r="BQ83" s="18">
        <f t="shared" si="240"/>
        <v>1.9811448961175371</v>
      </c>
      <c r="BR83" s="18">
        <f t="shared" si="240"/>
        <v>-1.6571840848094488</v>
      </c>
      <c r="BS83" s="18">
        <f t="shared" si="240"/>
        <v>-2.0067617932624016</v>
      </c>
      <c r="BT83" s="18">
        <f t="shared" si="241"/>
        <v>-1.6527691948112766</v>
      </c>
      <c r="BV83" s="18">
        <f t="shared" si="242"/>
        <v>-1.8903741799809803</v>
      </c>
      <c r="BW83" s="18">
        <f t="shared" si="243"/>
        <v>2.6318251657549974</v>
      </c>
      <c r="BX83" s="18">
        <f t="shared" si="244"/>
        <v>1.3761874086305914</v>
      </c>
      <c r="BZ83" t="str">
        <f t="shared" ref="BZ83:BZ106" si="261">BD83</f>
        <v>12 Other managers and proprietors</v>
      </c>
      <c r="CA83" s="18">
        <f t="shared" si="245"/>
        <v>7.2905944994681837</v>
      </c>
      <c r="CB83" s="18">
        <f t="shared" si="245"/>
        <v>-4.5799360198834123</v>
      </c>
      <c r="CC83" s="18">
        <f t="shared" si="245"/>
        <v>-1.3476139278806754</v>
      </c>
      <c r="CD83" s="18">
        <f t="shared" si="245"/>
        <v>-1.6380145181670747</v>
      </c>
      <c r="CE83" s="18">
        <f t="shared" si="246"/>
        <v>-1.7340270230512878</v>
      </c>
      <c r="CG83" s="18">
        <f t="shared" si="247"/>
        <v>-1.5413094286668594</v>
      </c>
      <c r="CH83" s="18">
        <f t="shared" si="248"/>
        <v>2.1962937238533486</v>
      </c>
      <c r="CI83" s="18">
        <f t="shared" si="249"/>
        <v>1.0946901445863855</v>
      </c>
      <c r="CK83" t="str">
        <f t="shared" ref="CK83:CK106" si="262">BO83</f>
        <v>12 Other managers and proprietors</v>
      </c>
      <c r="CL83" s="18">
        <f t="shared" si="250"/>
        <v>0.45536786187236888</v>
      </c>
      <c r="CM83" s="18">
        <f t="shared" si="250"/>
        <v>32.104355983310469</v>
      </c>
      <c r="CN83" s="18">
        <f t="shared" si="250"/>
        <v>-3.8294684971989623</v>
      </c>
      <c r="CO83" s="18">
        <f t="shared" si="250"/>
        <v>-0.19973874227330324</v>
      </c>
      <c r="CP83" s="18">
        <f t="shared" si="251"/>
        <v>0.3957318863805126</v>
      </c>
      <c r="CR83" s="18">
        <f t="shared" si="252"/>
        <v>-1.4246205389979005</v>
      </c>
      <c r="CS83" s="18">
        <f t="shared" si="253"/>
        <v>1.8251302776713052</v>
      </c>
      <c r="CT83" s="18">
        <f t="shared" si="254"/>
        <v>0.74653801109785256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8.816991657493368</v>
      </c>
      <c r="C84" s="18">
        <f t="shared" si="210"/>
        <v>-3.426130437383279</v>
      </c>
      <c r="D84" s="18">
        <f t="shared" si="210"/>
        <v>7.727495959060815</v>
      </c>
      <c r="E84" s="18">
        <f t="shared" si="210"/>
        <v>3.8341017734107474</v>
      </c>
      <c r="F84" s="18">
        <f t="shared" si="211"/>
        <v>4.5606525959688282</v>
      </c>
      <c r="H84" s="18">
        <f t="shared" si="212"/>
        <v>5.116008642454406</v>
      </c>
      <c r="I84" s="18">
        <f t="shared" si="213"/>
        <v>3.1948930865362879</v>
      </c>
      <c r="J84" s="18">
        <f t="shared" si="214"/>
        <v>6.8890443553307978</v>
      </c>
      <c r="L84" t="str">
        <f t="shared" si="255"/>
        <v>21 Science, research, engineering and technology professionals</v>
      </c>
      <c r="M84" s="18">
        <f t="shared" si="215"/>
        <v>9.799486157440974</v>
      </c>
      <c r="N84" s="18">
        <f t="shared" si="215"/>
        <v>0.76577922906451157</v>
      </c>
      <c r="O84" s="18">
        <f t="shared" si="215"/>
        <v>9.3120831721288599</v>
      </c>
      <c r="P84" s="18">
        <f t="shared" si="215"/>
        <v>4.2077663255397635</v>
      </c>
      <c r="Q84" s="18">
        <f t="shared" si="216"/>
        <v>5.5549062736356403</v>
      </c>
      <c r="S84" s="18">
        <f t="shared" si="217"/>
        <v>5.8821573746668632</v>
      </c>
      <c r="T84" s="18">
        <f t="shared" si="218"/>
        <v>3.5449907669301339</v>
      </c>
      <c r="U84" s="18">
        <f t="shared" si="219"/>
        <v>7.7015913155485949</v>
      </c>
      <c r="W84" t="str">
        <f t="shared" si="256"/>
        <v>21 Science, research, engineering and technology professionals</v>
      </c>
      <c r="X84" s="18">
        <f t="shared" si="220"/>
        <v>3.0755036491835197</v>
      </c>
      <c r="Y84" s="18">
        <f t="shared" si="220"/>
        <v>0.96637522899087891</v>
      </c>
      <c r="Z84" s="18">
        <f t="shared" si="220"/>
        <v>3.924906012587881</v>
      </c>
      <c r="AA84" s="18">
        <f t="shared" si="220"/>
        <v>0.36637436458091255</v>
      </c>
      <c r="AB84" s="18">
        <f t="shared" si="221"/>
        <v>1.5029309544953184</v>
      </c>
      <c r="AD84" s="18">
        <f t="shared" si="222"/>
        <v>1.5388025508964898</v>
      </c>
      <c r="AE84" s="18">
        <f t="shared" si="223"/>
        <v>2.7064860867044294</v>
      </c>
      <c r="AF84" s="18">
        <f t="shared" si="224"/>
        <v>3.801654833201229</v>
      </c>
      <c r="AH84" t="str">
        <f t="shared" si="257"/>
        <v>21 Science, research, engineering and technology professionals</v>
      </c>
      <c r="AI84" s="18">
        <f t="shared" si="225"/>
        <v>0.89674719910382006</v>
      </c>
      <c r="AJ84" s="18">
        <f t="shared" si="225"/>
        <v>14.096382937055552</v>
      </c>
      <c r="AK84" s="18">
        <f t="shared" si="225"/>
        <v>4.0209431330219925</v>
      </c>
      <c r="AL84" s="18">
        <f t="shared" si="225"/>
        <v>0.81608086434921123</v>
      </c>
      <c r="AM84" s="18">
        <f t="shared" si="226"/>
        <v>2.5972853712183497</v>
      </c>
      <c r="AO84" s="18">
        <f t="shared" si="227"/>
        <v>1.8732440656905158</v>
      </c>
      <c r="AP84" s="18">
        <f t="shared" si="228"/>
        <v>2.6858265834909023</v>
      </c>
      <c r="AQ84" s="18">
        <f t="shared" si="229"/>
        <v>4.0316600244264533</v>
      </c>
      <c r="AS84" t="str">
        <f t="shared" si="258"/>
        <v>21 Science, research, engineering and technology professionals</v>
      </c>
      <c r="AT84" s="18">
        <f t="shared" si="230"/>
        <v>2.1318946827004748</v>
      </c>
      <c r="AU84" s="18">
        <f t="shared" si="230"/>
        <v>-2.6448900391249364</v>
      </c>
      <c r="AV84" s="18">
        <f t="shared" si="230"/>
        <v>1.723243590773671</v>
      </c>
      <c r="AW84" s="18">
        <f t="shared" si="230"/>
        <v>-0.24709711288722902</v>
      </c>
      <c r="AX84" s="18">
        <f t="shared" si="231"/>
        <v>0.21199284028126097</v>
      </c>
      <c r="AZ84" s="18">
        <f t="shared" si="232"/>
        <v>0.40540567013307438</v>
      </c>
      <c r="BA84" s="18">
        <f t="shared" si="233"/>
        <v>2.3353088005291456</v>
      </c>
      <c r="BB84" s="18">
        <f t="shared" si="234"/>
        <v>2.631170365410429</v>
      </c>
      <c r="BD84" t="str">
        <f t="shared" si="259"/>
        <v>21 Science, research, engineering and technology professionals</v>
      </c>
      <c r="BE84" s="18">
        <f t="shared" si="235"/>
        <v>2.9839691441847727</v>
      </c>
      <c r="BF84" s="18">
        <f t="shared" si="235"/>
        <v>1.8096032106642124</v>
      </c>
      <c r="BG84" s="18">
        <f t="shared" si="235"/>
        <v>0.90062928125214103</v>
      </c>
      <c r="BH84" s="18">
        <f t="shared" si="235"/>
        <v>-0.3298935257504243</v>
      </c>
      <c r="BI84" s="18">
        <f t="shared" si="236"/>
        <v>0.18592419089504819</v>
      </c>
      <c r="BK84" s="18">
        <f t="shared" si="237"/>
        <v>7.8604228656753428E-2</v>
      </c>
      <c r="BL84" s="18">
        <f t="shared" si="238"/>
        <v>1.7155247576048582</v>
      </c>
      <c r="BM84" s="18">
        <f t="shared" si="239"/>
        <v>1.7775489278116785</v>
      </c>
      <c r="BO84" t="str">
        <f t="shared" si="260"/>
        <v>21 Science, research, engineering and technology professionals</v>
      </c>
      <c r="BP84" s="18">
        <f t="shared" si="240"/>
        <v>1.6836747365323701</v>
      </c>
      <c r="BQ84" s="18">
        <f t="shared" si="240"/>
        <v>8.4483847280174764</v>
      </c>
      <c r="BR84" s="18">
        <f t="shared" si="240"/>
        <v>2.4549212548885535E-2</v>
      </c>
      <c r="BS84" s="18">
        <f t="shared" si="240"/>
        <v>-1.7023929895171319</v>
      </c>
      <c r="BT84" s="18">
        <f t="shared" si="241"/>
        <v>-0.55702757671721725</v>
      </c>
      <c r="BV84" s="18">
        <f t="shared" si="242"/>
        <v>-1.130084154998745</v>
      </c>
      <c r="BW84" s="18">
        <f t="shared" si="243"/>
        <v>1.9469205552620439</v>
      </c>
      <c r="BX84" s="18">
        <f t="shared" si="244"/>
        <v>1.1018972694285978</v>
      </c>
      <c r="BZ84" t="str">
        <f t="shared" si="261"/>
        <v>21 Science, research, engineering and technology professionals</v>
      </c>
      <c r="CA84" s="18">
        <f t="shared" si="245"/>
        <v>9.6624139274922527</v>
      </c>
      <c r="CB84" s="18">
        <f t="shared" si="245"/>
        <v>-1.8434313689755455</v>
      </c>
      <c r="CC84" s="18">
        <f t="shared" si="245"/>
        <v>0.87632634534513532</v>
      </c>
      <c r="CD84" s="18">
        <f t="shared" si="245"/>
        <v>-3.1074957081630883</v>
      </c>
      <c r="CE84" s="18">
        <f t="shared" si="246"/>
        <v>-1.8002308935601619</v>
      </c>
      <c r="CG84" s="18">
        <f t="shared" si="247"/>
        <v>-1.7973501859296137</v>
      </c>
      <c r="CH84" s="18">
        <f t="shared" si="248"/>
        <v>1.5572904109932395</v>
      </c>
      <c r="CI84" s="18">
        <f t="shared" si="249"/>
        <v>0.14956830932659759</v>
      </c>
      <c r="CK84" t="str">
        <f t="shared" si="262"/>
        <v>21 Science, research, engineering and technology professionals</v>
      </c>
      <c r="CL84" s="18">
        <f t="shared" si="250"/>
        <v>10.653340879457218</v>
      </c>
      <c r="CM84" s="18">
        <f t="shared" si="250"/>
        <v>51.713733849163916</v>
      </c>
      <c r="CN84" s="18">
        <f t="shared" si="250"/>
        <v>2.0748053216407936</v>
      </c>
      <c r="CO84" s="18">
        <f t="shared" si="250"/>
        <v>-0.40483240008476473</v>
      </c>
      <c r="CP84" s="18">
        <f t="shared" si="251"/>
        <v>3.0386174758195494</v>
      </c>
      <c r="CR84" s="18">
        <f t="shared" si="252"/>
        <v>0.41494728915572043</v>
      </c>
      <c r="CS84" s="18">
        <f t="shared" si="253"/>
        <v>1.8556770426544134</v>
      </c>
      <c r="CT84" s="18">
        <f t="shared" si="254"/>
        <v>2.178669203145045</v>
      </c>
    </row>
    <row r="85" spans="1:98" x14ac:dyDescent="0.2">
      <c r="A85" t="str">
        <f t="shared" si="209"/>
        <v>22 Health professionals</v>
      </c>
      <c r="B85" s="18">
        <f t="shared" si="210"/>
        <v>7.9415200004070874</v>
      </c>
      <c r="C85" s="18">
        <f t="shared" si="210"/>
        <v>1.0965599675360593</v>
      </c>
      <c r="D85" s="18">
        <f t="shared" si="210"/>
        <v>6.3334336390002743</v>
      </c>
      <c r="E85" s="18">
        <f t="shared" si="210"/>
        <v>4.5757089567517895</v>
      </c>
      <c r="F85" s="18">
        <f t="shared" si="211"/>
        <v>4.8997876253807693</v>
      </c>
      <c r="H85" s="18">
        <f t="shared" si="212"/>
        <v>5.1583648193837206</v>
      </c>
      <c r="I85" s="18">
        <f t="shared" si="213"/>
        <v>3.8175791871289277</v>
      </c>
      <c r="J85" s="18">
        <f t="shared" si="214"/>
        <v>7.3080177619440745</v>
      </c>
      <c r="L85" t="str">
        <f t="shared" si="255"/>
        <v>22 Health professionals</v>
      </c>
      <c r="M85" s="18">
        <f t="shared" si="215"/>
        <v>8.2806526436132408</v>
      </c>
      <c r="N85" s="18">
        <f t="shared" si="215"/>
        <v>-0.48761383775540734</v>
      </c>
      <c r="O85" s="18">
        <f t="shared" si="215"/>
        <v>3.8437832441047926</v>
      </c>
      <c r="P85" s="18">
        <f t="shared" si="215"/>
        <v>3.8999190892689661</v>
      </c>
      <c r="Q85" s="18">
        <f t="shared" si="216"/>
        <v>3.6026189465008018</v>
      </c>
      <c r="S85" s="18">
        <f t="shared" si="217"/>
        <v>3.8812037699240243</v>
      </c>
      <c r="T85" s="18">
        <f t="shared" si="218"/>
        <v>3.6201254422975504</v>
      </c>
      <c r="U85" s="18">
        <f t="shared" si="219"/>
        <v>6.2280836264969164</v>
      </c>
      <c r="W85" t="str">
        <f t="shared" si="256"/>
        <v>22 Health professionals</v>
      </c>
      <c r="X85" s="18">
        <f t="shared" si="220"/>
        <v>2.7922198500730744</v>
      </c>
      <c r="Y85" s="18">
        <f t="shared" si="220"/>
        <v>2.7895164767290481</v>
      </c>
      <c r="Z85" s="18">
        <f t="shared" si="220"/>
        <v>0.99415174081569635</v>
      </c>
      <c r="AA85" s="18">
        <f t="shared" si="220"/>
        <v>0.90460276660730976</v>
      </c>
      <c r="AB85" s="18">
        <f t="shared" si="221"/>
        <v>1.0493984939781598</v>
      </c>
      <c r="AD85" s="18">
        <f t="shared" si="222"/>
        <v>0.93444359888461559</v>
      </c>
      <c r="AE85" s="18">
        <f t="shared" si="223"/>
        <v>3.312740126609337</v>
      </c>
      <c r="AF85" s="18">
        <f t="shared" si="224"/>
        <v>3.9195900264184624</v>
      </c>
      <c r="AH85" t="str">
        <f t="shared" si="257"/>
        <v>22 Health professionals</v>
      </c>
      <c r="AI85" s="18">
        <f t="shared" si="225"/>
        <v>-7.1717281319308768</v>
      </c>
      <c r="AJ85" s="18">
        <f t="shared" si="225"/>
        <v>-8.0132894853741643</v>
      </c>
      <c r="AK85" s="18">
        <f t="shared" si="225"/>
        <v>-11.503583183260979</v>
      </c>
      <c r="AL85" s="18">
        <f t="shared" si="225"/>
        <v>-8.6333717057169856</v>
      </c>
      <c r="AM85" s="18">
        <f t="shared" si="226"/>
        <v>-9.5019244212340315</v>
      </c>
      <c r="AO85" s="18">
        <f t="shared" si="227"/>
        <v>-9.6003058416712523</v>
      </c>
      <c r="AP85" s="18">
        <f t="shared" si="228"/>
        <v>1.1421239883872891</v>
      </c>
      <c r="AQ85" s="18">
        <f t="shared" si="229"/>
        <v>-5.8360861275047471</v>
      </c>
      <c r="AS85" t="str">
        <f t="shared" si="258"/>
        <v>22 Health professionals</v>
      </c>
      <c r="AT85" s="18">
        <f t="shared" si="230"/>
        <v>2.435664986184416</v>
      </c>
      <c r="AU85" s="18">
        <f t="shared" si="230"/>
        <v>13.680438860722678</v>
      </c>
      <c r="AV85" s="18">
        <f t="shared" si="230"/>
        <v>1.5242131187556129</v>
      </c>
      <c r="AW85" s="18">
        <f t="shared" si="230"/>
        <v>1.1920756491850648</v>
      </c>
      <c r="AX85" s="18">
        <f t="shared" si="231"/>
        <v>2.0351797811531513</v>
      </c>
      <c r="AZ85" s="18">
        <f t="shared" si="232"/>
        <v>1.3026672308248166</v>
      </c>
      <c r="BA85" s="18">
        <f t="shared" si="233"/>
        <v>3.1668091073905336</v>
      </c>
      <c r="BB85" s="18">
        <f t="shared" si="234"/>
        <v>4.0367414622727971</v>
      </c>
      <c r="BD85" t="str">
        <f t="shared" si="259"/>
        <v>22 Health professionals</v>
      </c>
      <c r="BE85" s="18">
        <f t="shared" si="235"/>
        <v>9.0423867503675925</v>
      </c>
      <c r="BF85" s="18">
        <f t="shared" si="235"/>
        <v>-0.83428553899822511</v>
      </c>
      <c r="BG85" s="18">
        <f t="shared" si="235"/>
        <v>1.4036153269815888</v>
      </c>
      <c r="BH85" s="18">
        <f t="shared" si="235"/>
        <v>1.2070871170301034</v>
      </c>
      <c r="BI85" s="18">
        <f t="shared" si="236"/>
        <v>1.1395750798744331</v>
      </c>
      <c r="BK85" s="18">
        <f t="shared" si="237"/>
        <v>1.2725541630541848</v>
      </c>
      <c r="BL85" s="18">
        <f t="shared" si="238"/>
        <v>3.1298389167854879</v>
      </c>
      <c r="BM85" s="18">
        <f t="shared" si="239"/>
        <v>3.9830624762692279</v>
      </c>
      <c r="BO85" t="str">
        <f t="shared" si="260"/>
        <v>22 Health professionals</v>
      </c>
      <c r="BP85" s="18">
        <f t="shared" si="240"/>
        <v>5.0198509352213483</v>
      </c>
      <c r="BQ85" s="18">
        <f t="shared" si="240"/>
        <v>-3.3009199265092271</v>
      </c>
      <c r="BR85" s="18">
        <f t="shared" si="240"/>
        <v>-2.0249450485765652</v>
      </c>
      <c r="BS85" s="18">
        <f t="shared" si="240"/>
        <v>-2.5974739938183333</v>
      </c>
      <c r="BT85" s="18">
        <f t="shared" si="241"/>
        <v>-2.4631147916358676</v>
      </c>
      <c r="BV85" s="18">
        <f t="shared" si="242"/>
        <v>-2.4070037187649884</v>
      </c>
      <c r="BW85" s="18">
        <f t="shared" si="243"/>
        <v>2.373471097058566</v>
      </c>
      <c r="BX85" s="18">
        <f t="shared" si="244"/>
        <v>0.7318520498345249</v>
      </c>
      <c r="BZ85" t="str">
        <f t="shared" si="261"/>
        <v>22 Health professionals</v>
      </c>
      <c r="CA85" s="18">
        <f t="shared" si="245"/>
        <v>10.868696621815799</v>
      </c>
      <c r="CB85" s="18">
        <f t="shared" si="245"/>
        <v>-7.4537247131336359</v>
      </c>
      <c r="CC85" s="18">
        <f t="shared" si="245"/>
        <v>-1.882215933383935</v>
      </c>
      <c r="CD85" s="18">
        <f t="shared" si="245"/>
        <v>-2.6972408228136402</v>
      </c>
      <c r="CE85" s="18">
        <f t="shared" si="246"/>
        <v>-2.7483849615585809</v>
      </c>
      <c r="CG85" s="18">
        <f t="shared" si="247"/>
        <v>-2.42632088178244</v>
      </c>
      <c r="CH85" s="18">
        <f t="shared" si="248"/>
        <v>1.8607241989362588</v>
      </c>
      <c r="CI85" s="18">
        <f t="shared" si="249"/>
        <v>6.8866512511345235E-2</v>
      </c>
      <c r="CK85" t="str">
        <f t="shared" si="262"/>
        <v>22 Health professionals</v>
      </c>
      <c r="CL85" s="18">
        <f t="shared" si="250"/>
        <v>3.9719908232834777</v>
      </c>
      <c r="CM85" s="18">
        <f t="shared" si="250"/>
        <v>32.461135047004184</v>
      </c>
      <c r="CN85" s="18">
        <f t="shared" si="250"/>
        <v>1.4401816601590234</v>
      </c>
      <c r="CO85" s="18">
        <f t="shared" si="250"/>
        <v>1.3508219825806966</v>
      </c>
      <c r="CP85" s="18">
        <f t="shared" si="251"/>
        <v>3.0892089920895094</v>
      </c>
      <c r="CR85" s="18">
        <f t="shared" si="252"/>
        <v>1.3805997919206892</v>
      </c>
      <c r="CS85" s="18">
        <f t="shared" si="253"/>
        <v>2.7946245900085875</v>
      </c>
      <c r="CT85" s="18">
        <f t="shared" si="254"/>
        <v>3.7630482147290589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5.6911916374158045</v>
      </c>
      <c r="C86" s="18">
        <f t="shared" si="210"/>
        <v>-2.7720425837106544</v>
      </c>
      <c r="D86" s="18">
        <f t="shared" si="210"/>
        <v>2.555668381002385</v>
      </c>
      <c r="E86" s="18">
        <f t="shared" si="210"/>
        <v>2.17427299972488</v>
      </c>
      <c r="F86" s="18">
        <f t="shared" si="211"/>
        <v>1.9765504327327266</v>
      </c>
      <c r="H86" s="18">
        <f t="shared" si="212"/>
        <v>2.3012469351666898</v>
      </c>
      <c r="I86" s="18">
        <f t="shared" si="213"/>
        <v>3.1982565748532643</v>
      </c>
      <c r="J86" s="18">
        <f t="shared" si="214"/>
        <v>4.7652865278638989</v>
      </c>
      <c r="L86" t="str">
        <f t="shared" si="255"/>
        <v>23 Teaching and other educational professionals</v>
      </c>
      <c r="M86" s="18">
        <f t="shared" si="215"/>
        <v>6.4780438152500563</v>
      </c>
      <c r="N86" s="18">
        <f t="shared" si="215"/>
        <v>1.3360969001461775</v>
      </c>
      <c r="O86" s="18">
        <f t="shared" si="215"/>
        <v>2.1344945414422334</v>
      </c>
      <c r="P86" s="18">
        <f t="shared" si="215"/>
        <v>2.1248858913670121</v>
      </c>
      <c r="Q86" s="18">
        <f t="shared" si="216"/>
        <v>2.0784083463089686</v>
      </c>
      <c r="S86" s="18">
        <f t="shared" si="217"/>
        <v>2.1280886742804928</v>
      </c>
      <c r="T86" s="18">
        <f t="shared" si="218"/>
        <v>3.2499344441177858</v>
      </c>
      <c r="U86" s="18">
        <f t="shared" si="219"/>
        <v>4.6842145197574681</v>
      </c>
      <c r="W86" t="str">
        <f t="shared" si="256"/>
        <v>23 Teaching and other educational professionals</v>
      </c>
      <c r="X86" s="18">
        <f t="shared" si="220"/>
        <v>-1.7913877689173408</v>
      </c>
      <c r="Y86" s="18">
        <f t="shared" si="220"/>
        <v>5.3572859465784717</v>
      </c>
      <c r="Z86" s="18">
        <f t="shared" si="220"/>
        <v>-3.857178174774778</v>
      </c>
      <c r="AA86" s="18">
        <f t="shared" si="220"/>
        <v>-2.7008350076726306</v>
      </c>
      <c r="AB86" s="18">
        <f t="shared" si="221"/>
        <v>-2.5804202253627673</v>
      </c>
      <c r="AD86" s="18">
        <f t="shared" si="222"/>
        <v>-3.0878198317460082</v>
      </c>
      <c r="AE86" s="18">
        <f t="shared" si="223"/>
        <v>2.3467522009173125</v>
      </c>
      <c r="AF86" s="18">
        <f t="shared" si="224"/>
        <v>0.26734712312450615</v>
      </c>
      <c r="AH86" t="str">
        <f t="shared" si="257"/>
        <v>23 Teaching and other educational professionals</v>
      </c>
      <c r="AI86" s="18">
        <f t="shared" si="225"/>
        <v>-11.691971950645597</v>
      </c>
      <c r="AJ86" s="18">
        <f t="shared" si="225"/>
        <v>-13.6433985593454</v>
      </c>
      <c r="AK86" s="18">
        <f t="shared" si="225"/>
        <v>-9.5398516871349806</v>
      </c>
      <c r="AL86" s="18">
        <f t="shared" si="225"/>
        <v>0.18024584700058188</v>
      </c>
      <c r="AM86" s="18">
        <f t="shared" si="226"/>
        <v>-3.86087072546073</v>
      </c>
      <c r="AO86" s="18">
        <f t="shared" si="227"/>
        <v>-3.1706178806768182</v>
      </c>
      <c r="AP86" s="18">
        <f t="shared" si="228"/>
        <v>1.3564821318430953</v>
      </c>
      <c r="AQ86" s="18">
        <f t="shared" si="229"/>
        <v>-1.1499524825925644</v>
      </c>
      <c r="AS86" t="str">
        <f t="shared" si="258"/>
        <v>23 Teaching and other educational professionals</v>
      </c>
      <c r="AT86" s="18">
        <f t="shared" si="230"/>
        <v>1.3554067207303566</v>
      </c>
      <c r="AU86" s="18">
        <f t="shared" si="230"/>
        <v>-7.8643098480978502</v>
      </c>
      <c r="AV86" s="18">
        <f t="shared" si="230"/>
        <v>-4.3067483597800997</v>
      </c>
      <c r="AW86" s="18">
        <f t="shared" si="230"/>
        <v>-2.6811524648230778</v>
      </c>
      <c r="AX86" s="18">
        <f t="shared" si="231"/>
        <v>-3.5226753831659963</v>
      </c>
      <c r="AZ86" s="18">
        <f t="shared" si="232"/>
        <v>-3.2260631492381897</v>
      </c>
      <c r="BA86" s="18">
        <f t="shared" si="233"/>
        <v>2.2500123450103215</v>
      </c>
      <c r="BB86" s="18">
        <f t="shared" si="234"/>
        <v>5.1022110443388335E-2</v>
      </c>
      <c r="BD86" t="str">
        <f t="shared" si="259"/>
        <v>23 Teaching and other educational professionals</v>
      </c>
      <c r="BE86" s="18">
        <f t="shared" si="235"/>
        <v>4.9524981390685952</v>
      </c>
      <c r="BF86" s="18">
        <f t="shared" si="235"/>
        <v>-4.0363278536353464</v>
      </c>
      <c r="BG86" s="18">
        <f t="shared" si="235"/>
        <v>-2.4510266989624663</v>
      </c>
      <c r="BH86" s="18">
        <f t="shared" si="235"/>
        <v>0.73391237424900169</v>
      </c>
      <c r="BI86" s="18">
        <f t="shared" si="236"/>
        <v>-0.57431612684518685</v>
      </c>
      <c r="BK86" s="18">
        <f t="shared" si="237"/>
        <v>-0.33912357201657528</v>
      </c>
      <c r="BL86" s="18">
        <f t="shared" si="238"/>
        <v>2.1726224126605631</v>
      </c>
      <c r="BM86" s="18">
        <f t="shared" si="239"/>
        <v>1.9232789553964125</v>
      </c>
      <c r="BO86" t="str">
        <f t="shared" si="260"/>
        <v>23 Teaching and other educational professionals</v>
      </c>
      <c r="BP86" s="18">
        <f t="shared" si="240"/>
        <v>2.1084204135778162</v>
      </c>
      <c r="BQ86" s="18">
        <f t="shared" si="240"/>
        <v>-7.3663833145699575</v>
      </c>
      <c r="BR86" s="18">
        <f t="shared" si="240"/>
        <v>-4.1837625696489074</v>
      </c>
      <c r="BS86" s="18">
        <f t="shared" si="240"/>
        <v>-2.7517719449547617</v>
      </c>
      <c r="BT86" s="18">
        <f t="shared" si="241"/>
        <v>-3.4952206605010527</v>
      </c>
      <c r="BV86" s="18">
        <f t="shared" si="242"/>
        <v>-3.2314644227595446</v>
      </c>
      <c r="BW86" s="18">
        <f t="shared" si="243"/>
        <v>2.1035260422347601</v>
      </c>
      <c r="BX86" s="18">
        <f t="shared" si="244"/>
        <v>-0.15184151325983164</v>
      </c>
      <c r="BZ86" t="str">
        <f t="shared" si="261"/>
        <v>23 Teaching and other educational professionals</v>
      </c>
      <c r="CA86" s="18">
        <f t="shared" si="245"/>
        <v>8.0692350125287646</v>
      </c>
      <c r="CB86" s="18">
        <f t="shared" si="245"/>
        <v>7.7786410065987965</v>
      </c>
      <c r="CC86" s="18">
        <f t="shared" si="245"/>
        <v>-2.7888923059999238</v>
      </c>
      <c r="CD86" s="18">
        <f t="shared" si="245"/>
        <v>-1.9028542404829318</v>
      </c>
      <c r="CE86" s="18">
        <f t="shared" si="246"/>
        <v>-1.6034792640777895</v>
      </c>
      <c r="CG86" s="18">
        <f t="shared" si="247"/>
        <v>-2.1990939645236129</v>
      </c>
      <c r="CH86" s="18">
        <f t="shared" si="248"/>
        <v>1.9156439439625084</v>
      </c>
      <c r="CI86" s="18">
        <f t="shared" si="249"/>
        <v>0.29802359707278292</v>
      </c>
      <c r="CK86" t="str">
        <f t="shared" si="262"/>
        <v>23 Teaching and other educational professionals</v>
      </c>
      <c r="CL86" s="18">
        <f t="shared" si="250"/>
        <v>6.474158487428916</v>
      </c>
      <c r="CM86" s="18">
        <f t="shared" si="250"/>
        <v>43.5781020855283</v>
      </c>
      <c r="CN86" s="18">
        <f t="shared" si="250"/>
        <v>-2.1163498920132029</v>
      </c>
      <c r="CO86" s="18">
        <f t="shared" si="250"/>
        <v>-3.2347448543373347</v>
      </c>
      <c r="CP86" s="18">
        <f t="shared" si="251"/>
        <v>-0.46184408948019007</v>
      </c>
      <c r="CR86" s="18">
        <f t="shared" si="252"/>
        <v>-2.863373626616772</v>
      </c>
      <c r="CS86" s="18">
        <f t="shared" si="253"/>
        <v>1.9703013043134376</v>
      </c>
      <c r="CT86" s="18">
        <f t="shared" si="254"/>
        <v>-8.8780329956628101E-2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9.9606232304754183</v>
      </c>
      <c r="C87" s="18">
        <f t="shared" si="210"/>
        <v>1.1862987278810522</v>
      </c>
      <c r="D87" s="18">
        <f t="shared" si="210"/>
        <v>6.0480392658250892</v>
      </c>
      <c r="E87" s="18">
        <f t="shared" si="210"/>
        <v>4.2391890907562013</v>
      </c>
      <c r="F87" s="18">
        <f t="shared" si="211"/>
        <v>4.6065967365016114</v>
      </c>
      <c r="H87" s="18">
        <f t="shared" si="212"/>
        <v>4.8386847475156314</v>
      </c>
      <c r="I87" s="18">
        <f t="shared" si="213"/>
        <v>3.6572385862240431</v>
      </c>
      <c r="J87" s="18">
        <f t="shared" si="214"/>
        <v>6.9648481544497987</v>
      </c>
      <c r="L87" t="str">
        <f t="shared" si="255"/>
        <v>24 Business, media and public service professionals</v>
      </c>
      <c r="M87" s="18">
        <f t="shared" si="215"/>
        <v>9.710962259463173</v>
      </c>
      <c r="N87" s="18">
        <f t="shared" si="215"/>
        <v>7.1534553676603663</v>
      </c>
      <c r="O87" s="18">
        <f t="shared" si="215"/>
        <v>4.8339380390886477</v>
      </c>
      <c r="P87" s="18">
        <f t="shared" si="215"/>
        <v>3.6190983462998538</v>
      </c>
      <c r="Q87" s="18">
        <f t="shared" si="216"/>
        <v>4.2154505986019775</v>
      </c>
      <c r="S87" s="18">
        <f t="shared" si="217"/>
        <v>4.0224725949986162</v>
      </c>
      <c r="T87" s="18">
        <f t="shared" si="218"/>
        <v>3.5573300322387258</v>
      </c>
      <c r="U87" s="18">
        <f t="shared" si="219"/>
        <v>6.2880103645826191</v>
      </c>
      <c r="W87" t="str">
        <f t="shared" si="256"/>
        <v>24 Business, media and public service professionals</v>
      </c>
      <c r="X87" s="18">
        <f t="shared" si="220"/>
        <v>3.1477171999561682</v>
      </c>
      <c r="Y87" s="18">
        <f t="shared" si="220"/>
        <v>9.1039177678990502</v>
      </c>
      <c r="Z87" s="18">
        <f t="shared" si="220"/>
        <v>0.50845096134095602</v>
      </c>
      <c r="AA87" s="18">
        <f t="shared" si="220"/>
        <v>-4.4436679187354056E-2</v>
      </c>
      <c r="AB87" s="18">
        <f t="shared" si="221"/>
        <v>0.67756072819300517</v>
      </c>
      <c r="AD87" s="18">
        <f t="shared" si="222"/>
        <v>0.13952044063831881</v>
      </c>
      <c r="AE87" s="18">
        <f t="shared" si="223"/>
        <v>2.9051852516560617</v>
      </c>
      <c r="AF87" s="18">
        <f t="shared" si="224"/>
        <v>2.9989394716728013</v>
      </c>
      <c r="AH87" t="str">
        <f t="shared" si="257"/>
        <v>24 Business, media and public service professionals</v>
      </c>
      <c r="AI87" s="18">
        <f t="shared" si="225"/>
        <v>-1.4438716857126832</v>
      </c>
      <c r="AJ87" s="18">
        <f t="shared" si="225"/>
        <v>11.023535720203071</v>
      </c>
      <c r="AK87" s="18">
        <f t="shared" si="225"/>
        <v>-1.220986492452425</v>
      </c>
      <c r="AL87" s="18">
        <f t="shared" si="225"/>
        <v>-2.562549720372953E-2</v>
      </c>
      <c r="AM87" s="18">
        <f t="shared" si="226"/>
        <v>0.25397233854698165</v>
      </c>
      <c r="AO87" s="18">
        <f t="shared" si="227"/>
        <v>-0.42567785614057163</v>
      </c>
      <c r="AP87" s="18">
        <f t="shared" si="228"/>
        <v>2.0987342055676317</v>
      </c>
      <c r="AQ87" s="18">
        <f t="shared" si="229"/>
        <v>1.7830322632033768</v>
      </c>
      <c r="AS87" t="str">
        <f t="shared" si="258"/>
        <v>24 Business, media and public service professionals</v>
      </c>
      <c r="AT87" s="18">
        <f t="shared" si="230"/>
        <v>2.7234158843250977</v>
      </c>
      <c r="AU87" s="18">
        <f t="shared" si="230"/>
        <v>10.629408176196087</v>
      </c>
      <c r="AV87" s="18">
        <f t="shared" si="230"/>
        <v>0.79778570473756361</v>
      </c>
      <c r="AW87" s="18">
        <f t="shared" si="230"/>
        <v>0.37923362716241193</v>
      </c>
      <c r="AX87" s="18">
        <f t="shared" si="231"/>
        <v>1.1224932694424927</v>
      </c>
      <c r="AZ87" s="18">
        <f t="shared" si="232"/>
        <v>0.51855751877321055</v>
      </c>
      <c r="BA87" s="18">
        <f t="shared" si="233"/>
        <v>2.8640551615715548</v>
      </c>
      <c r="BB87" s="18">
        <f t="shared" si="234"/>
        <v>3.2176119967572747</v>
      </c>
      <c r="BD87" t="str">
        <f t="shared" si="259"/>
        <v>24 Business, media and public service professionals</v>
      </c>
      <c r="BE87" s="18">
        <f t="shared" si="235"/>
        <v>5.186170180400107</v>
      </c>
      <c r="BF87" s="18">
        <f t="shared" si="235"/>
        <v>5.2997651516293987</v>
      </c>
      <c r="BG87" s="18">
        <f t="shared" si="235"/>
        <v>-0.11760959132386395</v>
      </c>
      <c r="BH87" s="18">
        <f t="shared" si="235"/>
        <v>0.45319232430671708</v>
      </c>
      <c r="BI87" s="18">
        <f t="shared" si="236"/>
        <v>0.57020647729044693</v>
      </c>
      <c r="BK87" s="18">
        <f t="shared" si="237"/>
        <v>0.26256349386035716</v>
      </c>
      <c r="BL87" s="18">
        <f t="shared" si="238"/>
        <v>2.2798901183904929</v>
      </c>
      <c r="BM87" s="18">
        <f t="shared" si="239"/>
        <v>2.4723940325310112</v>
      </c>
      <c r="BO87" t="str">
        <f t="shared" si="260"/>
        <v>24 Business, media and public service professionals</v>
      </c>
      <c r="BP87" s="18">
        <f t="shared" si="240"/>
        <v>1.8295970469668354</v>
      </c>
      <c r="BQ87" s="18">
        <f t="shared" si="240"/>
        <v>13.859324247411585</v>
      </c>
      <c r="BR87" s="18">
        <f t="shared" si="240"/>
        <v>-3.1921992926692289</v>
      </c>
      <c r="BS87" s="18">
        <f t="shared" si="240"/>
        <v>-2.8129591593651471</v>
      </c>
      <c r="BT87" s="18">
        <f t="shared" si="241"/>
        <v>-1.9663330984949767</v>
      </c>
      <c r="BV87" s="18">
        <f t="shared" si="242"/>
        <v>-2.9395373232573463</v>
      </c>
      <c r="BW87" s="18">
        <f t="shared" si="243"/>
        <v>1.9459819626372221</v>
      </c>
      <c r="BX87" s="18">
        <f t="shared" si="244"/>
        <v>-0.17264107609493706</v>
      </c>
      <c r="BZ87" t="str">
        <f t="shared" si="261"/>
        <v>24 Business, media and public service professionals</v>
      </c>
      <c r="CA87" s="18">
        <f t="shared" si="245"/>
        <v>9.5181779547989684</v>
      </c>
      <c r="CB87" s="18">
        <f t="shared" si="245"/>
        <v>4.4388236945103188</v>
      </c>
      <c r="CC87" s="18">
        <f t="shared" si="245"/>
        <v>-2.7415977167153605</v>
      </c>
      <c r="CD87" s="18">
        <f t="shared" si="245"/>
        <v>-2.9433930521414076</v>
      </c>
      <c r="CE87" s="18">
        <f t="shared" si="246"/>
        <v>-2.4343837618069242</v>
      </c>
      <c r="CG87" s="18">
        <f t="shared" si="247"/>
        <v>-2.8761745046662179</v>
      </c>
      <c r="CH87" s="18">
        <f t="shared" si="248"/>
        <v>1.650364296553275</v>
      </c>
      <c r="CI87" s="18">
        <f t="shared" si="249"/>
        <v>-0.52707865311564239</v>
      </c>
      <c r="CK87" t="str">
        <f t="shared" si="262"/>
        <v>24 Business, media and public service professionals</v>
      </c>
      <c r="CL87" s="18">
        <f t="shared" si="250"/>
        <v>8.2144866139872263</v>
      </c>
      <c r="CM87" s="18">
        <f t="shared" si="250"/>
        <v>43.473312802450081</v>
      </c>
      <c r="CN87" s="18">
        <f t="shared" si="250"/>
        <v>-1.4521033891344848</v>
      </c>
      <c r="CO87" s="18">
        <f t="shared" si="250"/>
        <v>-1.5736736626792647</v>
      </c>
      <c r="CP87" s="18">
        <f t="shared" si="251"/>
        <v>0.81091173533163197</v>
      </c>
      <c r="CR87" s="18">
        <f t="shared" si="252"/>
        <v>-1.5331669107569224</v>
      </c>
      <c r="CS87" s="18">
        <f t="shared" si="253"/>
        <v>1.8695781671488776</v>
      </c>
      <c r="CT87" s="18">
        <f t="shared" si="254"/>
        <v>0.7188390822965296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12.156349582797299</v>
      </c>
      <c r="C88" s="18">
        <f t="shared" si="210"/>
        <v>12.460854229757711</v>
      </c>
      <c r="D88" s="18">
        <f t="shared" si="210"/>
        <v>3.9487128832505825</v>
      </c>
      <c r="E88" s="18">
        <f t="shared" si="210"/>
        <v>5.0297857076627484</v>
      </c>
      <c r="F88" s="18">
        <f t="shared" si="211"/>
        <v>5.1390042405268233</v>
      </c>
      <c r="H88" s="18">
        <f t="shared" si="212"/>
        <v>4.6681845921804355</v>
      </c>
      <c r="I88" s="18">
        <f t="shared" si="213"/>
        <v>3.4215702382772051</v>
      </c>
      <c r="J88" s="18">
        <f t="shared" si="214"/>
        <v>6.6830178192988088</v>
      </c>
      <c r="L88" t="str">
        <f t="shared" si="255"/>
        <v>31 Science, engineering and technology associate professionals</v>
      </c>
      <c r="M88" s="18">
        <f t="shared" si="215"/>
        <v>10.258051901448928</v>
      </c>
      <c r="N88" s="18">
        <f t="shared" si="215"/>
        <v>6.8501379233332438</v>
      </c>
      <c r="O88" s="18">
        <f t="shared" si="215"/>
        <v>3.8180988428786033</v>
      </c>
      <c r="P88" s="18">
        <f t="shared" si="215"/>
        <v>4.2005281670443706</v>
      </c>
      <c r="Q88" s="18">
        <f t="shared" si="216"/>
        <v>4.2443385544891576</v>
      </c>
      <c r="S88" s="18">
        <f t="shared" si="217"/>
        <v>4.0728954552578855</v>
      </c>
      <c r="T88" s="18">
        <f t="shared" si="218"/>
        <v>3.195773869995433</v>
      </c>
      <c r="U88" s="18">
        <f t="shared" si="219"/>
        <v>6.0774339957690104</v>
      </c>
      <c r="W88" t="str">
        <f t="shared" si="256"/>
        <v>31 Science, engineering and technology associate professionals</v>
      </c>
      <c r="X88" s="18">
        <f t="shared" si="220"/>
        <v>5.3549121582269432</v>
      </c>
      <c r="Y88" s="18">
        <f t="shared" si="220"/>
        <v>6.6829784334414555</v>
      </c>
      <c r="Z88" s="18">
        <f t="shared" si="220"/>
        <v>-5.0674922603910488E-2</v>
      </c>
      <c r="AA88" s="18">
        <f t="shared" si="220"/>
        <v>0.91985893475365899</v>
      </c>
      <c r="AB88" s="18">
        <f t="shared" si="221"/>
        <v>0.9653954399939435</v>
      </c>
      <c r="AD88" s="18">
        <f t="shared" si="222"/>
        <v>0.59530501643605405</v>
      </c>
      <c r="AE88" s="18">
        <f t="shared" si="223"/>
        <v>2.6186694664162014</v>
      </c>
      <c r="AF88" s="18">
        <f t="shared" si="224"/>
        <v>3.0386911354662871</v>
      </c>
      <c r="AH88" t="str">
        <f t="shared" si="257"/>
        <v>31 Science, engineering and technology associate professionals</v>
      </c>
      <c r="AI88" s="18">
        <f t="shared" si="225"/>
        <v>7.3868973394780824</v>
      </c>
      <c r="AJ88" s="18">
        <f t="shared" si="225"/>
        <v>1.0671556967142282</v>
      </c>
      <c r="AK88" s="18">
        <f t="shared" si="225"/>
        <v>1.9784555153585792</v>
      </c>
      <c r="AL88" s="18">
        <f t="shared" si="225"/>
        <v>2.7465839547130111</v>
      </c>
      <c r="AM88" s="18">
        <f t="shared" si="226"/>
        <v>2.4003950163152155</v>
      </c>
      <c r="AO88" s="18">
        <f t="shared" si="227"/>
        <v>2.4899004237601163</v>
      </c>
      <c r="AP88" s="18">
        <f t="shared" si="228"/>
        <v>3.1098401283116139</v>
      </c>
      <c r="AQ88" s="18">
        <f t="shared" si="229"/>
        <v>4.830780867077844</v>
      </c>
      <c r="AS88" t="str">
        <f t="shared" si="258"/>
        <v>31 Science, engineering and technology associate professionals</v>
      </c>
      <c r="AT88" s="18">
        <f t="shared" si="230"/>
        <v>3.386756791646528</v>
      </c>
      <c r="AU88" s="18">
        <f t="shared" si="230"/>
        <v>-1.0024131474646758</v>
      </c>
      <c r="AV88" s="18">
        <f t="shared" si="230"/>
        <v>-2.1659031792271244</v>
      </c>
      <c r="AW88" s="18">
        <f t="shared" si="230"/>
        <v>-0.35864724083453092</v>
      </c>
      <c r="AX88" s="18">
        <f t="shared" si="231"/>
        <v>-0.9670998490327043</v>
      </c>
      <c r="AZ88" s="18">
        <f t="shared" si="232"/>
        <v>-0.96474518130924558</v>
      </c>
      <c r="BA88" s="18">
        <f t="shared" si="233"/>
        <v>2.0853196476805502</v>
      </c>
      <c r="BB88" s="18">
        <f t="shared" si="234"/>
        <v>1.3760101106067069</v>
      </c>
      <c r="BD88" t="str">
        <f t="shared" si="259"/>
        <v>31 Science, engineering and technology associate professionals</v>
      </c>
      <c r="BE88" s="18">
        <f t="shared" si="235"/>
        <v>2.6207361623942882</v>
      </c>
      <c r="BF88" s="18">
        <f t="shared" si="235"/>
        <v>8.8978840501657608</v>
      </c>
      <c r="BG88" s="18">
        <f t="shared" si="235"/>
        <v>-4.6201593131937502</v>
      </c>
      <c r="BH88" s="18">
        <f t="shared" si="235"/>
        <v>-2.7054117922232446</v>
      </c>
      <c r="BI88" s="18">
        <f t="shared" si="236"/>
        <v>-2.6245835672961237</v>
      </c>
      <c r="BK88" s="18">
        <f t="shared" si="237"/>
        <v>-3.3478942444896242</v>
      </c>
      <c r="BL88" s="18">
        <f t="shared" si="238"/>
        <v>1.4981387134762825</v>
      </c>
      <c r="BM88" s="18">
        <f t="shared" si="239"/>
        <v>-1.0782796855609345</v>
      </c>
      <c r="BO88" t="str">
        <f t="shared" si="260"/>
        <v>31 Science, engineering and technology associate professionals</v>
      </c>
      <c r="BP88" s="18">
        <f t="shared" si="240"/>
        <v>3.2953917798111521</v>
      </c>
      <c r="BQ88" s="18">
        <f t="shared" si="240"/>
        <v>11.050385325173306</v>
      </c>
      <c r="BR88" s="18">
        <f t="shared" si="240"/>
        <v>-3.9464030653173165</v>
      </c>
      <c r="BS88" s="18">
        <f t="shared" si="240"/>
        <v>-0.9717932004523977</v>
      </c>
      <c r="BT88" s="18">
        <f t="shared" si="241"/>
        <v>-1.2061668003733317</v>
      </c>
      <c r="BV88" s="18">
        <f t="shared" si="242"/>
        <v>-1.9734268173344338</v>
      </c>
      <c r="BW88" s="18">
        <f t="shared" si="243"/>
        <v>1.8641780951367704</v>
      </c>
      <c r="BX88" s="18">
        <f t="shared" si="244"/>
        <v>0.39435347616740835</v>
      </c>
      <c r="BZ88" t="str">
        <f t="shared" si="261"/>
        <v>31 Science, engineering and technology associate professionals</v>
      </c>
      <c r="CA88" s="18">
        <f t="shared" si="245"/>
        <v>10.533339001837906</v>
      </c>
      <c r="CB88" s="18">
        <f t="shared" si="245"/>
        <v>6.9022344755791165</v>
      </c>
      <c r="CC88" s="18">
        <f t="shared" si="245"/>
        <v>-2.7385356164576713</v>
      </c>
      <c r="CD88" s="18">
        <f t="shared" si="245"/>
        <v>-1.3129104757449772</v>
      </c>
      <c r="CE88" s="18">
        <f t="shared" si="246"/>
        <v>-1.2684651862921226</v>
      </c>
      <c r="CG88" s="18">
        <f t="shared" si="247"/>
        <v>-1.7904256723140555</v>
      </c>
      <c r="CH88" s="18">
        <f t="shared" si="248"/>
        <v>1.6466142920936067</v>
      </c>
      <c r="CI88" s="18">
        <f t="shared" si="249"/>
        <v>0.26319721233065696</v>
      </c>
      <c r="CK88" t="str">
        <f t="shared" si="262"/>
        <v>31 Science, engineering and technology associate professionals</v>
      </c>
      <c r="CL88" s="18">
        <f t="shared" si="250"/>
        <v>8.2414596385750336</v>
      </c>
      <c r="CM88" s="18">
        <f t="shared" si="250"/>
        <v>38.92650798227595</v>
      </c>
      <c r="CN88" s="18">
        <f t="shared" si="250"/>
        <v>0.77893289406674171</v>
      </c>
      <c r="CO88" s="18">
        <f t="shared" si="250"/>
        <v>1.3258005895650404</v>
      </c>
      <c r="CP88" s="18">
        <f t="shared" si="251"/>
        <v>3.16969483954892</v>
      </c>
      <c r="CR88" s="18">
        <f t="shared" si="252"/>
        <v>1.1431824251334044</v>
      </c>
      <c r="CS88" s="18">
        <f t="shared" si="253"/>
        <v>2.4063834838994991</v>
      </c>
      <c r="CT88" s="18">
        <f t="shared" si="254"/>
        <v>3.2449818351653503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8.2092728307026306</v>
      </c>
      <c r="C89" s="18">
        <f t="shared" si="210"/>
        <v>-13.490786171155932</v>
      </c>
      <c r="D89" s="18">
        <f t="shared" si="210"/>
        <v>14.855715556725912</v>
      </c>
      <c r="E89" s="18">
        <f t="shared" si="210"/>
        <v>6.4924240449384607</v>
      </c>
      <c r="F89" s="18">
        <f t="shared" si="211"/>
        <v>7.631225330903435</v>
      </c>
      <c r="H89" s="18">
        <f t="shared" si="212"/>
        <v>9.2102360560129881</v>
      </c>
      <c r="I89" s="18">
        <f t="shared" si="213"/>
        <v>6.1460518371999395</v>
      </c>
      <c r="J89" s="18">
        <f t="shared" si="214"/>
        <v>11.611913142190478</v>
      </c>
      <c r="L89" t="str">
        <f t="shared" si="255"/>
        <v>32 Health and social care associate professionals</v>
      </c>
      <c r="M89" s="18">
        <f t="shared" si="215"/>
        <v>7.4671945136032036</v>
      </c>
      <c r="N89" s="18">
        <f t="shared" si="215"/>
        <v>1.8857075269160806</v>
      </c>
      <c r="O89" s="18">
        <f t="shared" si="215"/>
        <v>14.808764591799317</v>
      </c>
      <c r="P89" s="18">
        <f t="shared" si="215"/>
        <v>6.1756135618264318</v>
      </c>
      <c r="Q89" s="18">
        <f t="shared" si="216"/>
        <v>8.5212449587987358</v>
      </c>
      <c r="S89" s="18">
        <f t="shared" si="217"/>
        <v>8.9786777190789877</v>
      </c>
      <c r="T89" s="18">
        <f t="shared" si="218"/>
        <v>6.0363010068302136</v>
      </c>
      <c r="U89" s="18">
        <f t="shared" si="219"/>
        <v>11.386553999191573</v>
      </c>
      <c r="W89" t="str">
        <f t="shared" si="256"/>
        <v>32 Health and social care associate professionals</v>
      </c>
      <c r="X89" s="18">
        <f t="shared" si="220"/>
        <v>1.5258190389204174</v>
      </c>
      <c r="Y89" s="18">
        <f t="shared" si="220"/>
        <v>6.2382048794927369</v>
      </c>
      <c r="Z89" s="18">
        <f t="shared" si="220"/>
        <v>12.044520724482499</v>
      </c>
      <c r="AA89" s="18">
        <f t="shared" si="220"/>
        <v>2.8565629599076159</v>
      </c>
      <c r="AB89" s="18">
        <f t="shared" si="221"/>
        <v>5.8576186415864484</v>
      </c>
      <c r="AD89" s="18">
        <f t="shared" si="222"/>
        <v>5.8322947565320638</v>
      </c>
      <c r="AE89" s="18">
        <f t="shared" si="223"/>
        <v>5.4943387193581827</v>
      </c>
      <c r="AF89" s="18">
        <f t="shared" si="224"/>
        <v>8.856049377494756</v>
      </c>
      <c r="AH89" t="str">
        <f t="shared" si="257"/>
        <v>32 Health and social care associate professionals</v>
      </c>
      <c r="AI89" s="18">
        <f t="shared" si="225"/>
        <v>-5.5810357527358416</v>
      </c>
      <c r="AJ89" s="18">
        <f t="shared" si="225"/>
        <v>0.12456188055733897</v>
      </c>
      <c r="AK89" s="18">
        <f t="shared" si="225"/>
        <v>3.428593882904174</v>
      </c>
      <c r="AL89" s="18">
        <f t="shared" si="225"/>
        <v>-3.9339276308440252</v>
      </c>
      <c r="AM89" s="18">
        <f t="shared" si="226"/>
        <v>-1.4366955912865409</v>
      </c>
      <c r="AO89" s="18">
        <f t="shared" si="227"/>
        <v>-1.5399095943009145</v>
      </c>
      <c r="AP89" s="18">
        <f t="shared" si="228"/>
        <v>2.6124267265961176</v>
      </c>
      <c r="AQ89" s="18">
        <f t="shared" si="229"/>
        <v>1.5775404370883317</v>
      </c>
      <c r="AS89" t="str">
        <f t="shared" si="258"/>
        <v>32 Health and social care associate professionals</v>
      </c>
      <c r="AT89" s="18">
        <f t="shared" si="230"/>
        <v>1.0861271036158193</v>
      </c>
      <c r="AU89" s="18">
        <f t="shared" si="230"/>
        <v>13.991958666281645</v>
      </c>
      <c r="AV89" s="18">
        <f t="shared" si="230"/>
        <v>9.1953738960135922</v>
      </c>
      <c r="AW89" s="18">
        <f t="shared" si="230"/>
        <v>2.0439634191314893</v>
      </c>
      <c r="AX89" s="18">
        <f t="shared" si="231"/>
        <v>4.9507478049945153</v>
      </c>
      <c r="AZ89" s="18">
        <f t="shared" si="232"/>
        <v>4.3741517125359231</v>
      </c>
      <c r="BA89" s="18">
        <f t="shared" si="233"/>
        <v>4.6213759388433528</v>
      </c>
      <c r="BB89" s="18">
        <f t="shared" si="234"/>
        <v>7.2813826771349399</v>
      </c>
      <c r="BD89" t="str">
        <f t="shared" si="259"/>
        <v>32 Health and social care associate professionals</v>
      </c>
      <c r="BE89" s="18">
        <f t="shared" si="235"/>
        <v>7.758024018351839</v>
      </c>
      <c r="BF89" s="18">
        <f t="shared" si="235"/>
        <v>-0.42577317848212504</v>
      </c>
      <c r="BG89" s="18">
        <f t="shared" si="235"/>
        <v>11.337095931440079</v>
      </c>
      <c r="BH89" s="18">
        <f t="shared" si="235"/>
        <v>2.5677619781771632</v>
      </c>
      <c r="BI89" s="18">
        <f t="shared" si="236"/>
        <v>5.0366709951881639</v>
      </c>
      <c r="BK89" s="18">
        <f t="shared" si="237"/>
        <v>5.4113113076373454</v>
      </c>
      <c r="BL89" s="18">
        <f t="shared" si="238"/>
        <v>4.6482395367118956</v>
      </c>
      <c r="BM89" s="18">
        <f t="shared" si="239"/>
        <v>8.0208421330314472</v>
      </c>
      <c r="BO89" t="str">
        <f t="shared" si="260"/>
        <v>32 Health and social care associate professionals</v>
      </c>
      <c r="BP89" s="18">
        <f t="shared" si="240"/>
        <v>3.6827902008657931</v>
      </c>
      <c r="BQ89" s="18">
        <f t="shared" si="240"/>
        <v>-8.2581366166478265</v>
      </c>
      <c r="BR89" s="18">
        <f t="shared" si="240"/>
        <v>7.115746200171591</v>
      </c>
      <c r="BS89" s="18">
        <f t="shared" si="240"/>
        <v>-1.8555018408273227</v>
      </c>
      <c r="BT89" s="18">
        <f t="shared" si="241"/>
        <v>0.43980438721586967</v>
      </c>
      <c r="BV89" s="18">
        <f t="shared" si="242"/>
        <v>1.0481604310423887</v>
      </c>
      <c r="BW89" s="18">
        <f t="shared" si="243"/>
        <v>3.5857062410810991</v>
      </c>
      <c r="BX89" s="18">
        <f t="shared" si="244"/>
        <v>4.2447671489931116</v>
      </c>
      <c r="BZ89" t="str">
        <f t="shared" si="261"/>
        <v>32 Health and social care associate professionals</v>
      </c>
      <c r="CA89" s="18">
        <f t="shared" si="245"/>
        <v>3.7418507239574739</v>
      </c>
      <c r="CB89" s="18">
        <f t="shared" si="245"/>
        <v>-5.5066093911815717</v>
      </c>
      <c r="CC89" s="18">
        <f t="shared" si="245"/>
        <v>5.5502725595682589</v>
      </c>
      <c r="CD89" s="18">
        <f t="shared" si="245"/>
        <v>-1.9174166668587733</v>
      </c>
      <c r="CE89" s="18">
        <f t="shared" si="246"/>
        <v>0.12408822122824681</v>
      </c>
      <c r="CG89" s="18">
        <f t="shared" si="247"/>
        <v>0.51118278265100958</v>
      </c>
      <c r="CH89" s="18">
        <f t="shared" si="248"/>
        <v>2.6358035049841355</v>
      </c>
      <c r="CI89" s="18">
        <f t="shared" si="249"/>
        <v>2.9949963805311119</v>
      </c>
      <c r="CK89" t="str">
        <f t="shared" si="262"/>
        <v>32 Health and social care associate professionals</v>
      </c>
      <c r="CL89" s="18">
        <f t="shared" si="250"/>
        <v>-0.1058253830686251</v>
      </c>
      <c r="CM89" s="18">
        <f t="shared" si="250"/>
        <v>41.311248031119455</v>
      </c>
      <c r="CN89" s="18">
        <f t="shared" si="250"/>
        <v>8.018778106396752</v>
      </c>
      <c r="CO89" s="18">
        <f t="shared" si="250"/>
        <v>1.9200184651183561</v>
      </c>
      <c r="CP89" s="18">
        <f t="shared" si="251"/>
        <v>5.9294575039507968</v>
      </c>
      <c r="CR89" s="18">
        <f t="shared" si="252"/>
        <v>3.9136857449340479</v>
      </c>
      <c r="CS89" s="18">
        <f t="shared" si="253"/>
        <v>3.5500694646193987</v>
      </c>
      <c r="CT89" s="18">
        <f t="shared" si="254"/>
        <v>6.2026178065813564</v>
      </c>
    </row>
    <row r="90" spans="1:98" x14ac:dyDescent="0.2">
      <c r="A90" t="str">
        <f t="shared" si="209"/>
        <v>33 Protective service occupations</v>
      </c>
      <c r="B90" s="18">
        <f t="shared" si="210"/>
        <v>4.3075728550814985</v>
      </c>
      <c r="C90" s="18">
        <f t="shared" si="210"/>
        <v>5.6165191539716552</v>
      </c>
      <c r="D90" s="18">
        <f t="shared" si="210"/>
        <v>5.5596394691702189</v>
      </c>
      <c r="E90" s="18">
        <f t="shared" si="210"/>
        <v>4.6368252195240434</v>
      </c>
      <c r="F90" s="18">
        <f t="shared" si="211"/>
        <v>4.9854659951142244</v>
      </c>
      <c r="H90" s="18">
        <f t="shared" si="212"/>
        <v>4.9435300970113172</v>
      </c>
      <c r="I90" s="18">
        <f t="shared" si="213"/>
        <v>2.6378604337182088</v>
      </c>
      <c r="J90" s="18">
        <f t="shared" si="214"/>
        <v>6.4116247816881744</v>
      </c>
      <c r="L90" t="str">
        <f t="shared" si="255"/>
        <v>33 Protective service occupations</v>
      </c>
      <c r="M90" s="18">
        <f t="shared" si="215"/>
        <v>8.1881933308700852</v>
      </c>
      <c r="N90" s="18">
        <f t="shared" si="215"/>
        <v>3.3864117112228476</v>
      </c>
      <c r="O90" s="18">
        <f t="shared" si="215"/>
        <v>1.9510117671824645</v>
      </c>
      <c r="P90" s="18">
        <f t="shared" si="215"/>
        <v>4.828777240634996</v>
      </c>
      <c r="Q90" s="18">
        <f t="shared" si="216"/>
        <v>3.8309069918529337</v>
      </c>
      <c r="S90" s="18">
        <f t="shared" si="217"/>
        <v>3.860607868120014</v>
      </c>
      <c r="T90" s="18">
        <f t="shared" si="218"/>
        <v>2.2281648067383308</v>
      </c>
      <c r="U90" s="18">
        <f t="shared" si="219"/>
        <v>5.2577770940769097</v>
      </c>
      <c r="W90" t="str">
        <f t="shared" si="256"/>
        <v>33 Protective service occupations</v>
      </c>
      <c r="X90" s="18">
        <f t="shared" si="220"/>
        <v>5.4336847858353243</v>
      </c>
      <c r="Y90" s="18">
        <f t="shared" si="220"/>
        <v>10.49531297305959</v>
      </c>
      <c r="Z90" s="18">
        <f t="shared" si="220"/>
        <v>-1.7077775890128599</v>
      </c>
      <c r="AA90" s="18">
        <f t="shared" si="220"/>
        <v>2.2076744474318621</v>
      </c>
      <c r="AB90" s="18">
        <f t="shared" si="221"/>
        <v>1.460831839712462</v>
      </c>
      <c r="AD90" s="18">
        <f t="shared" si="222"/>
        <v>0.88549349897000251</v>
      </c>
      <c r="AE90" s="18">
        <f t="shared" si="223"/>
        <v>2.3963716664072265</v>
      </c>
      <c r="AF90" s="18">
        <f t="shared" si="224"/>
        <v>3.0435199090328657</v>
      </c>
      <c r="AH90" t="str">
        <f t="shared" si="257"/>
        <v>33 Protective service occupations</v>
      </c>
      <c r="AI90" s="18">
        <f t="shared" si="225"/>
        <v>4.2647473619389586</v>
      </c>
      <c r="AJ90" s="18">
        <f t="shared" si="225"/>
        <v>11.463028876619251</v>
      </c>
      <c r="AK90" s="18">
        <f t="shared" si="225"/>
        <v>-1.3613086578567857</v>
      </c>
      <c r="AL90" s="18">
        <f t="shared" si="225"/>
        <v>2.103437331970115</v>
      </c>
      <c r="AM90" s="18">
        <f t="shared" si="226"/>
        <v>1.5630386892282244</v>
      </c>
      <c r="AO90" s="18">
        <f t="shared" si="227"/>
        <v>0.9352065029435197</v>
      </c>
      <c r="AP90" s="18">
        <f t="shared" si="228"/>
        <v>2.2109889002945193</v>
      </c>
      <c r="AQ90" s="18">
        <f t="shared" si="229"/>
        <v>2.9118428682297859</v>
      </c>
      <c r="AS90" t="str">
        <f t="shared" si="258"/>
        <v>33 Protective service occupations</v>
      </c>
      <c r="AT90" s="18">
        <f t="shared" si="230"/>
        <v>0.99616845052099556</v>
      </c>
      <c r="AU90" s="18">
        <f t="shared" si="230"/>
        <v>9.0664643652496935</v>
      </c>
      <c r="AV90" s="18">
        <f t="shared" si="230"/>
        <v>-5.5621776525441868</v>
      </c>
      <c r="AW90" s="18">
        <f t="shared" si="230"/>
        <v>-0.33473135007732191</v>
      </c>
      <c r="AX90" s="18">
        <f t="shared" si="231"/>
        <v>-1.4449875734320661</v>
      </c>
      <c r="AZ90" s="18">
        <f t="shared" si="232"/>
        <v>-2.1085978478759593</v>
      </c>
      <c r="BA90" s="18">
        <f t="shared" si="233"/>
        <v>1.6951044612133703</v>
      </c>
      <c r="BB90" s="18">
        <f t="shared" si="234"/>
        <v>8.717682259851145E-2</v>
      </c>
      <c r="BD90" t="str">
        <f t="shared" si="259"/>
        <v>33 Protective service occupations</v>
      </c>
      <c r="BE90" s="18">
        <f t="shared" si="235"/>
        <v>1.4932885738456303</v>
      </c>
      <c r="BF90" s="18">
        <f t="shared" si="235"/>
        <v>1.6269374195605701</v>
      </c>
      <c r="BG90" s="18">
        <f t="shared" si="235"/>
        <v>-5.1879793622066632</v>
      </c>
      <c r="BH90" s="18">
        <f t="shared" si="235"/>
        <v>-1.7969735645859242</v>
      </c>
      <c r="BI90" s="18">
        <f t="shared" si="236"/>
        <v>-2.661217305554997</v>
      </c>
      <c r="BK90" s="18">
        <f t="shared" si="237"/>
        <v>-2.940574682958863</v>
      </c>
      <c r="BL90" s="18">
        <f t="shared" si="238"/>
        <v>1.0710328389211599</v>
      </c>
      <c r="BM90" s="18">
        <f t="shared" si="239"/>
        <v>-1.3757577552251488</v>
      </c>
      <c r="BO90" t="str">
        <f t="shared" si="260"/>
        <v>33 Protective service occupations</v>
      </c>
      <c r="BP90" s="18">
        <f t="shared" si="240"/>
        <v>1.1888504081255302</v>
      </c>
      <c r="BQ90" s="18">
        <f t="shared" si="240"/>
        <v>6.3006296831126241</v>
      </c>
      <c r="BR90" s="18">
        <f t="shared" si="240"/>
        <v>-7.9170451384014351</v>
      </c>
      <c r="BS90" s="18">
        <f t="shared" si="240"/>
        <v>-5.2507409120727928</v>
      </c>
      <c r="BT90" s="18">
        <f t="shared" si="241"/>
        <v>-5.4145370989289727</v>
      </c>
      <c r="BV90" s="18">
        <f t="shared" si="242"/>
        <v>-6.1479786520571071</v>
      </c>
      <c r="BW90" s="18">
        <f t="shared" si="243"/>
        <v>1.1232704028438345</v>
      </c>
      <c r="BX90" s="18">
        <f t="shared" si="244"/>
        <v>-3.6954187848525666</v>
      </c>
      <c r="BZ90" t="str">
        <f t="shared" si="261"/>
        <v>33 Protective service occupations</v>
      </c>
      <c r="CA90" s="18">
        <f t="shared" si="245"/>
        <v>9.3178810986964891</v>
      </c>
      <c r="CB90" s="18">
        <f t="shared" si="245"/>
        <v>-0.50624450142682242</v>
      </c>
      <c r="CC90" s="18">
        <f t="shared" si="245"/>
        <v>-4.2956064843689852</v>
      </c>
      <c r="CD90" s="18">
        <f t="shared" si="245"/>
        <v>1.029091330187093</v>
      </c>
      <c r="CE90" s="18">
        <f t="shared" si="246"/>
        <v>-0.76097714383267512</v>
      </c>
      <c r="CG90" s="18">
        <f t="shared" si="247"/>
        <v>-0.77793611256210538</v>
      </c>
      <c r="CH90" s="18">
        <f t="shared" si="248"/>
        <v>1.6230741636916068</v>
      </c>
      <c r="CI90" s="18">
        <f t="shared" si="249"/>
        <v>1.0095717103060009</v>
      </c>
      <c r="CK90" t="str">
        <f t="shared" si="262"/>
        <v>33 Protective service occupations</v>
      </c>
      <c r="CL90" s="18">
        <f t="shared" si="250"/>
        <v>-0.26167098709160008</v>
      </c>
      <c r="CM90" s="18">
        <f t="shared" si="250"/>
        <v>39.860343552555456</v>
      </c>
      <c r="CN90" s="18">
        <f t="shared" si="250"/>
        <v>-11.191317919606124</v>
      </c>
      <c r="CO90" s="18">
        <f t="shared" si="250"/>
        <v>1.2026814180189138</v>
      </c>
      <c r="CP90" s="18">
        <f t="shared" si="251"/>
        <v>-0.86129434822470596</v>
      </c>
      <c r="CR90" s="18">
        <f t="shared" si="252"/>
        <v>-3.109806909039059</v>
      </c>
      <c r="CS90" s="18">
        <f t="shared" si="253"/>
        <v>0.84070813122394394</v>
      </c>
      <c r="CT90" s="18">
        <f t="shared" si="254"/>
        <v>-1.8441235050394189</v>
      </c>
    </row>
    <row r="91" spans="1:98" x14ac:dyDescent="0.2">
      <c r="A91" t="str">
        <f t="shared" si="209"/>
        <v>34 Culture, media and sports occupations</v>
      </c>
      <c r="B91" s="18">
        <f t="shared" si="210"/>
        <v>12.782600110717702</v>
      </c>
      <c r="C91" s="18">
        <f t="shared" si="210"/>
        <v>-9.2703943531424748E-2</v>
      </c>
      <c r="D91" s="18">
        <f t="shared" si="210"/>
        <v>4.1813105768281122</v>
      </c>
      <c r="E91" s="18">
        <f t="shared" si="210"/>
        <v>4.3957865955573272</v>
      </c>
      <c r="F91" s="18">
        <f t="shared" si="211"/>
        <v>4.0425528586221171</v>
      </c>
      <c r="H91" s="18">
        <f t="shared" si="212"/>
        <v>4.3242455744186614</v>
      </c>
      <c r="I91" s="18">
        <f t="shared" si="213"/>
        <v>3.8156639382290081</v>
      </c>
      <c r="J91" s="18">
        <f t="shared" si="214"/>
        <v>6.6877118181363659</v>
      </c>
      <c r="L91" t="str">
        <f t="shared" si="255"/>
        <v>34 Culture, media and sports occupations</v>
      </c>
      <c r="M91" s="18">
        <f t="shared" si="215"/>
        <v>9.2525381616684435</v>
      </c>
      <c r="N91" s="18">
        <f t="shared" si="215"/>
        <v>4.1845344637719606</v>
      </c>
      <c r="O91" s="18">
        <f t="shared" si="215"/>
        <v>3.3582435110410813</v>
      </c>
      <c r="P91" s="18">
        <f t="shared" si="215"/>
        <v>4.0294037618200162</v>
      </c>
      <c r="Q91" s="18">
        <f t="shared" si="216"/>
        <v>3.8288686626945179</v>
      </c>
      <c r="S91" s="18">
        <f t="shared" si="217"/>
        <v>3.8052008258497416</v>
      </c>
      <c r="T91" s="18">
        <f t="shared" si="218"/>
        <v>3.5926186496689105</v>
      </c>
      <c r="U91" s="18">
        <f t="shared" si="219"/>
        <v>6.1530206878676719</v>
      </c>
      <c r="W91" t="str">
        <f t="shared" si="256"/>
        <v>34 Culture, media and sports occupations</v>
      </c>
      <c r="X91" s="18">
        <f t="shared" si="220"/>
        <v>1.5526783534117294</v>
      </c>
      <c r="Y91" s="18">
        <f t="shared" si="220"/>
        <v>1.6368202931251297</v>
      </c>
      <c r="Z91" s="18">
        <f t="shared" si="220"/>
        <v>-0.40696211671297222</v>
      </c>
      <c r="AA91" s="18">
        <f t="shared" si="220"/>
        <v>0.59123495071611298</v>
      </c>
      <c r="AB91" s="18">
        <f t="shared" si="221"/>
        <v>0.34305876962104076</v>
      </c>
      <c r="AD91" s="18">
        <f t="shared" si="222"/>
        <v>0.2573958858511638</v>
      </c>
      <c r="AE91" s="18">
        <f t="shared" si="223"/>
        <v>2.8096872078481328</v>
      </c>
      <c r="AF91" s="18">
        <f t="shared" si="224"/>
        <v>2.9853841049254148</v>
      </c>
      <c r="AH91" t="str">
        <f t="shared" si="257"/>
        <v>34 Culture, media and sports occupations</v>
      </c>
      <c r="AI91" s="18">
        <f t="shared" si="225"/>
        <v>-0.5669571052710487</v>
      </c>
      <c r="AJ91" s="18">
        <f t="shared" si="225"/>
        <v>25.940132356026592</v>
      </c>
      <c r="AK91" s="18">
        <f t="shared" si="225"/>
        <v>-1.0437139837148335</v>
      </c>
      <c r="AL91" s="18">
        <f t="shared" si="225"/>
        <v>1.7947245123154154</v>
      </c>
      <c r="AM91" s="18">
        <f t="shared" si="226"/>
        <v>2.2503050142930192</v>
      </c>
      <c r="AO91" s="18">
        <f t="shared" si="227"/>
        <v>0.83964543570362871</v>
      </c>
      <c r="AP91" s="18">
        <f t="shared" si="228"/>
        <v>2.8068097960542771</v>
      </c>
      <c r="AQ91" s="18">
        <f t="shared" si="229"/>
        <v>3.3878806443031317</v>
      </c>
      <c r="AS91" t="str">
        <f t="shared" si="258"/>
        <v>34 Culture, media and sports occupations</v>
      </c>
      <c r="AT91" s="18">
        <f t="shared" si="230"/>
        <v>-0.14066773874417127</v>
      </c>
      <c r="AU91" s="18">
        <f t="shared" si="230"/>
        <v>1.9528664691968123</v>
      </c>
      <c r="AV91" s="18">
        <f t="shared" si="230"/>
        <v>-1.4946277050876811</v>
      </c>
      <c r="AW91" s="18">
        <f t="shared" si="230"/>
        <v>1.2735199968783029E-2</v>
      </c>
      <c r="AX91" s="18">
        <f t="shared" si="231"/>
        <v>-0.34117682214482858</v>
      </c>
      <c r="AZ91" s="18">
        <f t="shared" si="232"/>
        <v>-0.49226473449079933</v>
      </c>
      <c r="BA91" s="18">
        <f t="shared" si="233"/>
        <v>2.5632493625127317</v>
      </c>
      <c r="BB91" s="18">
        <f t="shared" si="234"/>
        <v>2.2216576088585738</v>
      </c>
      <c r="BD91" t="str">
        <f t="shared" si="259"/>
        <v>34 Culture, media and sports occupations</v>
      </c>
      <c r="BE91" s="18">
        <f t="shared" si="235"/>
        <v>2.1479125644635388</v>
      </c>
      <c r="BF91" s="18">
        <f t="shared" si="235"/>
        <v>-7.4812935256640785</v>
      </c>
      <c r="BG91" s="18">
        <f t="shared" si="235"/>
        <v>-3.0930669760070084</v>
      </c>
      <c r="BH91" s="18">
        <f t="shared" si="235"/>
        <v>0.37134612386207078</v>
      </c>
      <c r="BI91" s="18">
        <f t="shared" si="236"/>
        <v>-1.2285725540197467</v>
      </c>
      <c r="BK91" s="18">
        <f t="shared" si="237"/>
        <v>-0.79700542414792297</v>
      </c>
      <c r="BL91" s="18">
        <f t="shared" si="238"/>
        <v>1.9647245844936601</v>
      </c>
      <c r="BM91" s="18">
        <f t="shared" si="239"/>
        <v>1.3665303530414619</v>
      </c>
      <c r="BO91" t="str">
        <f t="shared" si="260"/>
        <v>34 Culture, media and sports occupations</v>
      </c>
      <c r="BP91" s="18">
        <f t="shared" si="240"/>
        <v>-0.19069770778781248</v>
      </c>
      <c r="BQ91" s="18">
        <f t="shared" si="240"/>
        <v>-13.35022268510475</v>
      </c>
      <c r="BR91" s="18">
        <f t="shared" si="240"/>
        <v>-6.5368724467355532</v>
      </c>
      <c r="BS91" s="18">
        <f t="shared" si="240"/>
        <v>-5.582750106861134</v>
      </c>
      <c r="BT91" s="18">
        <f t="shared" si="241"/>
        <v>-6.3856008828949822</v>
      </c>
      <c r="BV91" s="18">
        <f t="shared" si="242"/>
        <v>-5.9018682498861992</v>
      </c>
      <c r="BW91" s="18">
        <f t="shared" si="243"/>
        <v>1.4790208999120757</v>
      </c>
      <c r="BX91" s="18">
        <f t="shared" si="244"/>
        <v>-2.8521122839201496</v>
      </c>
      <c r="BZ91" t="str">
        <f t="shared" si="261"/>
        <v>34 Culture, media and sports occupations</v>
      </c>
      <c r="CA91" s="18">
        <f t="shared" si="245"/>
        <v>7.1081374311753986</v>
      </c>
      <c r="CB91" s="18">
        <f t="shared" si="245"/>
        <v>-8.6042416772524675</v>
      </c>
      <c r="CC91" s="18">
        <f t="shared" si="245"/>
        <v>-6.0594286275663318</v>
      </c>
      <c r="CD91" s="18">
        <f t="shared" si="245"/>
        <v>-3.8213684985611729</v>
      </c>
      <c r="CE91" s="18">
        <f t="shared" si="246"/>
        <v>-4.8303170405657241</v>
      </c>
      <c r="CG91" s="18">
        <f t="shared" si="247"/>
        <v>-4.5732511151838189</v>
      </c>
      <c r="CH91" s="18">
        <f t="shared" si="248"/>
        <v>1.4098302762124204</v>
      </c>
      <c r="CI91" s="18">
        <f t="shared" si="249"/>
        <v>-2.083510683584211</v>
      </c>
      <c r="CK91" t="str">
        <f t="shared" si="262"/>
        <v>34 Culture, media and sports occupations</v>
      </c>
      <c r="CL91" s="18">
        <f t="shared" si="250"/>
        <v>6.7156061588333094</v>
      </c>
      <c r="CM91" s="18">
        <f t="shared" si="250"/>
        <v>25.028655063519324</v>
      </c>
      <c r="CN91" s="18">
        <f t="shared" si="250"/>
        <v>-4.2951542603278821</v>
      </c>
      <c r="CO91" s="18">
        <f t="shared" si="250"/>
        <v>-2.9721966884819762</v>
      </c>
      <c r="CP91" s="18">
        <f t="shared" si="251"/>
        <v>-1.8444017667440415</v>
      </c>
      <c r="CR91" s="18">
        <f t="shared" si="252"/>
        <v>-3.4152021228931684</v>
      </c>
      <c r="CS91" s="18">
        <f t="shared" si="253"/>
        <v>1.5234317755992599</v>
      </c>
      <c r="CT91" s="18">
        <f t="shared" si="254"/>
        <v>-1.0903725456496538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8.3773259077561057</v>
      </c>
      <c r="C92" s="18">
        <f t="shared" si="210"/>
        <v>-4.7550754913486042</v>
      </c>
      <c r="D92" s="18">
        <f t="shared" si="210"/>
        <v>6.1369858479967565</v>
      </c>
      <c r="E92" s="18">
        <f t="shared" si="210"/>
        <v>4.512331882487941</v>
      </c>
      <c r="F92" s="18">
        <f t="shared" si="211"/>
        <v>4.4096609953997001</v>
      </c>
      <c r="H92" s="18">
        <f t="shared" si="212"/>
        <v>5.0511010351154351</v>
      </c>
      <c r="I92" s="18">
        <f t="shared" si="213"/>
        <v>3.6906216771410927</v>
      </c>
      <c r="J92" s="18">
        <f t="shared" si="214"/>
        <v>7.1468789410194189</v>
      </c>
      <c r="L92" t="str">
        <f t="shared" si="255"/>
        <v>35 Business and public service associate professionals</v>
      </c>
      <c r="M92" s="18">
        <f t="shared" si="215"/>
        <v>7.7758986299296229</v>
      </c>
      <c r="N92" s="18">
        <f t="shared" si="215"/>
        <v>4.5478929936314083</v>
      </c>
      <c r="O92" s="18">
        <f t="shared" si="215"/>
        <v>5.4415744735783589</v>
      </c>
      <c r="P92" s="18">
        <f t="shared" si="215"/>
        <v>3.7820942477197805</v>
      </c>
      <c r="Q92" s="18">
        <f t="shared" si="216"/>
        <v>4.3457914256028518</v>
      </c>
      <c r="S92" s="18">
        <f t="shared" si="217"/>
        <v>4.3323318870335026</v>
      </c>
      <c r="T92" s="18">
        <f t="shared" si="218"/>
        <v>3.6482358575710583</v>
      </c>
      <c r="U92" s="18">
        <f t="shared" si="219"/>
        <v>6.5798824468762174</v>
      </c>
      <c r="W92" t="str">
        <f t="shared" si="256"/>
        <v>35 Business and public service associate professionals</v>
      </c>
      <c r="X92" s="18">
        <f t="shared" si="220"/>
        <v>1.1671075551850096</v>
      </c>
      <c r="Y92" s="18">
        <f t="shared" si="220"/>
        <v>4.8339177586661286</v>
      </c>
      <c r="Z92" s="18">
        <f t="shared" si="220"/>
        <v>1.1985002307373982</v>
      </c>
      <c r="AA92" s="18">
        <f t="shared" si="220"/>
        <v>0.27898879281120781</v>
      </c>
      <c r="AB92" s="18">
        <f t="shared" si="221"/>
        <v>0.845025131223065</v>
      </c>
      <c r="AD92" s="18">
        <f t="shared" si="222"/>
        <v>0.58456051665585207</v>
      </c>
      <c r="AE92" s="18">
        <f t="shared" si="223"/>
        <v>3.0101247916082707</v>
      </c>
      <c r="AF92" s="18">
        <f t="shared" si="224"/>
        <v>3.4016646575187881</v>
      </c>
      <c r="AH92" t="str">
        <f t="shared" si="257"/>
        <v>35 Business and public service associate professionals</v>
      </c>
      <c r="AI92" s="18">
        <f t="shared" si="225"/>
        <v>0.68614929800985269</v>
      </c>
      <c r="AJ92" s="18">
        <f t="shared" si="225"/>
        <v>9.8625856908548073</v>
      </c>
      <c r="AK92" s="18">
        <f t="shared" si="225"/>
        <v>1.1233707863633313</v>
      </c>
      <c r="AL92" s="18">
        <f t="shared" si="225"/>
        <v>0.81583664862385774</v>
      </c>
      <c r="AM92" s="18">
        <f t="shared" si="226"/>
        <v>1.4552891980287974</v>
      </c>
      <c r="AO92" s="18">
        <f t="shared" si="227"/>
        <v>0.91824396872155489</v>
      </c>
      <c r="AP92" s="18">
        <f t="shared" si="228"/>
        <v>2.9122628739818301</v>
      </c>
      <c r="AQ92" s="18">
        <f t="shared" si="229"/>
        <v>3.5401798331662127</v>
      </c>
      <c r="AS92" t="str">
        <f t="shared" si="258"/>
        <v>35 Business and public service associate professionals</v>
      </c>
      <c r="AT92" s="18">
        <f t="shared" si="230"/>
        <v>-0.55183074694846734</v>
      </c>
      <c r="AU92" s="18">
        <f t="shared" si="230"/>
        <v>6.8309478579651861</v>
      </c>
      <c r="AV92" s="18">
        <f t="shared" si="230"/>
        <v>0.83135579416226957</v>
      </c>
      <c r="AW92" s="18">
        <f t="shared" si="230"/>
        <v>0.53819445286469314</v>
      </c>
      <c r="AX92" s="18">
        <f t="shared" si="231"/>
        <v>1.012267626587926</v>
      </c>
      <c r="AZ92" s="18">
        <f t="shared" si="232"/>
        <v>0.63582007185978284</v>
      </c>
      <c r="BA92" s="18">
        <f t="shared" si="233"/>
        <v>2.8331541518082926</v>
      </c>
      <c r="BB92" s="18">
        <f t="shared" si="234"/>
        <v>3.2696220024156952</v>
      </c>
      <c r="BD92" t="str">
        <f t="shared" si="259"/>
        <v>35 Business and public service associate professionals</v>
      </c>
      <c r="BE92" s="18">
        <f t="shared" si="235"/>
        <v>2.3405528112238949</v>
      </c>
      <c r="BF92" s="18">
        <f t="shared" si="235"/>
        <v>0.9946988519415445</v>
      </c>
      <c r="BG92" s="18">
        <f t="shared" si="235"/>
        <v>-1.3199987748928832</v>
      </c>
      <c r="BH92" s="18">
        <f t="shared" si="235"/>
        <v>-0.54914248785854491</v>
      </c>
      <c r="BI92" s="18">
        <f t="shared" si="236"/>
        <v>-0.69511748209004631</v>
      </c>
      <c r="BK92" s="18">
        <f t="shared" si="237"/>
        <v>-0.80676134671691102</v>
      </c>
      <c r="BL92" s="18">
        <f t="shared" si="238"/>
        <v>2.0947135428419417</v>
      </c>
      <c r="BM92" s="18">
        <f t="shared" si="239"/>
        <v>1.5004931539252864</v>
      </c>
      <c r="BO92" t="str">
        <f t="shared" si="260"/>
        <v>35 Business and public service associate professionals</v>
      </c>
      <c r="BP92" s="18">
        <f t="shared" si="240"/>
        <v>-0.71407955439118931</v>
      </c>
      <c r="BQ92" s="18">
        <f t="shared" si="240"/>
        <v>4.3966419913963106</v>
      </c>
      <c r="BR92" s="18">
        <f t="shared" si="240"/>
        <v>-3.8000046055992387</v>
      </c>
      <c r="BS92" s="18">
        <f t="shared" si="240"/>
        <v>-3.085542230335625</v>
      </c>
      <c r="BT92" s="18">
        <f t="shared" si="241"/>
        <v>-2.8589109575856697</v>
      </c>
      <c r="BV92" s="18">
        <f t="shared" si="242"/>
        <v>-3.324283995581645</v>
      </c>
      <c r="BW92" s="18">
        <f t="shared" si="243"/>
        <v>1.8316548905329855</v>
      </c>
      <c r="BX92" s="18">
        <f t="shared" si="244"/>
        <v>-0.58930363730813617</v>
      </c>
      <c r="BZ92" t="str">
        <f t="shared" si="261"/>
        <v>35 Business and public service associate professionals</v>
      </c>
      <c r="CA92" s="18">
        <f t="shared" si="245"/>
        <v>6.0885235029201734</v>
      </c>
      <c r="CB92" s="18">
        <f t="shared" si="245"/>
        <v>-4.8145913734304102</v>
      </c>
      <c r="CC92" s="18">
        <f t="shared" si="245"/>
        <v>-3.6552725060721714</v>
      </c>
      <c r="CD92" s="18">
        <f t="shared" si="245"/>
        <v>-3.1536867987350226</v>
      </c>
      <c r="CE92" s="18">
        <f t="shared" si="246"/>
        <v>-3.4151929299684469</v>
      </c>
      <c r="CG92" s="18">
        <f t="shared" si="247"/>
        <v>-3.3211715133624864</v>
      </c>
      <c r="CH92" s="18">
        <f t="shared" si="248"/>
        <v>1.471468106716145</v>
      </c>
      <c r="CI92" s="18">
        <f t="shared" si="249"/>
        <v>-1.0971146273851207</v>
      </c>
      <c r="CK92" t="str">
        <f t="shared" si="262"/>
        <v>35 Business and public service associate professionals</v>
      </c>
      <c r="CL92" s="18">
        <f t="shared" si="250"/>
        <v>2.106074947909975</v>
      </c>
      <c r="CM92" s="18">
        <f t="shared" si="250"/>
        <v>24.754131291099135</v>
      </c>
      <c r="CN92" s="18">
        <f t="shared" si="250"/>
        <v>-6.579985707504199</v>
      </c>
      <c r="CO92" s="18">
        <f t="shared" si="250"/>
        <v>-3.1810630630481285</v>
      </c>
      <c r="CP92" s="18">
        <f t="shared" si="251"/>
        <v>-2.7272699119072819</v>
      </c>
      <c r="CR92" s="18">
        <f t="shared" si="252"/>
        <v>-4.3275601184799122</v>
      </c>
      <c r="CS92" s="18">
        <f t="shared" si="253"/>
        <v>1.3563125414206345</v>
      </c>
      <c r="CT92" s="18">
        <f t="shared" si="254"/>
        <v>-1.9967194498242025</v>
      </c>
    </row>
    <row r="93" spans="1:98" x14ac:dyDescent="0.2">
      <c r="A93" t="str">
        <f t="shared" si="209"/>
        <v>41 Administrative occupations</v>
      </c>
      <c r="B93" s="18">
        <f t="shared" si="210"/>
        <v>7.1872627696564884</v>
      </c>
      <c r="C93" s="18">
        <f t="shared" si="210"/>
        <v>-2.9275655300297965</v>
      </c>
      <c r="D93" s="18">
        <f t="shared" si="210"/>
        <v>7.8911717549065674</v>
      </c>
      <c r="E93" s="18">
        <f t="shared" si="210"/>
        <v>5.5426473348181071</v>
      </c>
      <c r="F93" s="18">
        <f t="shared" si="211"/>
        <v>5.7168177149382826</v>
      </c>
      <c r="H93" s="18">
        <f t="shared" si="212"/>
        <v>6.3197529721683576</v>
      </c>
      <c r="I93" s="18">
        <f t="shared" si="213"/>
        <v>4.5448597892766562</v>
      </c>
      <c r="J93" s="18">
        <f t="shared" si="214"/>
        <v>8.6168916113608329</v>
      </c>
      <c r="L93" t="str">
        <f t="shared" si="255"/>
        <v>41 Administrative occupations</v>
      </c>
      <c r="M93" s="18">
        <f t="shared" si="215"/>
        <v>6.8658770195842544</v>
      </c>
      <c r="N93" s="18">
        <f t="shared" si="215"/>
        <v>8.1011290495450297</v>
      </c>
      <c r="O93" s="18">
        <f t="shared" si="215"/>
        <v>7.2935730909215124</v>
      </c>
      <c r="P93" s="18">
        <f t="shared" si="215"/>
        <v>5.0301537273255592</v>
      </c>
      <c r="Q93" s="18">
        <f t="shared" si="216"/>
        <v>5.9229149780209323</v>
      </c>
      <c r="S93" s="18">
        <f t="shared" si="217"/>
        <v>5.7792711382321338</v>
      </c>
      <c r="T93" s="18">
        <f t="shared" si="218"/>
        <v>4.4617188598065516</v>
      </c>
      <c r="U93" s="18">
        <f t="shared" si="219"/>
        <v>8.1690220045140371</v>
      </c>
      <c r="W93" t="str">
        <f t="shared" si="256"/>
        <v>41 Administrative occupations</v>
      </c>
      <c r="X93" s="18">
        <f t="shared" si="220"/>
        <v>-0.29160909613719088</v>
      </c>
      <c r="Y93" s="18">
        <f t="shared" si="220"/>
        <v>13.435535264385233</v>
      </c>
      <c r="Z93" s="18">
        <f t="shared" si="220"/>
        <v>3.8782440988146538</v>
      </c>
      <c r="AA93" s="18">
        <f t="shared" si="220"/>
        <v>1.5566422833766413</v>
      </c>
      <c r="AB93" s="18">
        <f t="shared" si="221"/>
        <v>2.9860654217245486</v>
      </c>
      <c r="AD93" s="18">
        <f t="shared" si="222"/>
        <v>2.3246864122407507</v>
      </c>
      <c r="AE93" s="18">
        <f t="shared" si="223"/>
        <v>3.7525182490024012</v>
      </c>
      <c r="AF93" s="18">
        <f t="shared" si="224"/>
        <v>5.2332945722930679</v>
      </c>
      <c r="AH93" t="str">
        <f t="shared" si="257"/>
        <v>41 Administrative occupations</v>
      </c>
      <c r="AI93" s="18">
        <f t="shared" si="225"/>
        <v>5.6683986318062374E-2</v>
      </c>
      <c r="AJ93" s="18">
        <f t="shared" si="225"/>
        <v>11.102588032933847</v>
      </c>
      <c r="AK93" s="18">
        <f t="shared" si="225"/>
        <v>3.0191146375854183</v>
      </c>
      <c r="AL93" s="18">
        <f t="shared" si="225"/>
        <v>1.5265450660299829</v>
      </c>
      <c r="AM93" s="18">
        <f t="shared" si="226"/>
        <v>2.5668061757997629</v>
      </c>
      <c r="AO93" s="18">
        <f t="shared" si="227"/>
        <v>2.0216499012003952</v>
      </c>
      <c r="AP93" s="18">
        <f t="shared" si="228"/>
        <v>3.759159423920555</v>
      </c>
      <c r="AQ93" s="18">
        <f t="shared" si="229"/>
        <v>5.0356749445259918</v>
      </c>
      <c r="AS93" t="str">
        <f t="shared" si="258"/>
        <v>41 Administrative occupations</v>
      </c>
      <c r="AT93" s="18">
        <f t="shared" si="230"/>
        <v>-3.4126791269017964E-3</v>
      </c>
      <c r="AU93" s="18">
        <f t="shared" si="230"/>
        <v>12.200788709602794</v>
      </c>
      <c r="AV93" s="18">
        <f t="shared" si="230"/>
        <v>2.1150775657447829</v>
      </c>
      <c r="AW93" s="18">
        <f t="shared" si="230"/>
        <v>1.1413806783105329</v>
      </c>
      <c r="AX93" s="18">
        <f t="shared" si="231"/>
        <v>2.104733917670254</v>
      </c>
      <c r="AZ93" s="18">
        <f t="shared" si="232"/>
        <v>1.4649103019762411</v>
      </c>
      <c r="BA93" s="18">
        <f t="shared" si="233"/>
        <v>3.4729497947917576</v>
      </c>
      <c r="BB93" s="18">
        <f t="shared" si="234"/>
        <v>4.4177421502589409</v>
      </c>
      <c r="BD93" t="str">
        <f t="shared" si="259"/>
        <v>41 Administrative occupations</v>
      </c>
      <c r="BE93" s="18">
        <f t="shared" si="235"/>
        <v>1.3328131069802351</v>
      </c>
      <c r="BF93" s="18">
        <f t="shared" si="235"/>
        <v>1.724625605622232</v>
      </c>
      <c r="BG93" s="18">
        <f t="shared" si="235"/>
        <v>0.12408964420158597</v>
      </c>
      <c r="BH93" s="18">
        <f t="shared" si="235"/>
        <v>-1.2881713630894853</v>
      </c>
      <c r="BI93" s="18">
        <f t="shared" si="236"/>
        <v>-0.66250917022123712</v>
      </c>
      <c r="BK93" s="18">
        <f t="shared" si="237"/>
        <v>-0.81964502819296126</v>
      </c>
      <c r="BL93" s="18">
        <f t="shared" si="238"/>
        <v>2.4418395997901188</v>
      </c>
      <c r="BM93" s="18">
        <f t="shared" si="239"/>
        <v>1.8675110787403915</v>
      </c>
      <c r="BO93" t="str">
        <f t="shared" si="260"/>
        <v>41 Administrative occupations</v>
      </c>
      <c r="BP93" s="18">
        <f t="shared" si="240"/>
        <v>-1.9532285313516362</v>
      </c>
      <c r="BQ93" s="18">
        <f t="shared" si="240"/>
        <v>-4.0502901498007944</v>
      </c>
      <c r="BR93" s="18">
        <f t="shared" si="240"/>
        <v>-3.4047048402978008</v>
      </c>
      <c r="BS93" s="18">
        <f t="shared" si="240"/>
        <v>-5.5817499407524007</v>
      </c>
      <c r="BT93" s="18">
        <f t="shared" si="241"/>
        <v>-4.8110715815516514</v>
      </c>
      <c r="BV93" s="18">
        <f t="shared" si="242"/>
        <v>-4.861575334133617</v>
      </c>
      <c r="BW93" s="18">
        <f t="shared" si="243"/>
        <v>1.8943610067064354</v>
      </c>
      <c r="BX93" s="18">
        <f t="shared" si="244"/>
        <v>-1.487853184844723</v>
      </c>
      <c r="BZ93" t="str">
        <f t="shared" si="261"/>
        <v>41 Administrative occupations</v>
      </c>
      <c r="CA93" s="18">
        <f t="shared" si="245"/>
        <v>2.275293801119771</v>
      </c>
      <c r="CB93" s="18">
        <f t="shared" si="245"/>
        <v>1.25393211496998</v>
      </c>
      <c r="CC93" s="18">
        <f t="shared" si="245"/>
        <v>-6.6528785088518667</v>
      </c>
      <c r="CD93" s="18">
        <f t="shared" si="245"/>
        <v>-11.016506470188736</v>
      </c>
      <c r="CE93" s="18">
        <f t="shared" si="246"/>
        <v>-8.9430305548089848</v>
      </c>
      <c r="CG93" s="18">
        <f t="shared" si="247"/>
        <v>-9.5851127628165944</v>
      </c>
      <c r="CH93" s="18">
        <f t="shared" si="248"/>
        <v>1.1361272914654608</v>
      </c>
      <c r="CI93" s="18">
        <f t="shared" si="249"/>
        <v>-5.8438061124922003</v>
      </c>
      <c r="CK93" t="str">
        <f t="shared" si="262"/>
        <v>41 Administrative occupations</v>
      </c>
      <c r="CL93" s="18">
        <f t="shared" si="250"/>
        <v>-4.1934614070224363</v>
      </c>
      <c r="CM93" s="18">
        <f t="shared" si="250"/>
        <v>10.193540061231744</v>
      </c>
      <c r="CN93" s="18">
        <f t="shared" si="250"/>
        <v>-9.3802300759284982</v>
      </c>
      <c r="CO93" s="18">
        <f t="shared" si="250"/>
        <v>-8.3293307858260395</v>
      </c>
      <c r="CP93" s="18">
        <f t="shared" si="251"/>
        <v>-7.6023484308655025</v>
      </c>
      <c r="CR93" s="18">
        <f t="shared" si="252"/>
        <v>-8.6809777354281081</v>
      </c>
      <c r="CS93" s="18">
        <f t="shared" si="253"/>
        <v>1.0511634114141799</v>
      </c>
      <c r="CT93" s="18">
        <f t="shared" si="254"/>
        <v>-5.5310609080469586</v>
      </c>
    </row>
    <row r="94" spans="1:98" x14ac:dyDescent="0.2">
      <c r="A94" t="str">
        <f t="shared" si="209"/>
        <v>42 Secretarial and related occupations</v>
      </c>
      <c r="B94" s="18">
        <f t="shared" si="210"/>
        <v>5.4301627478874348</v>
      </c>
      <c r="C94" s="18">
        <f t="shared" si="210"/>
        <v>-5.7656961444753403</v>
      </c>
      <c r="D94" s="18">
        <f t="shared" si="210"/>
        <v>9.2475614351887891</v>
      </c>
      <c r="E94" s="18">
        <f t="shared" si="210"/>
        <v>7.5576091861752293</v>
      </c>
      <c r="F94" s="18">
        <f t="shared" si="211"/>
        <v>7.1932526093794857</v>
      </c>
      <c r="H94" s="18">
        <f t="shared" si="212"/>
        <v>8.1180017952560579</v>
      </c>
      <c r="I94" s="18">
        <f t="shared" si="213"/>
        <v>5.7217439165838435</v>
      </c>
      <c r="J94" s="18">
        <f t="shared" si="214"/>
        <v>10.593616572172838</v>
      </c>
      <c r="L94" t="str">
        <f t="shared" si="255"/>
        <v>42 Secretarial and related occupations</v>
      </c>
      <c r="M94" s="18">
        <f t="shared" si="215"/>
        <v>2.3391357072282348</v>
      </c>
      <c r="N94" s="18">
        <f t="shared" si="215"/>
        <v>7.186358586305075</v>
      </c>
      <c r="O94" s="18">
        <f t="shared" si="215"/>
        <v>8.0732043311833923</v>
      </c>
      <c r="P94" s="18">
        <f t="shared" si="215"/>
        <v>3.04940013704047</v>
      </c>
      <c r="Q94" s="18">
        <f t="shared" si="216"/>
        <v>4.8513487090583673</v>
      </c>
      <c r="S94" s="18">
        <f t="shared" si="217"/>
        <v>4.6975023843277119</v>
      </c>
      <c r="T94" s="18">
        <f t="shared" si="218"/>
        <v>4.5627987840875184</v>
      </c>
      <c r="U94" s="18">
        <f t="shared" si="219"/>
        <v>7.4631016453136523</v>
      </c>
      <c r="W94" t="str">
        <f t="shared" si="256"/>
        <v>42 Secretarial and related occupations</v>
      </c>
      <c r="X94" s="18">
        <f t="shared" si="220"/>
        <v>-1.5134405567475473</v>
      </c>
      <c r="Y94" s="18">
        <f t="shared" si="220"/>
        <v>7.5773819541516962</v>
      </c>
      <c r="Z94" s="18">
        <f t="shared" si="220"/>
        <v>6.1215303993786829</v>
      </c>
      <c r="AA94" s="18">
        <f t="shared" si="220"/>
        <v>4.5842041313358006</v>
      </c>
      <c r="AB94" s="18">
        <f t="shared" si="221"/>
        <v>5.2476640914892903</v>
      </c>
      <c r="AD94" s="18">
        <f t="shared" si="222"/>
        <v>5.0941556607324801</v>
      </c>
      <c r="AE94" s="18">
        <f t="shared" si="223"/>
        <v>4.6337166376865913</v>
      </c>
      <c r="AF94" s="18">
        <f t="shared" si="224"/>
        <v>7.7875126468658351</v>
      </c>
      <c r="AH94" t="str">
        <f t="shared" si="257"/>
        <v>42 Secretarial and related occupations</v>
      </c>
      <c r="AI94" s="18">
        <f t="shared" si="225"/>
        <v>-3.1400169435431557</v>
      </c>
      <c r="AJ94" s="18">
        <f t="shared" si="225"/>
        <v>16.463305802762807</v>
      </c>
      <c r="AK94" s="18">
        <f t="shared" si="225"/>
        <v>3.4060308815166307</v>
      </c>
      <c r="AL94" s="18">
        <f t="shared" si="225"/>
        <v>0.8402198645665937</v>
      </c>
      <c r="AM94" s="18">
        <f t="shared" si="226"/>
        <v>2.5542158947045701</v>
      </c>
      <c r="AO94" s="18">
        <f t="shared" si="227"/>
        <v>1.6883371109492895</v>
      </c>
      <c r="AP94" s="18">
        <f t="shared" si="228"/>
        <v>3.8517138386107375</v>
      </c>
      <c r="AQ94" s="18">
        <f t="shared" si="229"/>
        <v>4.8961333144310171</v>
      </c>
      <c r="AS94" t="str">
        <f t="shared" si="258"/>
        <v>42 Secretarial and related occupations</v>
      </c>
      <c r="AT94" s="18">
        <f t="shared" si="230"/>
        <v>-3.8077713313948602</v>
      </c>
      <c r="AU94" s="18">
        <f t="shared" si="230"/>
        <v>20.229067290090352</v>
      </c>
      <c r="AV94" s="18">
        <f t="shared" si="230"/>
        <v>2.1846767861767313</v>
      </c>
      <c r="AW94" s="18">
        <f t="shared" si="230"/>
        <v>3.551613773806328</v>
      </c>
      <c r="AX94" s="18">
        <f t="shared" si="231"/>
        <v>4.0894447564103098</v>
      </c>
      <c r="AZ94" s="18">
        <f t="shared" si="232"/>
        <v>3.0939483546469582</v>
      </c>
      <c r="BA94" s="18">
        <f t="shared" si="233"/>
        <v>3.4694440236945123</v>
      </c>
      <c r="BB94" s="18">
        <f t="shared" si="234"/>
        <v>5.5467599396122225</v>
      </c>
      <c r="BD94" t="str">
        <f t="shared" si="259"/>
        <v>42 Secretarial and related occupations</v>
      </c>
      <c r="BE94" s="18">
        <f t="shared" si="235"/>
        <v>-0.29016961692844845</v>
      </c>
      <c r="BF94" s="18">
        <f t="shared" si="235"/>
        <v>-6.0928660287305814</v>
      </c>
      <c r="BG94" s="18">
        <f t="shared" si="235"/>
        <v>-0.90155856155760272</v>
      </c>
      <c r="BH94" s="18">
        <f t="shared" si="235"/>
        <v>-11.382941902425481</v>
      </c>
      <c r="BI94" s="18">
        <f t="shared" si="236"/>
        <v>-7.8993120131890411</v>
      </c>
      <c r="BK94" s="18">
        <f t="shared" si="237"/>
        <v>-8.0184987358044584</v>
      </c>
      <c r="BL94" s="18">
        <f t="shared" si="238"/>
        <v>1.8338324559172836</v>
      </c>
      <c r="BM94" s="18">
        <f t="shared" si="239"/>
        <v>-3.3612010116806368</v>
      </c>
      <c r="BO94" t="str">
        <f t="shared" si="260"/>
        <v>42 Secretarial and related occupations</v>
      </c>
      <c r="BP94" s="18">
        <f t="shared" si="240"/>
        <v>-3.7097871903896129</v>
      </c>
      <c r="BQ94" s="18">
        <f t="shared" si="240"/>
        <v>-14.763632619091316</v>
      </c>
      <c r="BR94" s="18">
        <f t="shared" si="240"/>
        <v>-8.4692289192039425</v>
      </c>
      <c r="BS94" s="18">
        <f t="shared" si="240"/>
        <v>-15.257399812390137</v>
      </c>
      <c r="BT94" s="18">
        <f t="shared" si="241"/>
        <v>-13.160482945030038</v>
      </c>
      <c r="BV94" s="18">
        <f t="shared" si="242"/>
        <v>-13.052540428374392</v>
      </c>
      <c r="BW94" s="18">
        <f t="shared" si="243"/>
        <v>1.4493733155273025</v>
      </c>
      <c r="BX94" s="18">
        <f t="shared" si="244"/>
        <v>-6.5220218483690529</v>
      </c>
      <c r="BZ94" t="str">
        <f t="shared" si="261"/>
        <v>42 Secretarial and related occupations</v>
      </c>
      <c r="CA94" s="18">
        <f t="shared" si="245"/>
        <v>2.530373415306264</v>
      </c>
      <c r="CB94" s="18">
        <f t="shared" si="245"/>
        <v>-3.2182646558546302</v>
      </c>
      <c r="CC94" s="18">
        <f t="shared" si="245"/>
        <v>-12.979609469819541</v>
      </c>
      <c r="CD94" s="18">
        <f t="shared" si="245"/>
        <v>-10.70144744355086</v>
      </c>
      <c r="CE94" s="18">
        <f t="shared" si="246"/>
        <v>-10.973065128091164</v>
      </c>
      <c r="CG94" s="18">
        <f t="shared" si="247"/>
        <v>-11.467385664951435</v>
      </c>
      <c r="CH94" s="18">
        <f t="shared" si="248"/>
        <v>1.0463165054898305</v>
      </c>
      <c r="CI94" s="18">
        <f t="shared" si="249"/>
        <v>-7.1268379276932192</v>
      </c>
      <c r="CK94" t="str">
        <f t="shared" si="262"/>
        <v>42 Secretarial and related occupations</v>
      </c>
      <c r="CL94" s="18">
        <f t="shared" si="250"/>
        <v>-1.2325975360866548</v>
      </c>
      <c r="CM94" s="18">
        <f t="shared" si="250"/>
        <v>3.9705089275679173</v>
      </c>
      <c r="CN94" s="18">
        <f t="shared" si="250"/>
        <v>-1.9049927339130801</v>
      </c>
      <c r="CO94" s="18">
        <f t="shared" si="250"/>
        <v>-12.15840892570349</v>
      </c>
      <c r="CP94" s="18">
        <f t="shared" si="251"/>
        <v>-8.1119227629403383</v>
      </c>
      <c r="CR94" s="18">
        <f t="shared" si="252"/>
        <v>-8.8655807785843805</v>
      </c>
      <c r="CS94" s="18">
        <f t="shared" si="253"/>
        <v>1.6559250084462906</v>
      </c>
      <c r="CT94" s="18">
        <f t="shared" si="254"/>
        <v>-4.1707580363434911</v>
      </c>
    </row>
    <row r="95" spans="1:98" x14ac:dyDescent="0.2">
      <c r="A95" t="str">
        <f t="shared" si="209"/>
        <v>51 Skilled agricultural and related trades</v>
      </c>
      <c r="B95" s="18">
        <f t="shared" si="210"/>
        <v>16.520263250958813</v>
      </c>
      <c r="C95" s="18">
        <f t="shared" si="210"/>
        <v>-11.624563046702086</v>
      </c>
      <c r="D95" s="18">
        <f t="shared" si="210"/>
        <v>5.5549643216193045</v>
      </c>
      <c r="E95" s="18">
        <f t="shared" si="210"/>
        <v>5.541745706589718</v>
      </c>
      <c r="F95" s="18">
        <f t="shared" si="211"/>
        <v>4.3813661146590022</v>
      </c>
      <c r="H95" s="18">
        <f t="shared" si="212"/>
        <v>5.5461517276601091</v>
      </c>
      <c r="I95" s="18">
        <f t="shared" si="213"/>
        <v>5.3192501053940022</v>
      </c>
      <c r="J95" s="18">
        <f t="shared" si="214"/>
        <v>8.5492352213228493</v>
      </c>
      <c r="L95" t="str">
        <f t="shared" si="255"/>
        <v>51 Skilled agricultural and related trades</v>
      </c>
      <c r="M95" s="18">
        <f t="shared" si="215"/>
        <v>4.7684365544959473</v>
      </c>
      <c r="N95" s="18">
        <f t="shared" si="215"/>
        <v>3.0691825995199817</v>
      </c>
      <c r="O95" s="18">
        <f t="shared" si="215"/>
        <v>5.7978625805543915</v>
      </c>
      <c r="P95" s="18">
        <f t="shared" si="215"/>
        <v>5.0996656179969291</v>
      </c>
      <c r="Q95" s="18">
        <f t="shared" si="216"/>
        <v>5.1890215105673931</v>
      </c>
      <c r="S95" s="18">
        <f t="shared" si="217"/>
        <v>5.3318844708786894</v>
      </c>
      <c r="T95" s="18">
        <f t="shared" si="218"/>
        <v>4.1770682902149137</v>
      </c>
      <c r="U95" s="18">
        <f t="shared" si="219"/>
        <v>7.6637144717848438</v>
      </c>
      <c r="W95" t="str">
        <f t="shared" si="256"/>
        <v>51 Skilled agricultural and related trades</v>
      </c>
      <c r="X95" s="18">
        <f t="shared" si="220"/>
        <v>0.4413764950852217</v>
      </c>
      <c r="Y95" s="18">
        <f t="shared" si="220"/>
        <v>19.708783885543578</v>
      </c>
      <c r="Z95" s="18">
        <f t="shared" si="220"/>
        <v>3.7648192452719664</v>
      </c>
      <c r="AA95" s="18">
        <f t="shared" si="220"/>
        <v>3.2765747090854225</v>
      </c>
      <c r="AB95" s="18">
        <f t="shared" si="221"/>
        <v>4.3877853873109718</v>
      </c>
      <c r="AD95" s="18">
        <f t="shared" si="222"/>
        <v>3.439067092901249</v>
      </c>
      <c r="AE95" s="18">
        <f t="shared" si="223"/>
        <v>4.4103310372152649</v>
      </c>
      <c r="AF95" s="18">
        <f t="shared" si="224"/>
        <v>6.4980564741232927</v>
      </c>
      <c r="AH95" t="str">
        <f t="shared" si="257"/>
        <v>51 Skilled agricultural and related trades</v>
      </c>
      <c r="AI95" s="18">
        <f t="shared" si="225"/>
        <v>2.2794252362063006</v>
      </c>
      <c r="AJ95" s="18">
        <f t="shared" si="225"/>
        <v>0.10878206497695331</v>
      </c>
      <c r="AK95" s="18">
        <f t="shared" si="225"/>
        <v>3.8728356870887826</v>
      </c>
      <c r="AL95" s="18">
        <f t="shared" si="225"/>
        <v>2.9862264269067129</v>
      </c>
      <c r="AM95" s="18">
        <f t="shared" si="226"/>
        <v>3.0797479805788175</v>
      </c>
      <c r="AO95" s="18">
        <f t="shared" si="227"/>
        <v>3.280918788257825</v>
      </c>
      <c r="AP95" s="18">
        <f t="shared" si="228"/>
        <v>4.5100000627502412</v>
      </c>
      <c r="AQ95" s="18">
        <f t="shared" si="229"/>
        <v>6.4700076387121275</v>
      </c>
      <c r="AS95" t="str">
        <f t="shared" si="258"/>
        <v>51 Skilled agricultural and related trades</v>
      </c>
      <c r="AT95" s="18">
        <f t="shared" si="230"/>
        <v>2.1665957089326282</v>
      </c>
      <c r="AU95" s="18">
        <f t="shared" si="230"/>
        <v>1.7101394572917261</v>
      </c>
      <c r="AV95" s="18">
        <f t="shared" si="230"/>
        <v>3.1532723766082515</v>
      </c>
      <c r="AW95" s="18">
        <f t="shared" si="230"/>
        <v>2.924902613858027</v>
      </c>
      <c r="AX95" s="18">
        <f t="shared" si="231"/>
        <v>2.9198149445207822</v>
      </c>
      <c r="AZ95" s="18">
        <f t="shared" si="232"/>
        <v>3.0009696366495975</v>
      </c>
      <c r="BA95" s="18">
        <f t="shared" si="233"/>
        <v>4.0295976854449966</v>
      </c>
      <c r="BB95" s="18">
        <f t="shared" si="234"/>
        <v>5.911842611870699</v>
      </c>
      <c r="BD95" t="str">
        <f t="shared" si="259"/>
        <v>51 Skilled agricultural and related trades</v>
      </c>
      <c r="BE95" s="18">
        <f t="shared" si="235"/>
        <v>0.29333651635186087</v>
      </c>
      <c r="BF95" s="18">
        <f t="shared" si="235"/>
        <v>1.4122240225632021</v>
      </c>
      <c r="BG95" s="18">
        <f t="shared" si="235"/>
        <v>-0.63431273983562964</v>
      </c>
      <c r="BH95" s="18">
        <f t="shared" si="235"/>
        <v>0.74449487707530793</v>
      </c>
      <c r="BI95" s="18">
        <f t="shared" si="236"/>
        <v>0.35299981395153779</v>
      </c>
      <c r="BK95" s="18">
        <f t="shared" si="237"/>
        <v>0.28277951392692291</v>
      </c>
      <c r="BL95" s="18">
        <f t="shared" si="238"/>
        <v>2.5663218081319883</v>
      </c>
      <c r="BM95" s="18">
        <f t="shared" si="239"/>
        <v>2.7658817410728398</v>
      </c>
      <c r="BO95" t="str">
        <f t="shared" si="260"/>
        <v>51 Skilled agricultural and related trades</v>
      </c>
      <c r="BP95" s="18">
        <f t="shared" si="240"/>
        <v>-1.2225899124096995</v>
      </c>
      <c r="BQ95" s="18">
        <f t="shared" si="240"/>
        <v>0.98799123400450384</v>
      </c>
      <c r="BR95" s="18">
        <f t="shared" si="240"/>
        <v>-1.6987478201171635</v>
      </c>
      <c r="BS95" s="18">
        <f t="shared" si="240"/>
        <v>-0.37220433647101592</v>
      </c>
      <c r="BT95" s="18">
        <f t="shared" si="241"/>
        <v>-0.70454108851440989</v>
      </c>
      <c r="BV95" s="18">
        <f t="shared" si="242"/>
        <v>-0.81636269168589015</v>
      </c>
      <c r="BW95" s="18">
        <f t="shared" si="243"/>
        <v>2.6974502850870552</v>
      </c>
      <c r="BX95" s="18">
        <f t="shared" si="244"/>
        <v>2.1458091910081523</v>
      </c>
      <c r="BZ95" t="str">
        <f t="shared" si="261"/>
        <v>51 Skilled agricultural and related trades</v>
      </c>
      <c r="CA95" s="18">
        <f t="shared" si="245"/>
        <v>4.3951119472768863</v>
      </c>
      <c r="CB95" s="18">
        <f t="shared" si="245"/>
        <v>-6.695763051878334</v>
      </c>
      <c r="CC95" s="18">
        <f t="shared" si="245"/>
        <v>-1.2129475140764123</v>
      </c>
      <c r="CD95" s="18">
        <f t="shared" si="245"/>
        <v>1.4987820288927312</v>
      </c>
      <c r="CE95" s="18">
        <f t="shared" si="246"/>
        <v>0.11533691388299072</v>
      </c>
      <c r="CG95" s="18">
        <f t="shared" si="247"/>
        <v>0.58670064857184734</v>
      </c>
      <c r="CH95" s="18">
        <f t="shared" si="248"/>
        <v>2.2613414057216952</v>
      </c>
      <c r="CI95" s="18">
        <f t="shared" si="249"/>
        <v>2.6952843431114815</v>
      </c>
      <c r="CK95" t="str">
        <f t="shared" si="262"/>
        <v>51 Skilled agricultural and related trades</v>
      </c>
      <c r="CL95" s="18">
        <f t="shared" si="250"/>
        <v>3.3404840358218779</v>
      </c>
      <c r="CM95" s="18">
        <f t="shared" si="250"/>
        <v>55.481011184922458</v>
      </c>
      <c r="CN95" s="18">
        <f t="shared" si="250"/>
        <v>-4.7634050930490108</v>
      </c>
      <c r="CO95" s="18">
        <f t="shared" si="250"/>
        <v>-6.2812134027024458</v>
      </c>
      <c r="CP95" s="18">
        <f t="shared" si="251"/>
        <v>-2.7817718832924276</v>
      </c>
      <c r="CR95" s="18">
        <f t="shared" si="252"/>
        <v>-5.777984257649404</v>
      </c>
      <c r="CS95" s="18">
        <f t="shared" si="253"/>
        <v>1.4834855149958415</v>
      </c>
      <c r="CT95" s="18">
        <f t="shared" si="254"/>
        <v>-2.7644437878130312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6.0301203450969787</v>
      </c>
      <c r="C96" s="18">
        <f t="shared" si="210"/>
        <v>-4.7667505728529846</v>
      </c>
      <c r="D96" s="18">
        <f t="shared" si="210"/>
        <v>7.7083247836436497</v>
      </c>
      <c r="E96" s="18">
        <f t="shared" si="210"/>
        <v>4.513375539594966</v>
      </c>
      <c r="F96" s="18">
        <f t="shared" si="211"/>
        <v>4.8901258818324855</v>
      </c>
      <c r="H96" s="18">
        <f t="shared" si="212"/>
        <v>5.5676871565427666</v>
      </c>
      <c r="I96" s="18">
        <f t="shared" si="213"/>
        <v>3.463309137660131</v>
      </c>
      <c r="J96" s="18">
        <f t="shared" si="214"/>
        <v>7.4065289836076076</v>
      </c>
      <c r="L96" t="str">
        <f t="shared" si="255"/>
        <v>52 Skilled metal, electrical and electronic trades</v>
      </c>
      <c r="M96" s="18">
        <f t="shared" si="215"/>
        <v>6.704460055294259</v>
      </c>
      <c r="N96" s="18">
        <f t="shared" si="215"/>
        <v>-22.673777484957736</v>
      </c>
      <c r="O96" s="18">
        <f t="shared" si="215"/>
        <v>10.930557958962183</v>
      </c>
      <c r="P96" s="18">
        <f t="shared" si="215"/>
        <v>6.2124214231591646</v>
      </c>
      <c r="Q96" s="18">
        <f t="shared" si="216"/>
        <v>5.5500619636478676</v>
      </c>
      <c r="S96" s="18">
        <f t="shared" si="217"/>
        <v>7.7624043070197324</v>
      </c>
      <c r="T96" s="18">
        <f t="shared" si="218"/>
        <v>4.7269108841185181</v>
      </c>
      <c r="U96" s="18">
        <f t="shared" si="219"/>
        <v>9.8064947153069237</v>
      </c>
      <c r="W96" t="str">
        <f t="shared" si="256"/>
        <v>52 Skilled metal, electrical and electronic trades</v>
      </c>
      <c r="X96" s="18">
        <f t="shared" si="220"/>
        <v>1.3597946563771668</v>
      </c>
      <c r="Y96" s="18">
        <f t="shared" si="220"/>
        <v>-16.984317232785763</v>
      </c>
      <c r="Z96" s="18">
        <f t="shared" si="220"/>
        <v>5.0062569410240565</v>
      </c>
      <c r="AA96" s="18">
        <f t="shared" si="220"/>
        <v>2.4290140037374508</v>
      </c>
      <c r="AB96" s="18">
        <f t="shared" si="221"/>
        <v>1.8806300799452114</v>
      </c>
      <c r="AD96" s="18">
        <f t="shared" si="222"/>
        <v>3.2809888551848632</v>
      </c>
      <c r="AE96" s="18">
        <f t="shared" si="223"/>
        <v>3.6061323719128957</v>
      </c>
      <c r="AF96" s="18">
        <f t="shared" si="224"/>
        <v>5.7837447919756313</v>
      </c>
      <c r="AH96" t="str">
        <f t="shared" si="257"/>
        <v>52 Skilled metal, electrical and electronic trades</v>
      </c>
      <c r="AI96" s="18">
        <f t="shared" si="225"/>
        <v>-0.78162508263072139</v>
      </c>
      <c r="AJ96" s="18">
        <f t="shared" si="225"/>
        <v>-10.739428509122495</v>
      </c>
      <c r="AK96" s="18">
        <f t="shared" si="225"/>
        <v>4.8001674126929572</v>
      </c>
      <c r="AL96" s="18">
        <f t="shared" si="225"/>
        <v>2.5337989297810504</v>
      </c>
      <c r="AM96" s="18">
        <f t="shared" si="226"/>
        <v>2.3460891116264593</v>
      </c>
      <c r="AO96" s="18">
        <f t="shared" si="227"/>
        <v>3.2837563440509365</v>
      </c>
      <c r="AP96" s="18">
        <f t="shared" si="228"/>
        <v>3.3224638781193194</v>
      </c>
      <c r="AQ96" s="18">
        <f t="shared" si="229"/>
        <v>5.5748742336213075</v>
      </c>
      <c r="AS96" t="str">
        <f t="shared" si="258"/>
        <v>52 Skilled metal, electrical and electronic trades</v>
      </c>
      <c r="AT96" s="18">
        <f t="shared" si="230"/>
        <v>0.24538862316196841</v>
      </c>
      <c r="AU96" s="18">
        <f t="shared" si="230"/>
        <v>-12.860964074228187</v>
      </c>
      <c r="AV96" s="18">
        <f t="shared" si="230"/>
        <v>3.0397250378455087</v>
      </c>
      <c r="AW96" s="18">
        <f t="shared" si="230"/>
        <v>1.9218775538972332</v>
      </c>
      <c r="AX96" s="18">
        <f t="shared" si="231"/>
        <v>1.2731684322558667</v>
      </c>
      <c r="AZ96" s="18">
        <f t="shared" si="232"/>
        <v>2.2931393771761455</v>
      </c>
      <c r="BA96" s="18">
        <f t="shared" si="233"/>
        <v>3.0769411309480299</v>
      </c>
      <c r="BB96" s="18">
        <f t="shared" si="234"/>
        <v>4.6613256149921511</v>
      </c>
      <c r="BD96" t="str">
        <f t="shared" si="259"/>
        <v>52 Skilled metal, electrical and electronic trades</v>
      </c>
      <c r="BE96" s="18">
        <f t="shared" si="235"/>
        <v>0.2842887119387516</v>
      </c>
      <c r="BF96" s="18">
        <f t="shared" si="235"/>
        <v>-12.50847349838925</v>
      </c>
      <c r="BG96" s="18">
        <f t="shared" si="235"/>
        <v>8.851096143462911E-2</v>
      </c>
      <c r="BH96" s="18">
        <f t="shared" si="235"/>
        <v>1.4469595503907584E-2</v>
      </c>
      <c r="BI96" s="18">
        <f t="shared" si="236"/>
        <v>-0.79530676540520151</v>
      </c>
      <c r="BK96" s="18">
        <f t="shared" si="237"/>
        <v>3.9143962950283218E-2</v>
      </c>
      <c r="BL96" s="18">
        <f t="shared" si="238"/>
        <v>1.966962846801934</v>
      </c>
      <c r="BM96" s="18">
        <f t="shared" si="239"/>
        <v>1.9967845937142403</v>
      </c>
      <c r="BO96" t="str">
        <f t="shared" si="260"/>
        <v>52 Skilled metal, electrical and electronic trades</v>
      </c>
      <c r="BP96" s="18">
        <f t="shared" si="240"/>
        <v>-2.9271015592527982</v>
      </c>
      <c r="BQ96" s="18">
        <f t="shared" si="240"/>
        <v>-3.855257571508286</v>
      </c>
      <c r="BR96" s="18">
        <f t="shared" si="240"/>
        <v>-2.5831377957629797</v>
      </c>
      <c r="BS96" s="18">
        <f t="shared" si="240"/>
        <v>-2.6166432117834204</v>
      </c>
      <c r="BT96" s="18">
        <f t="shared" si="241"/>
        <v>-2.6840611436187656</v>
      </c>
      <c r="BV96" s="18">
        <f t="shared" si="242"/>
        <v>-2.6054760203951255</v>
      </c>
      <c r="BW96" s="18">
        <f t="shared" si="243"/>
        <v>1.8906856286175389</v>
      </c>
      <c r="BX96" s="18">
        <f t="shared" si="244"/>
        <v>-1.7361840532159611E-2</v>
      </c>
      <c r="BZ96" t="str">
        <f t="shared" si="261"/>
        <v>52 Skilled metal, electrical and electronic trades</v>
      </c>
      <c r="CA96" s="18">
        <f t="shared" si="245"/>
        <v>4.1249054095908066</v>
      </c>
      <c r="CB96" s="18">
        <f t="shared" si="245"/>
        <v>-22.893327498373029</v>
      </c>
      <c r="CC96" s="18">
        <f t="shared" si="245"/>
        <v>-2.0409135383358312</v>
      </c>
      <c r="CD96" s="18">
        <f t="shared" si="245"/>
        <v>-5.5151849261891535</v>
      </c>
      <c r="CE96" s="18">
        <f t="shared" si="246"/>
        <v>-5.6491134082268797</v>
      </c>
      <c r="CG96" s="18">
        <f t="shared" si="247"/>
        <v>-4.3710060093328558</v>
      </c>
      <c r="CH96" s="18">
        <f t="shared" si="248"/>
        <v>1.5780425291556099</v>
      </c>
      <c r="CI96" s="18">
        <f t="shared" si="249"/>
        <v>-1.6745544774314114</v>
      </c>
      <c r="CK96" t="str">
        <f t="shared" si="262"/>
        <v>52 Skilled metal, electrical and electronic trades</v>
      </c>
      <c r="CL96" s="18">
        <f t="shared" si="250"/>
        <v>2.9940303313747751</v>
      </c>
      <c r="CM96" s="18">
        <f t="shared" si="250"/>
        <v>20.865717568733764</v>
      </c>
      <c r="CN96" s="18">
        <f t="shared" si="250"/>
        <v>-6.0000140380079277</v>
      </c>
      <c r="CO96" s="18">
        <f t="shared" si="250"/>
        <v>-6.4981930900900986</v>
      </c>
      <c r="CP96" s="18">
        <f t="shared" si="251"/>
        <v>-4.8280687553162949</v>
      </c>
      <c r="CR96" s="18">
        <f t="shared" si="252"/>
        <v>-6.3324274590197067</v>
      </c>
      <c r="CS96" s="18">
        <f t="shared" si="253"/>
        <v>1.239315553243503</v>
      </c>
      <c r="CT96" s="18">
        <f t="shared" si="254"/>
        <v>-3.5912676716011172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-5.3583662238430918</v>
      </c>
      <c r="C97" s="18">
        <f t="shared" si="210"/>
        <v>-32.260785831652207</v>
      </c>
      <c r="D97" s="18">
        <f t="shared" si="210"/>
        <v>16.02450932051034</v>
      </c>
      <c r="E97" s="18">
        <f t="shared" si="210"/>
        <v>2.4135149230338326</v>
      </c>
      <c r="F97" s="18">
        <f t="shared" si="211"/>
        <v>3.7701867640068443</v>
      </c>
      <c r="H97" s="18">
        <f t="shared" si="212"/>
        <v>6.7631620488075139</v>
      </c>
      <c r="I97" s="18">
        <f t="shared" si="213"/>
        <v>4.4541993462439367</v>
      </c>
      <c r="J97" s="18">
        <f t="shared" si="214"/>
        <v>8.8974823105291136</v>
      </c>
      <c r="L97" t="str">
        <f t="shared" si="255"/>
        <v>53 Skilled construction and building trades</v>
      </c>
      <c r="M97" s="18">
        <f t="shared" si="215"/>
        <v>5.1855895894208359</v>
      </c>
      <c r="N97" s="18">
        <f t="shared" si="215"/>
        <v>-28.053315429408809</v>
      </c>
      <c r="O97" s="18">
        <f t="shared" si="215"/>
        <v>10.292175019731875</v>
      </c>
      <c r="P97" s="18">
        <f t="shared" si="215"/>
        <v>3.8224694505226031</v>
      </c>
      <c r="Q97" s="18">
        <f t="shared" si="216"/>
        <v>3.4047502059238788</v>
      </c>
      <c r="S97" s="18">
        <f t="shared" si="217"/>
        <v>5.9357315759096085</v>
      </c>
      <c r="T97" s="18">
        <f t="shared" si="218"/>
        <v>4.180433576996645</v>
      </c>
      <c r="U97" s="18">
        <f t="shared" si="219"/>
        <v>8.1150548351493832</v>
      </c>
      <c r="W97" t="str">
        <f t="shared" si="256"/>
        <v>53 Skilled construction and building trades</v>
      </c>
      <c r="X97" s="18">
        <f t="shared" si="220"/>
        <v>-1.6652872249400152</v>
      </c>
      <c r="Y97" s="18">
        <f t="shared" si="220"/>
        <v>-16.610101721758852</v>
      </c>
      <c r="Z97" s="18">
        <f t="shared" si="220"/>
        <v>5.2691618832915177</v>
      </c>
      <c r="AA97" s="18">
        <f t="shared" si="220"/>
        <v>1.5317112118499843</v>
      </c>
      <c r="AB97" s="18">
        <f t="shared" si="221"/>
        <v>1.429613485604242</v>
      </c>
      <c r="AD97" s="18">
        <f t="shared" si="222"/>
        <v>2.7625467927353098</v>
      </c>
      <c r="AE97" s="18">
        <f t="shared" si="223"/>
        <v>3.5982511536915673</v>
      </c>
      <c r="AF97" s="18">
        <f t="shared" si="224"/>
        <v>5.410756857940946</v>
      </c>
      <c r="AH97" t="str">
        <f t="shared" si="257"/>
        <v>53 Skilled construction and building trades</v>
      </c>
      <c r="AI97" s="18">
        <f t="shared" si="225"/>
        <v>4.0291241877050243</v>
      </c>
      <c r="AJ97" s="18">
        <f t="shared" si="225"/>
        <v>-22.277345323486387</v>
      </c>
      <c r="AK97" s="18">
        <f t="shared" si="225"/>
        <v>6.6474359858688548</v>
      </c>
      <c r="AL97" s="18">
        <f t="shared" si="225"/>
        <v>2.1330515888924095</v>
      </c>
      <c r="AM97" s="18">
        <f t="shared" si="226"/>
        <v>1.7706796973322669</v>
      </c>
      <c r="AO97" s="18">
        <f t="shared" si="227"/>
        <v>3.6162041331900818</v>
      </c>
      <c r="AP97" s="18">
        <f t="shared" si="228"/>
        <v>4.111211529695713</v>
      </c>
      <c r="AQ97" s="18">
        <f t="shared" si="229"/>
        <v>6.3943463943807233</v>
      </c>
      <c r="AS97" t="str">
        <f t="shared" si="258"/>
        <v>53 Skilled construction and building trades</v>
      </c>
      <c r="AT97" s="18">
        <f t="shared" si="230"/>
        <v>1.1029732480543508</v>
      </c>
      <c r="AU97" s="18">
        <f t="shared" si="230"/>
        <v>-17.282904067422788</v>
      </c>
      <c r="AV97" s="18">
        <f t="shared" si="230"/>
        <v>5.7615112590404971</v>
      </c>
      <c r="AW97" s="18">
        <f t="shared" si="230"/>
        <v>1.4390934407534584</v>
      </c>
      <c r="AX97" s="18">
        <f t="shared" si="231"/>
        <v>1.4683140604483835</v>
      </c>
      <c r="AZ97" s="18">
        <f t="shared" si="232"/>
        <v>2.8599057792933591</v>
      </c>
      <c r="BA97" s="18">
        <f t="shared" si="233"/>
        <v>3.8673632905334765</v>
      </c>
      <c r="BB97" s="18">
        <f t="shared" si="234"/>
        <v>5.689164231656596</v>
      </c>
      <c r="BD97" t="str">
        <f t="shared" si="259"/>
        <v>53 Skilled construction and building trades</v>
      </c>
      <c r="BE97" s="18">
        <f t="shared" si="235"/>
        <v>1.3063840925353842</v>
      </c>
      <c r="BF97" s="18">
        <f t="shared" si="235"/>
        <v>-23.300141118175301</v>
      </c>
      <c r="BG97" s="18">
        <f t="shared" si="235"/>
        <v>1.3273488503833475</v>
      </c>
      <c r="BH97" s="18">
        <f t="shared" si="235"/>
        <v>-0.17061331924007606</v>
      </c>
      <c r="BI97" s="18">
        <f t="shared" si="236"/>
        <v>-1.3434896625888371</v>
      </c>
      <c r="BK97" s="18">
        <f t="shared" si="237"/>
        <v>0.32623054461793366</v>
      </c>
      <c r="BL97" s="18">
        <f t="shared" si="238"/>
        <v>2.2189361701445698</v>
      </c>
      <c r="BM97" s="18">
        <f t="shared" si="239"/>
        <v>2.4603904891863815</v>
      </c>
      <c r="BO97" t="str">
        <f t="shared" si="260"/>
        <v>53 Skilled construction and building trades</v>
      </c>
      <c r="BP97" s="18">
        <f t="shared" si="240"/>
        <v>1.1314012547229524</v>
      </c>
      <c r="BQ97" s="18">
        <f t="shared" si="240"/>
        <v>-13.274557322053425</v>
      </c>
      <c r="BR97" s="18">
        <f t="shared" si="240"/>
        <v>0.63903894562016283</v>
      </c>
      <c r="BS97" s="18">
        <f t="shared" si="240"/>
        <v>-0.30083679424186549</v>
      </c>
      <c r="BT97" s="18">
        <f t="shared" si="241"/>
        <v>-0.87552986227183993</v>
      </c>
      <c r="BV97" s="18">
        <f t="shared" si="242"/>
        <v>1.1475762960966307E-2</v>
      </c>
      <c r="BW97" s="18">
        <f t="shared" si="243"/>
        <v>2.6936723251334449</v>
      </c>
      <c r="BX97" s="18">
        <f t="shared" si="244"/>
        <v>2.7015842955531832</v>
      </c>
      <c r="BZ97" t="str">
        <f t="shared" si="261"/>
        <v>53 Skilled construction and building trades</v>
      </c>
      <c r="CA97" s="18">
        <f t="shared" si="245"/>
        <v>7.2547666180500014</v>
      </c>
      <c r="CB97" s="18">
        <f t="shared" si="245"/>
        <v>-29.573810095985952</v>
      </c>
      <c r="CC97" s="18">
        <f t="shared" si="245"/>
        <v>1.2767017834900196</v>
      </c>
      <c r="CD97" s="18">
        <f t="shared" si="245"/>
        <v>0.65769525734100664</v>
      </c>
      <c r="CE97" s="18">
        <f t="shared" si="246"/>
        <v>-1.3755747759253811</v>
      </c>
      <c r="CG97" s="18">
        <f t="shared" si="247"/>
        <v>0.86360924356612134</v>
      </c>
      <c r="CH97" s="18">
        <f t="shared" si="248"/>
        <v>2.2517742814160746</v>
      </c>
      <c r="CI97" s="18">
        <f t="shared" si="249"/>
        <v>2.8946878856125791</v>
      </c>
      <c r="CK97" t="str">
        <f t="shared" si="262"/>
        <v>53 Skilled construction and building trades</v>
      </c>
      <c r="CL97" s="18">
        <f t="shared" si="250"/>
        <v>4.0258732091563942</v>
      </c>
      <c r="CM97" s="18">
        <f t="shared" si="250"/>
        <v>13.782576880706365</v>
      </c>
      <c r="CN97" s="18">
        <f t="shared" si="250"/>
        <v>-8.7138546706582609</v>
      </c>
      <c r="CO97" s="18">
        <f t="shared" si="250"/>
        <v>-9.8068708096639696</v>
      </c>
      <c r="CP97" s="18">
        <f t="shared" si="251"/>
        <v>-8.1424905670946952</v>
      </c>
      <c r="CR97" s="18">
        <f t="shared" si="252"/>
        <v>-9.4439940279278822</v>
      </c>
      <c r="CS97" s="18">
        <f t="shared" si="253"/>
        <v>1.0029906830204327</v>
      </c>
      <c r="CT97" s="18">
        <f t="shared" si="254"/>
        <v>-6.127860535761176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4.9506806776307588</v>
      </c>
      <c r="C98" s="18">
        <f t="shared" si="210"/>
        <v>-15.952446043812529</v>
      </c>
      <c r="D98" s="18">
        <f t="shared" si="210"/>
        <v>10.066032876091624</v>
      </c>
      <c r="E98" s="18">
        <f t="shared" si="210"/>
        <v>5.4257900507289625</v>
      </c>
      <c r="F98" s="18">
        <f t="shared" si="211"/>
        <v>5.3516320923401972</v>
      </c>
      <c r="H98" s="18">
        <f t="shared" si="212"/>
        <v>6.9503837765909182</v>
      </c>
      <c r="I98" s="18">
        <f t="shared" si="213"/>
        <v>4.5610710102711893</v>
      </c>
      <c r="J98" s="18">
        <f t="shared" si="214"/>
        <v>9.0985987970721993</v>
      </c>
      <c r="L98" t="str">
        <f t="shared" si="255"/>
        <v>54 Textiles, printing and other skilled trades</v>
      </c>
      <c r="M98" s="18">
        <f t="shared" si="215"/>
        <v>8.4722838064260841</v>
      </c>
      <c r="N98" s="18">
        <f t="shared" si="215"/>
        <v>0.87195422400960787</v>
      </c>
      <c r="O98" s="18">
        <f t="shared" si="215"/>
        <v>8.1242839962817115</v>
      </c>
      <c r="P98" s="18">
        <f t="shared" si="215"/>
        <v>5.3620267151128331</v>
      </c>
      <c r="Q98" s="18">
        <f t="shared" si="216"/>
        <v>5.9288453987504708</v>
      </c>
      <c r="S98" s="18">
        <f t="shared" si="217"/>
        <v>6.274847927265137</v>
      </c>
      <c r="T98" s="18">
        <f t="shared" si="218"/>
        <v>4.6329041640364332</v>
      </c>
      <c r="U98" s="18">
        <f t="shared" si="219"/>
        <v>8.6355489696150478</v>
      </c>
      <c r="W98" t="str">
        <f t="shared" si="256"/>
        <v>54 Textiles, printing and other skilled trades</v>
      </c>
      <c r="X98" s="18">
        <f t="shared" si="220"/>
        <v>0.15894448772295622</v>
      </c>
      <c r="Y98" s="18">
        <f t="shared" si="220"/>
        <v>-0.45633092295676025</v>
      </c>
      <c r="Z98" s="18">
        <f t="shared" si="220"/>
        <v>6.2400476427558971</v>
      </c>
      <c r="AA98" s="18">
        <f t="shared" si="220"/>
        <v>2.0819829026897718</v>
      </c>
      <c r="AB98" s="18">
        <f t="shared" si="221"/>
        <v>3.2010507047542047</v>
      </c>
      <c r="AD98" s="18">
        <f t="shared" si="222"/>
        <v>3.4496003523162955</v>
      </c>
      <c r="AE98" s="18">
        <f t="shared" si="223"/>
        <v>4.0345671881550027</v>
      </c>
      <c r="AF98" s="18">
        <f t="shared" si="224"/>
        <v>6.2223905436288973</v>
      </c>
      <c r="AH98" t="str">
        <f t="shared" si="257"/>
        <v>54 Textiles, printing and other skilled trades</v>
      </c>
      <c r="AI98" s="18">
        <f t="shared" si="225"/>
        <v>-2.8370422721467947</v>
      </c>
      <c r="AJ98" s="18">
        <f t="shared" si="225"/>
        <v>18.442625905210996</v>
      </c>
      <c r="AK98" s="18">
        <f t="shared" si="225"/>
        <v>3.478429192639565</v>
      </c>
      <c r="AL98" s="18">
        <f t="shared" si="225"/>
        <v>2.790717411207333</v>
      </c>
      <c r="AM98" s="18">
        <f t="shared" si="226"/>
        <v>3.9216440063793101</v>
      </c>
      <c r="AO98" s="18">
        <f t="shared" si="227"/>
        <v>3.0194453332138105</v>
      </c>
      <c r="AP98" s="18">
        <f t="shared" si="228"/>
        <v>4.015647584412263</v>
      </c>
      <c r="AQ98" s="18">
        <f t="shared" si="229"/>
        <v>5.913522374659208</v>
      </c>
      <c r="AS98" t="str">
        <f t="shared" si="258"/>
        <v>54 Textiles, printing and other skilled trades</v>
      </c>
      <c r="AT98" s="18">
        <f t="shared" si="230"/>
        <v>-2.2849384917033477</v>
      </c>
      <c r="AU98" s="18">
        <f t="shared" si="230"/>
        <v>8.6222995650288894</v>
      </c>
      <c r="AV98" s="18">
        <f t="shared" si="230"/>
        <v>4.4482922059742025</v>
      </c>
      <c r="AW98" s="18">
        <f t="shared" si="230"/>
        <v>0.13335122352229334</v>
      </c>
      <c r="AX98" s="18">
        <f t="shared" si="231"/>
        <v>1.9796052077243997</v>
      </c>
      <c r="AZ98" s="18">
        <f t="shared" si="232"/>
        <v>1.5514857960644113</v>
      </c>
      <c r="BA98" s="18">
        <f t="shared" si="233"/>
        <v>3.7272831802145134</v>
      </c>
      <c r="BB98" s="18">
        <f t="shared" si="234"/>
        <v>4.6985203136192144</v>
      </c>
      <c r="BD98" t="str">
        <f t="shared" si="259"/>
        <v>54 Textiles, printing and other skilled trades</v>
      </c>
      <c r="BE98" s="18">
        <f t="shared" si="235"/>
        <v>-1.2823028710717832E-2</v>
      </c>
      <c r="BF98" s="18">
        <f t="shared" si="235"/>
        <v>-13.561533307731965</v>
      </c>
      <c r="BG98" s="18">
        <f t="shared" si="235"/>
        <v>3.1292207094843372</v>
      </c>
      <c r="BH98" s="18">
        <f t="shared" si="235"/>
        <v>0.32624212178682388</v>
      </c>
      <c r="BI98" s="18">
        <f t="shared" si="236"/>
        <v>0.2559309917288477</v>
      </c>
      <c r="BK98" s="18">
        <f t="shared" si="237"/>
        <v>1.2519996418173029</v>
      </c>
      <c r="BL98" s="18">
        <f t="shared" si="238"/>
        <v>2.5358706440558709</v>
      </c>
      <c r="BM98" s="18">
        <f t="shared" si="239"/>
        <v>3.4411046568344483</v>
      </c>
      <c r="BO98" t="str">
        <f t="shared" si="260"/>
        <v>54 Textiles, printing and other skilled trades</v>
      </c>
      <c r="BP98" s="18">
        <f t="shared" si="240"/>
        <v>-3.7324626433920205</v>
      </c>
      <c r="BQ98" s="18">
        <f t="shared" si="240"/>
        <v>-0.48497512532255094</v>
      </c>
      <c r="BR98" s="18">
        <f t="shared" si="240"/>
        <v>-1.0006768373728603</v>
      </c>
      <c r="BS98" s="18">
        <f t="shared" si="240"/>
        <v>-1.5685547065177219</v>
      </c>
      <c r="BT98" s="18">
        <f t="shared" si="241"/>
        <v>-1.3239457224005435</v>
      </c>
      <c r="BV98" s="18">
        <f t="shared" si="242"/>
        <v>-1.3796249481096035</v>
      </c>
      <c r="BW98" s="18">
        <f t="shared" si="243"/>
        <v>2.1234020604469883</v>
      </c>
      <c r="BX98" s="18">
        <f t="shared" si="244"/>
        <v>1.1232081124909143</v>
      </c>
      <c r="BZ98" t="str">
        <f t="shared" si="261"/>
        <v>54 Textiles, printing and other skilled trades</v>
      </c>
      <c r="CA98" s="18">
        <f t="shared" si="245"/>
        <v>2.7338066585180565</v>
      </c>
      <c r="CB98" s="18">
        <f t="shared" si="245"/>
        <v>-7.5884487739326438</v>
      </c>
      <c r="CC98" s="18">
        <f t="shared" si="245"/>
        <v>0.68905871220625858</v>
      </c>
      <c r="CD98" s="18">
        <f t="shared" si="245"/>
        <v>-2.7480823551577882</v>
      </c>
      <c r="CE98" s="18">
        <f t="shared" si="246"/>
        <v>-1.9999691110430762</v>
      </c>
      <c r="CG98" s="18">
        <f t="shared" si="247"/>
        <v>-1.6156072532173216</v>
      </c>
      <c r="CH98" s="18">
        <f t="shared" si="248"/>
        <v>1.9497888603898117</v>
      </c>
      <c r="CI98" s="18">
        <f t="shared" si="249"/>
        <v>0.7535954325394556</v>
      </c>
      <c r="CK98" t="str">
        <f t="shared" si="262"/>
        <v>54 Textiles, printing and other skilled trades</v>
      </c>
      <c r="CL98" s="18">
        <f t="shared" si="250"/>
        <v>-2.5264240229598833</v>
      </c>
      <c r="CM98" s="18">
        <f t="shared" si="250"/>
        <v>23.509852352011841</v>
      </c>
      <c r="CN98" s="18">
        <f t="shared" si="250"/>
        <v>-10.048218556925848</v>
      </c>
      <c r="CO98" s="18">
        <f t="shared" si="250"/>
        <v>-5.9314962479563693</v>
      </c>
      <c r="CP98" s="18">
        <f t="shared" si="251"/>
        <v>-5.6456231979756355</v>
      </c>
      <c r="CR98" s="18">
        <f t="shared" si="252"/>
        <v>-7.3242561798719468</v>
      </c>
      <c r="CS98" s="18">
        <f t="shared" si="253"/>
        <v>1.0979487526525222</v>
      </c>
      <c r="CT98" s="18">
        <f t="shared" si="254"/>
        <v>-4.5479022177229655</v>
      </c>
    </row>
    <row r="99" spans="1:98" x14ac:dyDescent="0.2">
      <c r="A99" t="str">
        <f t="shared" si="209"/>
        <v>61 Caring personal service occupations</v>
      </c>
      <c r="B99" s="18">
        <f t="shared" si="210"/>
        <v>4.6793765277242994</v>
      </c>
      <c r="C99" s="18">
        <f t="shared" si="210"/>
        <v>-5.1316657480534822</v>
      </c>
      <c r="D99" s="18">
        <f t="shared" si="210"/>
        <v>7.266712521995311</v>
      </c>
      <c r="E99" s="18">
        <f t="shared" si="210"/>
        <v>5.5917276717355247</v>
      </c>
      <c r="F99" s="18">
        <f t="shared" si="211"/>
        <v>5.4044794754987802</v>
      </c>
      <c r="H99" s="18">
        <f t="shared" si="212"/>
        <v>6.147129475845059</v>
      </c>
      <c r="I99" s="18">
        <f t="shared" si="213"/>
        <v>4.6047653546585687</v>
      </c>
      <c r="J99" s="18">
        <f t="shared" si="214"/>
        <v>8.5250449041769372</v>
      </c>
      <c r="L99" t="str">
        <f t="shared" si="255"/>
        <v>61 Caring personal service occupations</v>
      </c>
      <c r="M99" s="18">
        <f t="shared" si="215"/>
        <v>5.4159425448057963</v>
      </c>
      <c r="N99" s="18">
        <f t="shared" si="215"/>
        <v>2.621821018584547</v>
      </c>
      <c r="O99" s="18">
        <f t="shared" si="215"/>
        <v>7.1943159733120599</v>
      </c>
      <c r="P99" s="18">
        <f t="shared" si="215"/>
        <v>5.1922323920665647</v>
      </c>
      <c r="Q99" s="18">
        <f t="shared" si="216"/>
        <v>5.6503527302519174</v>
      </c>
      <c r="S99" s="18">
        <f t="shared" si="217"/>
        <v>5.8554039163415172</v>
      </c>
      <c r="T99" s="18">
        <f t="shared" si="218"/>
        <v>4.7773983098035933</v>
      </c>
      <c r="U99" s="18">
        <f t="shared" si="219"/>
        <v>8.4187969668893849</v>
      </c>
      <c r="W99" t="str">
        <f t="shared" si="256"/>
        <v>61 Caring personal service occupations</v>
      </c>
      <c r="X99" s="18">
        <f t="shared" si="220"/>
        <v>-0.30311119806816222</v>
      </c>
      <c r="Y99" s="18">
        <f t="shared" si="220"/>
        <v>8.7150845496482212</v>
      </c>
      <c r="Z99" s="18">
        <f t="shared" si="220"/>
        <v>3.5323409986353749</v>
      </c>
      <c r="AA99" s="18">
        <f t="shared" si="220"/>
        <v>1.961429511698598</v>
      </c>
      <c r="AB99" s="18">
        <f t="shared" si="221"/>
        <v>2.8612555110565374</v>
      </c>
      <c r="AD99" s="18">
        <f t="shared" si="222"/>
        <v>2.4824002464796546</v>
      </c>
      <c r="AE99" s="18">
        <f t="shared" si="223"/>
        <v>4.2107598863985407</v>
      </c>
      <c r="AF99" s="18">
        <f t="shared" si="224"/>
        <v>5.7129849391420739</v>
      </c>
      <c r="AH99" t="str">
        <f t="shared" si="257"/>
        <v>61 Caring personal service occupations</v>
      </c>
      <c r="AI99" s="18">
        <f t="shared" si="225"/>
        <v>-3.5547427344316818</v>
      </c>
      <c r="AJ99" s="18">
        <f t="shared" si="225"/>
        <v>7.7082168948211072</v>
      </c>
      <c r="AK99" s="18">
        <f t="shared" si="225"/>
        <v>0.5234830912708599</v>
      </c>
      <c r="AL99" s="18">
        <f t="shared" si="225"/>
        <v>0.52600389402484016</v>
      </c>
      <c r="AM99" s="18">
        <f t="shared" si="226"/>
        <v>0.95972678569244962</v>
      </c>
      <c r="AO99" s="18">
        <f t="shared" si="227"/>
        <v>0.52516361941652434</v>
      </c>
      <c r="AP99" s="18">
        <f t="shared" si="228"/>
        <v>3.339784587136263</v>
      </c>
      <c r="AQ99" s="18">
        <f t="shared" si="229"/>
        <v>3.6760366901904318</v>
      </c>
      <c r="AS99" t="str">
        <f t="shared" si="258"/>
        <v>61 Caring personal service occupations</v>
      </c>
      <c r="AT99" s="18">
        <f t="shared" si="230"/>
        <v>-1.5885724617342167</v>
      </c>
      <c r="AU99" s="18">
        <f t="shared" si="230"/>
        <v>10.840668345850823</v>
      </c>
      <c r="AV99" s="18">
        <f t="shared" si="230"/>
        <v>1.1656604835945883</v>
      </c>
      <c r="AW99" s="18">
        <f t="shared" si="230"/>
        <v>1.1659798574146674</v>
      </c>
      <c r="AX99" s="18">
        <f t="shared" si="231"/>
        <v>1.7450065489899469</v>
      </c>
      <c r="AZ99" s="18">
        <f t="shared" si="232"/>
        <v>1.1658733993626047</v>
      </c>
      <c r="BA99" s="18">
        <f t="shared" si="233"/>
        <v>3.578687145033177</v>
      </c>
      <c r="BB99" s="18">
        <f t="shared" si="234"/>
        <v>4.3147550231115828</v>
      </c>
      <c r="BD99" t="str">
        <f t="shared" si="259"/>
        <v>61 Caring personal service occupations</v>
      </c>
      <c r="BE99" s="18">
        <f t="shared" si="235"/>
        <v>4.0188040576089934</v>
      </c>
      <c r="BF99" s="18">
        <f t="shared" si="235"/>
        <v>-5.5727644839681183</v>
      </c>
      <c r="BG99" s="18">
        <f t="shared" si="235"/>
        <v>2.0248927220686275</v>
      </c>
      <c r="BH99" s="18">
        <f t="shared" si="235"/>
        <v>1.7610678166669391</v>
      </c>
      <c r="BI99" s="18">
        <f t="shared" si="236"/>
        <v>1.3684452004979253</v>
      </c>
      <c r="BK99" s="18">
        <f t="shared" si="237"/>
        <v>1.8489335621560299</v>
      </c>
      <c r="BL99" s="18">
        <f t="shared" si="238"/>
        <v>3.2865452686019037</v>
      </c>
      <c r="BM99" s="18">
        <f t="shared" si="239"/>
        <v>4.5189011797861722</v>
      </c>
      <c r="BO99" t="str">
        <f t="shared" si="260"/>
        <v>61 Caring personal service occupations</v>
      </c>
      <c r="BP99" s="18">
        <f t="shared" si="240"/>
        <v>-1.0607620855659583</v>
      </c>
      <c r="BQ99" s="18">
        <f t="shared" si="240"/>
        <v>-15.63460003457825</v>
      </c>
      <c r="BR99" s="18">
        <f t="shared" si="240"/>
        <v>-1.6987766797240345</v>
      </c>
      <c r="BS99" s="18">
        <f t="shared" si="240"/>
        <v>-2.8170363017299582</v>
      </c>
      <c r="BT99" s="18">
        <f t="shared" si="241"/>
        <v>-3.3273166741594085</v>
      </c>
      <c r="BV99" s="18">
        <f t="shared" si="242"/>
        <v>-2.4457037496257161</v>
      </c>
      <c r="BW99" s="18">
        <f t="shared" si="243"/>
        <v>2.4297444286528247</v>
      </c>
      <c r="BX99" s="18">
        <f t="shared" si="244"/>
        <v>0.77776668919575798</v>
      </c>
      <c r="BZ99" t="str">
        <f t="shared" si="261"/>
        <v>61 Caring personal service occupations</v>
      </c>
      <c r="CA99" s="18">
        <f t="shared" si="245"/>
        <v>-9.5815022886117767</v>
      </c>
      <c r="CB99" s="18">
        <f t="shared" si="245"/>
        <v>-10.96982048007693</v>
      </c>
      <c r="CC99" s="18">
        <f t="shared" si="245"/>
        <v>-6.5603782729473874</v>
      </c>
      <c r="CD99" s="18">
        <f t="shared" si="245"/>
        <v>-0.81879393817165802</v>
      </c>
      <c r="CE99" s="18">
        <f t="shared" si="246"/>
        <v>-3.3046914335326805</v>
      </c>
      <c r="CG99" s="18">
        <f t="shared" si="247"/>
        <v>-2.7708220454066068</v>
      </c>
      <c r="CH99" s="18">
        <f t="shared" si="248"/>
        <v>1.325593261607283</v>
      </c>
      <c r="CI99" s="18">
        <f t="shared" si="249"/>
        <v>-0.89032747787489708</v>
      </c>
      <c r="CK99" t="str">
        <f t="shared" si="262"/>
        <v>61 Caring personal service occupations</v>
      </c>
      <c r="CL99" s="18">
        <f t="shared" si="250"/>
        <v>-6.2268935551852644</v>
      </c>
      <c r="CM99" s="18">
        <f t="shared" si="250"/>
        <v>20.75406446788719</v>
      </c>
      <c r="CN99" s="18">
        <f t="shared" si="250"/>
        <v>0.53125120865515907</v>
      </c>
      <c r="CO99" s="18">
        <f t="shared" si="250"/>
        <v>1.0088244092489429</v>
      </c>
      <c r="CP99" s="18">
        <f t="shared" si="251"/>
        <v>1.9911579780842681</v>
      </c>
      <c r="CR99" s="18">
        <f t="shared" si="252"/>
        <v>0.84938179434983496</v>
      </c>
      <c r="CS99" s="18">
        <f t="shared" si="253"/>
        <v>2.0744559474457303</v>
      </c>
      <c r="CT99" s="18">
        <f t="shared" si="254"/>
        <v>2.7214442324233534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18.375055517165407</v>
      </c>
      <c r="C100" s="18">
        <f t="shared" si="210"/>
        <v>-2.7445556837381369</v>
      </c>
      <c r="D100" s="18">
        <f t="shared" si="210"/>
        <v>7.1808210425941654</v>
      </c>
      <c r="E100" s="18">
        <f t="shared" si="210"/>
        <v>4.9469507958519898</v>
      </c>
      <c r="F100" s="18">
        <f t="shared" si="211"/>
        <v>5.1386383097006494</v>
      </c>
      <c r="H100" s="18">
        <f t="shared" si="212"/>
        <v>5.6863525362332856</v>
      </c>
      <c r="I100" s="18">
        <f t="shared" si="213"/>
        <v>4.5623268961551444</v>
      </c>
      <c r="J100" s="18">
        <f t="shared" si="214"/>
        <v>8.1636354995779925</v>
      </c>
      <c r="L100" t="str">
        <f t="shared" si="255"/>
        <v>62 Leisure, travel and related personal service occupations</v>
      </c>
      <c r="M100" s="18">
        <f t="shared" si="215"/>
        <v>5.4345015092039706</v>
      </c>
      <c r="N100" s="18">
        <f t="shared" si="215"/>
        <v>-8.7502899062940394</v>
      </c>
      <c r="O100" s="18">
        <f t="shared" si="215"/>
        <v>6.1314870796596477</v>
      </c>
      <c r="P100" s="18">
        <f t="shared" si="215"/>
        <v>5.5699614481333981</v>
      </c>
      <c r="Q100" s="18">
        <f t="shared" si="216"/>
        <v>4.7860629274540489</v>
      </c>
      <c r="S100" s="18">
        <f t="shared" si="217"/>
        <v>5.7568057747648727</v>
      </c>
      <c r="T100" s="18">
        <f t="shared" si="218"/>
        <v>4.3705997878016989</v>
      </c>
      <c r="U100" s="18">
        <f t="shared" si="219"/>
        <v>8.0966971658656064</v>
      </c>
      <c r="W100" t="str">
        <f t="shared" si="256"/>
        <v>62 Leisure, travel and related personal service occupations</v>
      </c>
      <c r="X100" s="18">
        <f t="shared" si="220"/>
        <v>3.7115276032726019</v>
      </c>
      <c r="Y100" s="18">
        <f t="shared" si="220"/>
        <v>-2.9207674719719301</v>
      </c>
      <c r="Z100" s="18">
        <f t="shared" si="220"/>
        <v>4.6704177142812497</v>
      </c>
      <c r="AA100" s="18">
        <f t="shared" si="220"/>
        <v>3.1200420537372819</v>
      </c>
      <c r="AB100" s="18">
        <f t="shared" si="221"/>
        <v>3.2119084455422664</v>
      </c>
      <c r="AD100" s="18">
        <f t="shared" si="222"/>
        <v>3.6342654271796171</v>
      </c>
      <c r="AE100" s="18">
        <f t="shared" si="223"/>
        <v>4.32606793626511</v>
      </c>
      <c r="AF100" s="18">
        <f t="shared" si="224"/>
        <v>6.5657781569935514</v>
      </c>
      <c r="AH100" t="str">
        <f t="shared" si="257"/>
        <v>62 Leisure, travel and related personal service occupations</v>
      </c>
      <c r="AI100" s="18">
        <f t="shared" si="225"/>
        <v>2.831414616481065</v>
      </c>
      <c r="AJ100" s="18">
        <f t="shared" si="225"/>
        <v>-1.3650050472562958</v>
      </c>
      <c r="AK100" s="18">
        <f t="shared" si="225"/>
        <v>3.2981961358928613</v>
      </c>
      <c r="AL100" s="18">
        <f t="shared" si="225"/>
        <v>3.2125787555163265</v>
      </c>
      <c r="AM100" s="18">
        <f t="shared" si="226"/>
        <v>2.947027858735729</v>
      </c>
      <c r="AO100" s="18">
        <f t="shared" si="227"/>
        <v>3.2411099946399347</v>
      </c>
      <c r="AP100" s="18">
        <f t="shared" si="228"/>
        <v>4.2005145510788822</v>
      </c>
      <c r="AQ100" s="18">
        <f t="shared" si="229"/>
        <v>6.2058157291226435</v>
      </c>
      <c r="AS100" t="str">
        <f t="shared" si="258"/>
        <v>62 Leisure, travel and related personal service occupations</v>
      </c>
      <c r="AT100" s="18">
        <f t="shared" si="230"/>
        <v>4.7515959109981631</v>
      </c>
      <c r="AU100" s="18">
        <f t="shared" si="230"/>
        <v>-0.86485703447519713</v>
      </c>
      <c r="AV100" s="18">
        <f t="shared" si="230"/>
        <v>3.4138271946081877</v>
      </c>
      <c r="AW100" s="18">
        <f t="shared" si="230"/>
        <v>3.5077246905915294</v>
      </c>
      <c r="AX100" s="18">
        <f t="shared" si="231"/>
        <v>3.1996013209938612</v>
      </c>
      <c r="AZ100" s="18">
        <f t="shared" si="232"/>
        <v>3.4764160560983859</v>
      </c>
      <c r="BA100" s="18">
        <f t="shared" si="233"/>
        <v>4.2504910739595392</v>
      </c>
      <c r="BB100" s="18">
        <f t="shared" si="234"/>
        <v>6.4025006491036374</v>
      </c>
      <c r="BD100" t="str">
        <f t="shared" si="259"/>
        <v>62 Leisure, travel and related personal service occupations</v>
      </c>
      <c r="BE100" s="18">
        <f t="shared" si="235"/>
        <v>2.6662933164365965</v>
      </c>
      <c r="BF100" s="18">
        <f t="shared" si="235"/>
        <v>-15.935175760624121</v>
      </c>
      <c r="BG100" s="18">
        <f t="shared" si="235"/>
        <v>-6.7216476334674979E-3</v>
      </c>
      <c r="BH100" s="18">
        <f t="shared" si="235"/>
        <v>2.0462825954248309E-2</v>
      </c>
      <c r="BI100" s="18">
        <f t="shared" si="236"/>
        <v>-1.0684510012883286</v>
      </c>
      <c r="BK100" s="18">
        <f t="shared" si="237"/>
        <v>1.1400513696124825E-2</v>
      </c>
      <c r="BL100" s="18">
        <f t="shared" si="238"/>
        <v>2.4211558652660559</v>
      </c>
      <c r="BM100" s="18">
        <f t="shared" si="239"/>
        <v>2.4293136729395259</v>
      </c>
      <c r="BO100" t="str">
        <f t="shared" si="260"/>
        <v>62 Leisure, travel and related personal service occupations</v>
      </c>
      <c r="BP100" s="18">
        <f t="shared" si="240"/>
        <v>0.29663794046086434</v>
      </c>
      <c r="BQ100" s="18">
        <f t="shared" si="240"/>
        <v>-16.8728087414596</v>
      </c>
      <c r="BR100" s="18">
        <f t="shared" si="240"/>
        <v>-2.6872797575382079</v>
      </c>
      <c r="BS100" s="18">
        <f t="shared" si="240"/>
        <v>-2.4079752367722973</v>
      </c>
      <c r="BT100" s="18">
        <f t="shared" si="241"/>
        <v>-3.4680890734549719</v>
      </c>
      <c r="BV100" s="18">
        <f t="shared" si="242"/>
        <v>-2.501165702794339</v>
      </c>
      <c r="BW100" s="18">
        <f t="shared" si="243"/>
        <v>2.3011819021277802</v>
      </c>
      <c r="BX100" s="18">
        <f t="shared" si="244"/>
        <v>0.58001417661632804</v>
      </c>
      <c r="BZ100" t="str">
        <f t="shared" si="261"/>
        <v>62 Leisure, travel and related personal service occupations</v>
      </c>
      <c r="CA100" s="18">
        <f t="shared" si="245"/>
        <v>6.7127277291249676</v>
      </c>
      <c r="CB100" s="18">
        <f t="shared" si="245"/>
        <v>-9.244416710635905</v>
      </c>
      <c r="CC100" s="18">
        <f t="shared" si="245"/>
        <v>-0.52531024418907002</v>
      </c>
      <c r="CD100" s="18">
        <f t="shared" si="245"/>
        <v>-2.1961334419917655E-2</v>
      </c>
      <c r="CE100" s="18">
        <f t="shared" si="246"/>
        <v>-0.7815009525202643</v>
      </c>
      <c r="CG100" s="18">
        <f t="shared" si="247"/>
        <v>-0.19002666764240672</v>
      </c>
      <c r="CH100" s="18">
        <f t="shared" si="248"/>
        <v>2.189404243068882</v>
      </c>
      <c r="CI100" s="18">
        <f t="shared" si="249"/>
        <v>2.0496004464295448</v>
      </c>
      <c r="CK100" t="str">
        <f t="shared" si="262"/>
        <v>62 Leisure, travel and related personal service occupations</v>
      </c>
      <c r="CL100" s="18">
        <f t="shared" si="250"/>
        <v>-3.5191932237752743</v>
      </c>
      <c r="CM100" s="18">
        <f t="shared" si="250"/>
        <v>12.820591559165461</v>
      </c>
      <c r="CN100" s="18">
        <f t="shared" si="250"/>
        <v>-9.0458007074625364</v>
      </c>
      <c r="CO100" s="18">
        <f t="shared" si="250"/>
        <v>-4.2966277838037303</v>
      </c>
      <c r="CP100" s="18">
        <f t="shared" si="251"/>
        <v>-4.8331028298459362</v>
      </c>
      <c r="CR100" s="18">
        <f t="shared" si="252"/>
        <v>-5.9066179464030366</v>
      </c>
      <c r="CS100" s="18">
        <f t="shared" si="253"/>
        <v>1.2564174266142869</v>
      </c>
      <c r="CT100" s="18">
        <f t="shared" si="254"/>
        <v>-3.2712937676522391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-0.41753867432122727</v>
      </c>
      <c r="C101" s="18">
        <f t="shared" si="210"/>
        <v>10.927157637220786</v>
      </c>
      <c r="D101" s="18">
        <f t="shared" si="210"/>
        <v>2.6789868718094745</v>
      </c>
      <c r="E101" s="18">
        <f t="shared" si="210"/>
        <v>4.992164443477809</v>
      </c>
      <c r="F101" s="18">
        <f t="shared" si="211"/>
        <v>4.6226980347444879</v>
      </c>
      <c r="H101" s="18">
        <f t="shared" si="212"/>
        <v>4.2153722730885912</v>
      </c>
      <c r="I101" s="18">
        <f t="shared" si="213"/>
        <v>3.5601650363189963</v>
      </c>
      <c r="J101" s="18">
        <f t="shared" si="214"/>
        <v>6.4331216987259854</v>
      </c>
      <c r="L101" t="str">
        <f t="shared" si="255"/>
        <v>63 Community and civil enforcement occupations</v>
      </c>
      <c r="M101" s="18">
        <f t="shared" si="215"/>
        <v>0.5106721417274418</v>
      </c>
      <c r="N101" s="18">
        <f t="shared" si="215"/>
        <v>27.336668837730492</v>
      </c>
      <c r="O101" s="18">
        <f t="shared" si="215"/>
        <v>-1.5411003474258278</v>
      </c>
      <c r="P101" s="18">
        <f t="shared" si="215"/>
        <v>5.3134368158510359</v>
      </c>
      <c r="Q101" s="18">
        <f t="shared" si="216"/>
        <v>4.3528079176498702</v>
      </c>
      <c r="S101" s="18">
        <f t="shared" si="217"/>
        <v>2.9771456746307434</v>
      </c>
      <c r="T101" s="18">
        <f t="shared" si="218"/>
        <v>3.0197549957262204</v>
      </c>
      <c r="U101" s="18">
        <f t="shared" si="219"/>
        <v>5.1212996046567705</v>
      </c>
      <c r="W101" t="str">
        <f t="shared" si="256"/>
        <v>63 Community and civil enforcement occupations</v>
      </c>
      <c r="X101" s="18">
        <f t="shared" si="220"/>
        <v>2.7868503435271696</v>
      </c>
      <c r="Y101" s="18">
        <f t="shared" si="220"/>
        <v>5.0196293648908652</v>
      </c>
      <c r="Z101" s="18">
        <f t="shared" si="220"/>
        <v>1.7371676124610991</v>
      </c>
      <c r="AA101" s="18">
        <f t="shared" si="220"/>
        <v>1.1964231840149164</v>
      </c>
      <c r="AB101" s="18">
        <f t="shared" si="221"/>
        <v>1.6003069364289413</v>
      </c>
      <c r="AD101" s="18">
        <f t="shared" si="222"/>
        <v>1.3763512237515707</v>
      </c>
      <c r="AE101" s="18">
        <f t="shared" si="223"/>
        <v>3.7903119384096851</v>
      </c>
      <c r="AF101" s="18">
        <f t="shared" si="224"/>
        <v>4.6409847061432474</v>
      </c>
      <c r="AH101" t="str">
        <f t="shared" si="257"/>
        <v>63 Community and civil enforcement occupations</v>
      </c>
      <c r="AI101" s="18">
        <f t="shared" si="225"/>
        <v>-0.29927983028199545</v>
      </c>
      <c r="AJ101" s="18">
        <f t="shared" si="225"/>
        <v>20.483348635114741</v>
      </c>
      <c r="AK101" s="18">
        <f t="shared" si="225"/>
        <v>-3.1344558490911001</v>
      </c>
      <c r="AL101" s="18">
        <f t="shared" si="225"/>
        <v>0.93621284628249146</v>
      </c>
      <c r="AM101" s="18">
        <f t="shared" si="226"/>
        <v>0.75468075701312642</v>
      </c>
      <c r="AO101" s="18">
        <f t="shared" si="227"/>
        <v>-0.43933744779147688</v>
      </c>
      <c r="AP101" s="18">
        <f t="shared" si="228"/>
        <v>2.9692730880486407</v>
      </c>
      <c r="AQ101" s="18">
        <f t="shared" si="229"/>
        <v>2.6808163874888935</v>
      </c>
      <c r="AS101" t="str">
        <f t="shared" si="258"/>
        <v>63 Community and civil enforcement occupations</v>
      </c>
      <c r="AT101" s="18">
        <f t="shared" si="230"/>
        <v>-1.681167155076102</v>
      </c>
      <c r="AU101" s="18">
        <f t="shared" si="230"/>
        <v>15.759534075854841</v>
      </c>
      <c r="AV101" s="18">
        <f t="shared" si="230"/>
        <v>-5.1678489502324449</v>
      </c>
      <c r="AW101" s="18">
        <f t="shared" si="230"/>
        <v>-0.81626291452041588</v>
      </c>
      <c r="AX101" s="18">
        <f t="shared" si="231"/>
        <v>-1.2479281539007347</v>
      </c>
      <c r="AZ101" s="18">
        <f t="shared" si="232"/>
        <v>-2.2885377800531237</v>
      </c>
      <c r="BA101" s="18">
        <f t="shared" si="233"/>
        <v>2.6851154376881681</v>
      </c>
      <c r="BB101" s="18">
        <f t="shared" si="234"/>
        <v>1.1927302293742503</v>
      </c>
      <c r="BD101" t="str">
        <f t="shared" si="259"/>
        <v>63 Community and civil enforcement occupations</v>
      </c>
      <c r="BE101" s="18">
        <f t="shared" si="235"/>
        <v>-8.1051478051607067</v>
      </c>
      <c r="BF101" s="18">
        <f t="shared" si="235"/>
        <v>36.291734842832483</v>
      </c>
      <c r="BG101" s="18">
        <f t="shared" si="235"/>
        <v>-10.005322529306627</v>
      </c>
      <c r="BH101" s="18">
        <f t="shared" si="235"/>
        <v>0.11438405937516105</v>
      </c>
      <c r="BI101" s="18">
        <f t="shared" si="236"/>
        <v>-1.2794872057689033</v>
      </c>
      <c r="BK101" s="18">
        <f t="shared" si="237"/>
        <v>-3.3793559361021908</v>
      </c>
      <c r="BL101" s="18">
        <f t="shared" si="238"/>
        <v>1.3260746860482397</v>
      </c>
      <c r="BM101" s="18">
        <f t="shared" si="239"/>
        <v>-1.3498274978924418</v>
      </c>
      <c r="BO101" t="str">
        <f t="shared" si="260"/>
        <v>63 Community and civil enforcement occupations</v>
      </c>
      <c r="BP101" s="18">
        <f t="shared" si="240"/>
        <v>-4.9737728263786192</v>
      </c>
      <c r="BQ101" s="18">
        <f t="shared" si="240"/>
        <v>27.573471668616477</v>
      </c>
      <c r="BR101" s="18">
        <f t="shared" si="240"/>
        <v>-9.1101209302829176</v>
      </c>
      <c r="BS101" s="18">
        <f t="shared" si="240"/>
        <v>-1.9726539554000055</v>
      </c>
      <c r="BT101" s="18">
        <f t="shared" si="241"/>
        <v>-2.6719206532093254</v>
      </c>
      <c r="BV101" s="18">
        <f t="shared" si="242"/>
        <v>-4.4120080245060418</v>
      </c>
      <c r="BW101" s="18">
        <f t="shared" si="243"/>
        <v>1.636529521495933</v>
      </c>
      <c r="BX101" s="18">
        <f t="shared" si="244"/>
        <v>-1.6099337986689388</v>
      </c>
      <c r="BZ101" t="str">
        <f t="shared" si="261"/>
        <v>63 Community and civil enforcement occupations</v>
      </c>
      <c r="CA101" s="18">
        <f t="shared" si="245"/>
        <v>2.2071561718716604</v>
      </c>
      <c r="CB101" s="18">
        <f t="shared" si="245"/>
        <v>12.644670259923018</v>
      </c>
      <c r="CC101" s="18">
        <f t="shared" si="245"/>
        <v>-4.9238723365591426</v>
      </c>
      <c r="CD101" s="18">
        <f t="shared" si="245"/>
        <v>8.4120117256092364E-2</v>
      </c>
      <c r="CE101" s="18">
        <f t="shared" si="246"/>
        <v>-0.77811138197905194</v>
      </c>
      <c r="CG101" s="18">
        <f t="shared" si="247"/>
        <v>-1.6138547467184239</v>
      </c>
      <c r="CH101" s="18">
        <f t="shared" si="248"/>
        <v>1.7156213151267696</v>
      </c>
      <c r="CI101" s="18">
        <f t="shared" si="249"/>
        <v>0.4777854978405438</v>
      </c>
      <c r="CK101" t="str">
        <f t="shared" si="262"/>
        <v>63 Community and civil enforcement occupations</v>
      </c>
      <c r="CL101" s="18">
        <f t="shared" si="250"/>
        <v>-8.9853964831280049</v>
      </c>
      <c r="CM101" s="18">
        <f t="shared" si="250"/>
        <v>102.00736639407909</v>
      </c>
      <c r="CN101" s="18">
        <f t="shared" si="250"/>
        <v>-22.40286275265656</v>
      </c>
      <c r="CO101" s="18">
        <f t="shared" si="250"/>
        <v>-2.8136004974572248</v>
      </c>
      <c r="CP101" s="18">
        <f t="shared" si="251"/>
        <v>-5.1765691730763503</v>
      </c>
      <c r="CR101" s="18">
        <f t="shared" si="252"/>
        <v>-9.8389636379772494</v>
      </c>
      <c r="CS101" s="18">
        <f t="shared" si="253"/>
        <v>0.57923194664939448</v>
      </c>
      <c r="CT101" s="18">
        <f t="shared" si="254"/>
        <v>-7.6722376178666725</v>
      </c>
    </row>
    <row r="102" spans="1:98" x14ac:dyDescent="0.2">
      <c r="A102" t="str">
        <f t="shared" si="209"/>
        <v>71 Sales occupations</v>
      </c>
      <c r="B102" s="18">
        <f t="shared" si="210"/>
        <v>5.12734497252334</v>
      </c>
      <c r="C102" s="18">
        <f t="shared" si="210"/>
        <v>-15.015736264486812</v>
      </c>
      <c r="D102" s="18">
        <f t="shared" si="210"/>
        <v>6.3624163897147756</v>
      </c>
      <c r="E102" s="18">
        <f t="shared" si="210"/>
        <v>4.1046566070653823</v>
      </c>
      <c r="F102" s="18">
        <f t="shared" si="211"/>
        <v>3.4841449870091967</v>
      </c>
      <c r="H102" s="18">
        <f t="shared" si="212"/>
        <v>4.8518672692094755</v>
      </c>
      <c r="I102" s="18">
        <f t="shared" si="213"/>
        <v>3.6259110983050347</v>
      </c>
      <c r="J102" s="18">
        <f t="shared" si="214"/>
        <v>6.954663990382226</v>
      </c>
      <c r="L102" t="str">
        <f t="shared" si="255"/>
        <v>71 Sales occupations</v>
      </c>
      <c r="M102" s="18">
        <f t="shared" si="215"/>
        <v>3.6918666988186688</v>
      </c>
      <c r="N102" s="18">
        <f t="shared" si="215"/>
        <v>-1.3541030422485334</v>
      </c>
      <c r="O102" s="18">
        <f t="shared" si="215"/>
        <v>7.3897660479293137</v>
      </c>
      <c r="P102" s="18">
        <f t="shared" si="215"/>
        <v>5.8377494053861723</v>
      </c>
      <c r="Q102" s="18">
        <f t="shared" si="216"/>
        <v>5.8537423908495478</v>
      </c>
      <c r="S102" s="18">
        <f t="shared" si="217"/>
        <v>6.3525799163802299</v>
      </c>
      <c r="T102" s="18">
        <f t="shared" si="218"/>
        <v>4.1144842555508099</v>
      </c>
      <c r="U102" s="18">
        <f t="shared" si="219"/>
        <v>8.393148753114609</v>
      </c>
      <c r="W102" t="str">
        <f t="shared" si="256"/>
        <v>71 Sales occupations</v>
      </c>
      <c r="X102" s="18">
        <f t="shared" si="220"/>
        <v>-1.3723910073270007</v>
      </c>
      <c r="Y102" s="18">
        <f t="shared" si="220"/>
        <v>7.571074956399193</v>
      </c>
      <c r="Z102" s="18">
        <f t="shared" si="220"/>
        <v>3.2999834973569842</v>
      </c>
      <c r="AA102" s="18">
        <f t="shared" si="220"/>
        <v>2.4059231383266821</v>
      </c>
      <c r="AB102" s="18">
        <f t="shared" si="221"/>
        <v>3.0007699437469837</v>
      </c>
      <c r="AD102" s="18">
        <f t="shared" si="222"/>
        <v>2.7030801468127086</v>
      </c>
      <c r="AE102" s="18">
        <f t="shared" si="223"/>
        <v>3.7232034070411313</v>
      </c>
      <c r="AF102" s="18">
        <f t="shared" si="224"/>
        <v>5.4679078639162659</v>
      </c>
      <c r="AH102" t="str">
        <f t="shared" si="257"/>
        <v>71 Sales occupations</v>
      </c>
      <c r="AI102" s="18">
        <f t="shared" si="225"/>
        <v>-2.2210152721216292</v>
      </c>
      <c r="AJ102" s="18">
        <f t="shared" si="225"/>
        <v>12.027140628641586</v>
      </c>
      <c r="AK102" s="18">
        <f t="shared" si="225"/>
        <v>2.3384766998472362</v>
      </c>
      <c r="AL102" s="18">
        <f t="shared" si="225"/>
        <v>2.506276727245349</v>
      </c>
      <c r="AM102" s="18">
        <f t="shared" si="226"/>
        <v>3.0241195062964188</v>
      </c>
      <c r="AO102" s="18">
        <f t="shared" si="227"/>
        <v>2.4503128365319871</v>
      </c>
      <c r="AP102" s="18">
        <f t="shared" si="228"/>
        <v>3.6831068198629024</v>
      </c>
      <c r="AQ102" s="18">
        <f t="shared" si="229"/>
        <v>5.2621696811759877</v>
      </c>
      <c r="AS102" t="str">
        <f t="shared" si="258"/>
        <v>71 Sales occupations</v>
      </c>
      <c r="AT102" s="18">
        <f t="shared" si="230"/>
        <v>-3.2124686778487455</v>
      </c>
      <c r="AU102" s="18">
        <f t="shared" si="230"/>
        <v>6.4394214138692174</v>
      </c>
      <c r="AV102" s="18">
        <f t="shared" si="230"/>
        <v>1.7418291770284977</v>
      </c>
      <c r="AW102" s="18">
        <f t="shared" si="230"/>
        <v>1.8741709277015017</v>
      </c>
      <c r="AX102" s="18">
        <f t="shared" si="231"/>
        <v>2.112184654169047</v>
      </c>
      <c r="AZ102" s="18">
        <f t="shared" si="232"/>
        <v>1.8300378946466189</v>
      </c>
      <c r="BA102" s="18">
        <f t="shared" si="233"/>
        <v>3.1452800834835148</v>
      </c>
      <c r="BB102" s="18">
        <f t="shared" si="234"/>
        <v>4.3860769222969997</v>
      </c>
      <c r="BD102" t="str">
        <f t="shared" si="259"/>
        <v>71 Sales occupations</v>
      </c>
      <c r="BE102" s="18">
        <f t="shared" si="235"/>
        <v>-0.50248540423060151</v>
      </c>
      <c r="BF102" s="18">
        <f t="shared" si="235"/>
        <v>-0.71237504854682054</v>
      </c>
      <c r="BG102" s="18">
        <f t="shared" si="235"/>
        <v>0.73045469215831105</v>
      </c>
      <c r="BH102" s="18">
        <f t="shared" si="235"/>
        <v>0.74732419320704402</v>
      </c>
      <c r="BI102" s="18">
        <f t="shared" si="236"/>
        <v>0.65020031014502155</v>
      </c>
      <c r="BK102" s="18">
        <f t="shared" si="237"/>
        <v>0.74170071230703627</v>
      </c>
      <c r="BL102" s="18">
        <f t="shared" si="238"/>
        <v>2.5642155273375877</v>
      </c>
      <c r="BM102" s="18">
        <f t="shared" si="239"/>
        <v>3.0929457314938791</v>
      </c>
      <c r="BO102" t="str">
        <f t="shared" si="260"/>
        <v>71 Sales occupations</v>
      </c>
      <c r="BP102" s="18">
        <f t="shared" si="240"/>
        <v>-3.7595505351068814</v>
      </c>
      <c r="BQ102" s="18">
        <f t="shared" si="240"/>
        <v>-6.2593419974019016</v>
      </c>
      <c r="BR102" s="18">
        <f t="shared" si="240"/>
        <v>-1.6630191494541591</v>
      </c>
      <c r="BS102" s="18">
        <f t="shared" si="240"/>
        <v>-2.2866910789252959</v>
      </c>
      <c r="BT102" s="18">
        <f t="shared" si="241"/>
        <v>-2.3458740929174215</v>
      </c>
      <c r="BV102" s="18">
        <f t="shared" si="242"/>
        <v>-2.0792411732610816</v>
      </c>
      <c r="BW102" s="18">
        <f t="shared" si="243"/>
        <v>2.3559150645985572</v>
      </c>
      <c r="BX102" s="18">
        <f t="shared" si="244"/>
        <v>0.92274888628229856</v>
      </c>
      <c r="BZ102" t="str">
        <f t="shared" si="261"/>
        <v>71 Sales occupations</v>
      </c>
      <c r="CA102" s="18">
        <f t="shared" si="245"/>
        <v>2.5601352950251899</v>
      </c>
      <c r="CB102" s="18">
        <f t="shared" si="245"/>
        <v>-3.042746053420442</v>
      </c>
      <c r="CC102" s="18">
        <f t="shared" si="245"/>
        <v>-2.79392849965866</v>
      </c>
      <c r="CD102" s="18">
        <f t="shared" si="245"/>
        <v>-9.1947432192211345</v>
      </c>
      <c r="CE102" s="18">
        <f t="shared" si="246"/>
        <v>-6.860302430750032</v>
      </c>
      <c r="CG102" s="18">
        <f t="shared" si="247"/>
        <v>-7.1093950581481042</v>
      </c>
      <c r="CH102" s="18">
        <f t="shared" si="248"/>
        <v>1.4323330988039062</v>
      </c>
      <c r="CI102" s="18">
        <f t="shared" si="249"/>
        <v>-3.6939403685642858</v>
      </c>
      <c r="CK102" t="str">
        <f t="shared" si="262"/>
        <v>71 Sales occupations</v>
      </c>
      <c r="CL102" s="18">
        <f t="shared" si="250"/>
        <v>-6.2303919193725354</v>
      </c>
      <c r="CM102" s="18">
        <f t="shared" si="250"/>
        <v>18.827493205827327</v>
      </c>
      <c r="CN102" s="18">
        <f t="shared" si="250"/>
        <v>-9.0993051518303503</v>
      </c>
      <c r="CO102" s="18">
        <f t="shared" si="250"/>
        <v>-3.5062708631635409</v>
      </c>
      <c r="CP102" s="18">
        <f t="shared" si="251"/>
        <v>-4.0496659531903401</v>
      </c>
      <c r="CR102" s="18">
        <f t="shared" si="252"/>
        <v>-5.4078431668882594</v>
      </c>
      <c r="CS102" s="18">
        <f t="shared" si="253"/>
        <v>1.101895712279477</v>
      </c>
      <c r="CT102" s="18">
        <f t="shared" si="254"/>
        <v>-3.2099573220546573</v>
      </c>
    </row>
    <row r="103" spans="1:98" x14ac:dyDescent="0.2">
      <c r="A103" t="str">
        <f t="shared" si="209"/>
        <v>72 Customer service occupations</v>
      </c>
      <c r="B103" s="18">
        <f t="shared" si="210"/>
        <v>5.9625242026153602</v>
      </c>
      <c r="C103" s="18">
        <f t="shared" si="210"/>
        <v>5.7780542373928379</v>
      </c>
      <c r="D103" s="18">
        <f t="shared" si="210"/>
        <v>10.09436667742969</v>
      </c>
      <c r="E103" s="18">
        <f t="shared" si="210"/>
        <v>5.1613108138464758</v>
      </c>
      <c r="F103" s="18">
        <f t="shared" si="211"/>
        <v>6.7176641130396453</v>
      </c>
      <c r="H103" s="18">
        <f t="shared" si="212"/>
        <v>6.780600715950813</v>
      </c>
      <c r="I103" s="18">
        <f t="shared" si="213"/>
        <v>4.3378170619653211</v>
      </c>
      <c r="J103" s="18">
        <f t="shared" si="214"/>
        <v>8.8460970523093216</v>
      </c>
      <c r="L103" t="str">
        <f t="shared" si="255"/>
        <v>72 Customer service occupations</v>
      </c>
      <c r="M103" s="18">
        <f t="shared" si="215"/>
        <v>7.0773604441882076</v>
      </c>
      <c r="N103" s="18">
        <f t="shared" si="215"/>
        <v>4.6903754098253758</v>
      </c>
      <c r="O103" s="18">
        <f t="shared" si="215"/>
        <v>8.0358896190590112</v>
      </c>
      <c r="P103" s="18">
        <f t="shared" si="215"/>
        <v>4.8785410660531214</v>
      </c>
      <c r="Q103" s="18">
        <f t="shared" si="216"/>
        <v>5.8432915157522691</v>
      </c>
      <c r="S103" s="18">
        <f t="shared" si="217"/>
        <v>5.9206024869054019</v>
      </c>
      <c r="T103" s="18">
        <f t="shared" si="218"/>
        <v>4.1026167643791744</v>
      </c>
      <c r="U103" s="18">
        <f t="shared" si="219"/>
        <v>8.0574067451638633</v>
      </c>
      <c r="W103" t="str">
        <f t="shared" si="256"/>
        <v>72 Customer service occupations</v>
      </c>
      <c r="X103" s="18">
        <f t="shared" si="220"/>
        <v>1.5734438387142946</v>
      </c>
      <c r="Y103" s="18">
        <f t="shared" si="220"/>
        <v>12.606482432438181</v>
      </c>
      <c r="Z103" s="18">
        <f t="shared" si="220"/>
        <v>4.4199113442495053</v>
      </c>
      <c r="AA103" s="18">
        <f t="shared" si="220"/>
        <v>2.447985958398613</v>
      </c>
      <c r="AB103" s="18">
        <f t="shared" si="221"/>
        <v>3.6709647772791065</v>
      </c>
      <c r="AD103" s="18">
        <f t="shared" si="222"/>
        <v>3.1011216418020293</v>
      </c>
      <c r="AE103" s="18">
        <f t="shared" si="223"/>
        <v>3.6782080462089528</v>
      </c>
      <c r="AF103" s="18">
        <f t="shared" si="224"/>
        <v>5.710437547388092</v>
      </c>
      <c r="AH103" t="str">
        <f t="shared" si="257"/>
        <v>72 Customer service occupations</v>
      </c>
      <c r="AI103" s="18">
        <f t="shared" si="225"/>
        <v>2.3236663590452622</v>
      </c>
      <c r="AJ103" s="18">
        <f t="shared" si="225"/>
        <v>13.148119074188136</v>
      </c>
      <c r="AK103" s="18">
        <f t="shared" si="225"/>
        <v>4.4914805998360396</v>
      </c>
      <c r="AL103" s="18">
        <f t="shared" si="225"/>
        <v>2.0244150980023967</v>
      </c>
      <c r="AM103" s="18">
        <f t="shared" si="226"/>
        <v>3.4560292330234832</v>
      </c>
      <c r="AO103" s="18">
        <f t="shared" si="227"/>
        <v>2.8402294096437908</v>
      </c>
      <c r="AP103" s="18">
        <f t="shared" si="228"/>
        <v>3.7791888135112472</v>
      </c>
      <c r="AQ103" s="18">
        <f t="shared" si="229"/>
        <v>5.6065603833408861</v>
      </c>
      <c r="AS103" t="str">
        <f t="shared" si="258"/>
        <v>72 Customer service occupations</v>
      </c>
      <c r="AT103" s="18">
        <f t="shared" si="230"/>
        <v>-0.40818386997023559</v>
      </c>
      <c r="AU103" s="18">
        <f t="shared" si="230"/>
        <v>7.8781652209254371</v>
      </c>
      <c r="AV103" s="18">
        <f t="shared" si="230"/>
        <v>3.898180582250288</v>
      </c>
      <c r="AW103" s="18">
        <f t="shared" si="230"/>
        <v>1.136799618313411</v>
      </c>
      <c r="AX103" s="18">
        <f t="shared" si="231"/>
        <v>2.4039203506671658</v>
      </c>
      <c r="AZ103" s="18">
        <f t="shared" si="232"/>
        <v>2.0490075031322608</v>
      </c>
      <c r="BA103" s="18">
        <f t="shared" si="233"/>
        <v>3.2712582661745371</v>
      </c>
      <c r="BB103" s="18">
        <f t="shared" si="234"/>
        <v>4.6460777090592931</v>
      </c>
      <c r="BD103" t="str">
        <f t="shared" si="259"/>
        <v>72 Customer service occupations</v>
      </c>
      <c r="BE103" s="18">
        <f t="shared" si="235"/>
        <v>2.5578209518898332</v>
      </c>
      <c r="BF103" s="18">
        <f t="shared" si="235"/>
        <v>5.4657092139390073</v>
      </c>
      <c r="BG103" s="18">
        <f t="shared" si="235"/>
        <v>1.8121429727003813</v>
      </c>
      <c r="BH103" s="18">
        <f t="shared" si="235"/>
        <v>1.1099002980510697</v>
      </c>
      <c r="BI103" s="18">
        <f t="shared" si="236"/>
        <v>1.5962959545554822</v>
      </c>
      <c r="BK103" s="18">
        <f t="shared" si="237"/>
        <v>1.3434413471694384</v>
      </c>
      <c r="BL103" s="18">
        <f t="shared" si="238"/>
        <v>2.5664444766611449</v>
      </c>
      <c r="BM103" s="18">
        <f t="shared" si="239"/>
        <v>3.5357942779489893</v>
      </c>
      <c r="BO103" t="str">
        <f t="shared" si="260"/>
        <v>72 Customer service occupations</v>
      </c>
      <c r="BP103" s="18">
        <f t="shared" si="240"/>
        <v>2.0195439611946808</v>
      </c>
      <c r="BQ103" s="18">
        <f t="shared" si="240"/>
        <v>-6.6556753895159027</v>
      </c>
      <c r="BR103" s="18">
        <f t="shared" si="240"/>
        <v>-0.22762603071337928</v>
      </c>
      <c r="BS103" s="18">
        <f t="shared" si="240"/>
        <v>-1.7823620768048332</v>
      </c>
      <c r="BT103" s="18">
        <f t="shared" si="241"/>
        <v>-1.6125637925175851</v>
      </c>
      <c r="BV103" s="18">
        <f t="shared" si="242"/>
        <v>-1.2668274526259404</v>
      </c>
      <c r="BW103" s="18">
        <f t="shared" si="243"/>
        <v>2.4613718804272322</v>
      </c>
      <c r="BX103" s="18">
        <f t="shared" si="244"/>
        <v>1.5852100956980086</v>
      </c>
      <c r="BZ103" t="str">
        <f t="shared" si="261"/>
        <v>72 Customer service occupations</v>
      </c>
      <c r="CA103" s="18">
        <f t="shared" si="245"/>
        <v>3.7087184340209634</v>
      </c>
      <c r="CB103" s="18">
        <f t="shared" si="245"/>
        <v>-1.8335203724284321</v>
      </c>
      <c r="CC103" s="18">
        <f t="shared" si="245"/>
        <v>-2.2106583904956123</v>
      </c>
      <c r="CD103" s="18">
        <f t="shared" si="245"/>
        <v>-1.6437154161596634</v>
      </c>
      <c r="CE103" s="18">
        <f t="shared" si="246"/>
        <v>-1.8330894122143393</v>
      </c>
      <c r="CG103" s="18">
        <f t="shared" si="247"/>
        <v>-1.8330606814661365</v>
      </c>
      <c r="CH103" s="18">
        <f t="shared" si="248"/>
        <v>1.5300384153201563</v>
      </c>
      <c r="CI103" s="18">
        <f t="shared" si="249"/>
        <v>8.918278061709195E-2</v>
      </c>
      <c r="CK103" t="str">
        <f t="shared" si="262"/>
        <v>72 Customer service occupations</v>
      </c>
      <c r="CL103" s="18">
        <f t="shared" si="250"/>
        <v>3.932863898572303</v>
      </c>
      <c r="CM103" s="18">
        <f t="shared" si="250"/>
        <v>17.031044333029598</v>
      </c>
      <c r="CN103" s="18">
        <f t="shared" si="250"/>
        <v>3.8863843789381347</v>
      </c>
      <c r="CO103" s="18">
        <f t="shared" si="250"/>
        <v>1.3471815475907256</v>
      </c>
      <c r="CP103" s="18">
        <f t="shared" si="251"/>
        <v>3.0565707605405112</v>
      </c>
      <c r="CR103" s="18">
        <f t="shared" si="252"/>
        <v>2.186610551095769</v>
      </c>
      <c r="CS103" s="18">
        <f t="shared" si="253"/>
        <v>2.4364272028663425</v>
      </c>
      <c r="CT103" s="18">
        <f t="shared" si="254"/>
        <v>4.0659940646211146</v>
      </c>
    </row>
    <row r="104" spans="1:98" x14ac:dyDescent="0.2">
      <c r="A104" t="str">
        <f t="shared" si="209"/>
        <v>81 Process, plant and machine operatives</v>
      </c>
      <c r="B104" s="18">
        <f t="shared" si="210"/>
        <v>8.6803230582249036</v>
      </c>
      <c r="C104" s="18">
        <f t="shared" si="210"/>
        <v>-24.762130799727267</v>
      </c>
      <c r="D104" s="18">
        <f t="shared" si="210"/>
        <v>11.286826347716694</v>
      </c>
      <c r="E104" s="18">
        <f t="shared" si="210"/>
        <v>8.2270042567115667</v>
      </c>
      <c r="F104" s="18">
        <f t="shared" si="211"/>
        <v>6.7212068932273494</v>
      </c>
      <c r="H104" s="18">
        <f t="shared" si="212"/>
        <v>9.2374811300856443</v>
      </c>
      <c r="I104" s="18">
        <f t="shared" si="213"/>
        <v>5.3916557800269604</v>
      </c>
      <c r="J104" s="18">
        <f t="shared" si="214"/>
        <v>11.269284007391111</v>
      </c>
      <c r="L104" t="str">
        <f t="shared" si="255"/>
        <v>81 Process, plant and machine operatives</v>
      </c>
      <c r="M104" s="18">
        <f t="shared" si="215"/>
        <v>5.4916427683494362</v>
      </c>
      <c r="N104" s="18">
        <f t="shared" si="215"/>
        <v>-17.458972701723706</v>
      </c>
      <c r="O104" s="18">
        <f t="shared" si="215"/>
        <v>12.605647016526579</v>
      </c>
      <c r="P104" s="18">
        <f t="shared" si="215"/>
        <v>6.0333783539586738</v>
      </c>
      <c r="Q104" s="18">
        <f t="shared" si="216"/>
        <v>6.3667878654148469</v>
      </c>
      <c r="S104" s="18">
        <f t="shared" si="217"/>
        <v>8.1803683749621428</v>
      </c>
      <c r="T104" s="18">
        <f t="shared" si="218"/>
        <v>4.7487049232127099</v>
      </c>
      <c r="U104" s="18">
        <f t="shared" si="219"/>
        <v>10.140681025716258</v>
      </c>
      <c r="W104" t="str">
        <f t="shared" si="256"/>
        <v>81 Process, plant and machine operatives</v>
      </c>
      <c r="X104" s="18">
        <f t="shared" si="220"/>
        <v>-1.172236440776675</v>
      </c>
      <c r="Y104" s="18">
        <f t="shared" si="220"/>
        <v>-11.413836898993324</v>
      </c>
      <c r="Z104" s="18">
        <f t="shared" si="220"/>
        <v>9.7977452160052501</v>
      </c>
      <c r="AA104" s="18">
        <f t="shared" si="220"/>
        <v>5.0412503607987658</v>
      </c>
      <c r="AB104" s="18">
        <f t="shared" si="221"/>
        <v>5.3769778738171903</v>
      </c>
      <c r="AD104" s="18">
        <f t="shared" si="222"/>
        <v>6.6034014993049173</v>
      </c>
      <c r="AE104" s="18">
        <f t="shared" si="223"/>
        <v>4.6945296896133026</v>
      </c>
      <c r="AF104" s="18">
        <f t="shared" si="224"/>
        <v>8.9139424830524394</v>
      </c>
      <c r="AH104" t="str">
        <f t="shared" si="257"/>
        <v>81 Process, plant and machine operatives</v>
      </c>
      <c r="AI104" s="18">
        <f t="shared" si="225"/>
        <v>-1.0551499569502854</v>
      </c>
      <c r="AJ104" s="18">
        <f t="shared" si="225"/>
        <v>-8.4001700296921342</v>
      </c>
      <c r="AK104" s="18">
        <f t="shared" si="225"/>
        <v>9.4251031439213087</v>
      </c>
      <c r="AL104" s="18">
        <f t="shared" si="225"/>
        <v>5.4800911771056615</v>
      </c>
      <c r="AM104" s="18">
        <f t="shared" si="226"/>
        <v>5.7606298360508346</v>
      </c>
      <c r="AO104" s="18">
        <f t="shared" si="227"/>
        <v>6.779033582470162</v>
      </c>
      <c r="AP104" s="18">
        <f t="shared" si="228"/>
        <v>4.4563901113717996</v>
      </c>
      <c r="AQ104" s="18">
        <f t="shared" si="229"/>
        <v>8.9107364844554162</v>
      </c>
      <c r="AS104" t="str">
        <f t="shared" si="258"/>
        <v>81 Process, plant and machine operatives</v>
      </c>
      <c r="AT104" s="18">
        <f t="shared" si="230"/>
        <v>-1.0060513208117183</v>
      </c>
      <c r="AU104" s="18">
        <f t="shared" si="230"/>
        <v>-10.933313403493417</v>
      </c>
      <c r="AV104" s="18">
        <f t="shared" si="230"/>
        <v>6.5579788384887649</v>
      </c>
      <c r="AW104" s="18">
        <f t="shared" si="230"/>
        <v>3.0433071315567828</v>
      </c>
      <c r="AX104" s="18">
        <f t="shared" si="231"/>
        <v>3.1846727054310131</v>
      </c>
      <c r="AZ104" s="18">
        <f t="shared" si="232"/>
        <v>4.2017910813355819</v>
      </c>
      <c r="BA104" s="18">
        <f t="shared" si="233"/>
        <v>3.7034465223257929</v>
      </c>
      <c r="BB104" s="18">
        <f t="shared" si="234"/>
        <v>6.5211393452873745</v>
      </c>
      <c r="BD104" t="str">
        <f t="shared" si="259"/>
        <v>81 Process, plant and machine operatives</v>
      </c>
      <c r="BE104" s="18">
        <f t="shared" si="235"/>
        <v>0.88389684085776743</v>
      </c>
      <c r="BF104" s="18">
        <f t="shared" si="235"/>
        <v>-14.984034342171748</v>
      </c>
      <c r="BG104" s="18">
        <f t="shared" si="235"/>
        <v>3.434069583710464</v>
      </c>
      <c r="BH104" s="18">
        <f t="shared" si="235"/>
        <v>1.2115327831152989</v>
      </c>
      <c r="BI104" s="18">
        <f t="shared" si="236"/>
        <v>0.79637435840034243</v>
      </c>
      <c r="BK104" s="18">
        <f t="shared" si="237"/>
        <v>1.9470207637903636</v>
      </c>
      <c r="BL104" s="18">
        <f t="shared" si="238"/>
        <v>2.4063753077528061</v>
      </c>
      <c r="BM104" s="18">
        <f t="shared" si="239"/>
        <v>3.8564008559938134</v>
      </c>
      <c r="BO104" t="str">
        <f t="shared" si="260"/>
        <v>81 Process, plant and machine operatives</v>
      </c>
      <c r="BP104" s="18">
        <f t="shared" si="240"/>
        <v>-2.2743998340460925</v>
      </c>
      <c r="BQ104" s="18">
        <f t="shared" si="240"/>
        <v>-9.2183041611339949</v>
      </c>
      <c r="BR104" s="18">
        <f t="shared" si="240"/>
        <v>0.5951040012303066</v>
      </c>
      <c r="BS104" s="18">
        <f t="shared" si="240"/>
        <v>-1.4365450480647524</v>
      </c>
      <c r="BT104" s="18">
        <f t="shared" si="241"/>
        <v>-1.3146681246271719</v>
      </c>
      <c r="BV104" s="18">
        <f t="shared" si="242"/>
        <v>-0.76392919852337204</v>
      </c>
      <c r="BW104" s="18">
        <f t="shared" si="243"/>
        <v>2.2604466945998158</v>
      </c>
      <c r="BX104" s="18">
        <f t="shared" si="244"/>
        <v>1.7104663270333331</v>
      </c>
      <c r="BZ104" t="str">
        <f t="shared" si="261"/>
        <v>81 Process, plant and machine operatives</v>
      </c>
      <c r="CA104" s="18">
        <f t="shared" si="245"/>
        <v>2.8180725825983188</v>
      </c>
      <c r="CB104" s="18">
        <f t="shared" si="245"/>
        <v>-20.271854775784405</v>
      </c>
      <c r="CC104" s="18">
        <f t="shared" si="245"/>
        <v>-0.91765063435896854</v>
      </c>
      <c r="CD104" s="18">
        <f t="shared" si="245"/>
        <v>-8.3046963200091426</v>
      </c>
      <c r="CE104" s="18">
        <f t="shared" si="246"/>
        <v>-6.8749531087239912</v>
      </c>
      <c r="CG104" s="18">
        <f t="shared" si="247"/>
        <v>-5.905661376401639</v>
      </c>
      <c r="CH104" s="18">
        <f t="shared" si="248"/>
        <v>1.4811911018875135</v>
      </c>
      <c r="CI104" s="18">
        <f t="shared" si="249"/>
        <v>-2.8505414544254593</v>
      </c>
      <c r="CK104" t="str">
        <f t="shared" si="262"/>
        <v>81 Process, plant and machine operatives</v>
      </c>
      <c r="CL104" s="18">
        <f t="shared" si="250"/>
        <v>-3.597227336218789</v>
      </c>
      <c r="CM104" s="18">
        <f t="shared" si="250"/>
        <v>15.042158796416505</v>
      </c>
      <c r="CN104" s="18">
        <f t="shared" si="250"/>
        <v>-11.562158382870891</v>
      </c>
      <c r="CO104" s="18">
        <f t="shared" si="250"/>
        <v>-5.3851403311528934</v>
      </c>
      <c r="CP104" s="18">
        <f t="shared" si="251"/>
        <v>-6.2216527362374148</v>
      </c>
      <c r="CR104" s="18">
        <f t="shared" si="252"/>
        <v>-7.4906538695586615</v>
      </c>
      <c r="CS104" s="18">
        <f t="shared" si="253"/>
        <v>0.84824609101816772</v>
      </c>
      <c r="CT104" s="18">
        <f t="shared" si="254"/>
        <v>-5.2392664939832523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8.673274011290788</v>
      </c>
      <c r="C105" s="18">
        <f t="shared" si="210"/>
        <v>-15.702636009539429</v>
      </c>
      <c r="D105" s="18">
        <f t="shared" si="210"/>
        <v>10.466597673683854</v>
      </c>
      <c r="E105" s="18">
        <f t="shared" si="210"/>
        <v>4.890080590835244</v>
      </c>
      <c r="F105" s="18">
        <f t="shared" si="211"/>
        <v>5.1555180400390865</v>
      </c>
      <c r="H105" s="18">
        <f t="shared" si="212"/>
        <v>6.7169174687212063</v>
      </c>
      <c r="I105" s="18">
        <f t="shared" si="213"/>
        <v>5.1986631167312058</v>
      </c>
      <c r="J105" s="18">
        <f t="shared" si="214"/>
        <v>9.2893774529690489</v>
      </c>
      <c r="L105" t="str">
        <f t="shared" si="255"/>
        <v>82 Transport and mobile machine drivers and operatives</v>
      </c>
      <c r="M105" s="18">
        <f t="shared" si="215"/>
        <v>9.0415723904354817</v>
      </c>
      <c r="N105" s="18">
        <f t="shared" si="215"/>
        <v>-12.832327752166716</v>
      </c>
      <c r="O105" s="18">
        <f t="shared" si="215"/>
        <v>8.3700490111279677</v>
      </c>
      <c r="P105" s="18">
        <f t="shared" si="215"/>
        <v>4.8771316451428959</v>
      </c>
      <c r="Q105" s="18">
        <f t="shared" si="216"/>
        <v>4.7386237386391139</v>
      </c>
      <c r="S105" s="18">
        <f t="shared" si="217"/>
        <v>6.0287457325846949</v>
      </c>
      <c r="T105" s="18">
        <f t="shared" si="218"/>
        <v>4.8781970841299316</v>
      </c>
      <c r="U105" s="18">
        <f t="shared" si="219"/>
        <v>8.6048781527187312</v>
      </c>
      <c r="W105" t="str">
        <f t="shared" si="256"/>
        <v>82 Transport and mobile machine drivers and operatives</v>
      </c>
      <c r="X105" s="18">
        <f t="shared" si="220"/>
        <v>3.6283327036796154</v>
      </c>
      <c r="Y105" s="18">
        <f t="shared" si="220"/>
        <v>-8.5411891580297166</v>
      </c>
      <c r="Z105" s="18">
        <f t="shared" si="220"/>
        <v>5.2616367632949634</v>
      </c>
      <c r="AA105" s="18">
        <f t="shared" si="220"/>
        <v>3.12556194739666</v>
      </c>
      <c r="AB105" s="18">
        <f t="shared" si="221"/>
        <v>3.0125087602363321</v>
      </c>
      <c r="AD105" s="18">
        <f t="shared" si="222"/>
        <v>3.8327265503456331</v>
      </c>
      <c r="AE105" s="18">
        <f t="shared" si="223"/>
        <v>4.5818446209302088</v>
      </c>
      <c r="AF105" s="18">
        <f t="shared" si="224"/>
        <v>6.8882490147869513</v>
      </c>
      <c r="AH105" t="str">
        <f t="shared" si="257"/>
        <v>82 Transport and mobile machine drivers and operatives</v>
      </c>
      <c r="AI105" s="18">
        <f t="shared" si="225"/>
        <v>5.3065430171434613</v>
      </c>
      <c r="AJ105" s="18">
        <f t="shared" si="225"/>
        <v>-5.6992208074877375</v>
      </c>
      <c r="AK105" s="18">
        <f t="shared" si="225"/>
        <v>5.5741891684590428</v>
      </c>
      <c r="AL105" s="18">
        <f t="shared" si="225"/>
        <v>2.5628504439023869</v>
      </c>
      <c r="AM105" s="18">
        <f t="shared" si="226"/>
        <v>2.9527151967097875</v>
      </c>
      <c r="AO105" s="18">
        <f t="shared" si="227"/>
        <v>3.5569632319311095</v>
      </c>
      <c r="AP105" s="18">
        <f t="shared" si="228"/>
        <v>4.5748477346745142</v>
      </c>
      <c r="AQ105" s="18">
        <f t="shared" si="229"/>
        <v>6.7004433613977232</v>
      </c>
      <c r="AS105" t="str">
        <f t="shared" si="258"/>
        <v>82 Transport and mobile machine drivers and operatives</v>
      </c>
      <c r="AT105" s="18">
        <f t="shared" si="230"/>
        <v>2.2115513900845762</v>
      </c>
      <c r="AU105" s="18">
        <f t="shared" si="230"/>
        <v>-11.747282388698931</v>
      </c>
      <c r="AV105" s="18">
        <f t="shared" si="230"/>
        <v>4.9071770576042839</v>
      </c>
      <c r="AW105" s="18">
        <f t="shared" si="230"/>
        <v>1.7853648977866676</v>
      </c>
      <c r="AX105" s="18">
        <f t="shared" si="231"/>
        <v>1.8387281699180358</v>
      </c>
      <c r="AZ105" s="18">
        <f t="shared" si="232"/>
        <v>2.8155079700017405</v>
      </c>
      <c r="BA105" s="18">
        <f t="shared" si="233"/>
        <v>4.3849638573997485</v>
      </c>
      <c r="BB105" s="18">
        <f t="shared" si="234"/>
        <v>6.0693945855871512</v>
      </c>
      <c r="BD105" t="str">
        <f t="shared" si="259"/>
        <v>82 Transport and mobile machine drivers and operatives</v>
      </c>
      <c r="BE105" s="18">
        <f t="shared" si="235"/>
        <v>1.5800994560229098</v>
      </c>
      <c r="BF105" s="18">
        <f t="shared" si="235"/>
        <v>-13.70544298502876</v>
      </c>
      <c r="BG105" s="18">
        <f t="shared" si="235"/>
        <v>2.7684510517149263</v>
      </c>
      <c r="BH105" s="18">
        <f t="shared" si="235"/>
        <v>1.3480932400796508</v>
      </c>
      <c r="BI105" s="18">
        <f t="shared" si="236"/>
        <v>0.77200337564879984</v>
      </c>
      <c r="BK105" s="18">
        <f t="shared" si="237"/>
        <v>1.8193511481214619</v>
      </c>
      <c r="BL105" s="18">
        <f t="shared" si="238"/>
        <v>3.1361486056965093</v>
      </c>
      <c r="BM105" s="18">
        <f t="shared" si="239"/>
        <v>4.3707948408733932</v>
      </c>
      <c r="BO105" t="str">
        <f t="shared" si="260"/>
        <v>82 Transport and mobile machine drivers and operatives</v>
      </c>
      <c r="BP105" s="18">
        <f t="shared" si="240"/>
        <v>-5.1822960752601066E-2</v>
      </c>
      <c r="BQ105" s="18">
        <f t="shared" si="240"/>
        <v>-6.5058920407547909</v>
      </c>
      <c r="BR105" s="18">
        <f t="shared" si="240"/>
        <v>-0.12822013119367925</v>
      </c>
      <c r="BS105" s="18">
        <f t="shared" si="240"/>
        <v>-0.62123928686452778</v>
      </c>
      <c r="BT105" s="18">
        <f t="shared" si="241"/>
        <v>-0.84642615274445054</v>
      </c>
      <c r="BV105" s="18">
        <f t="shared" si="242"/>
        <v>-0.45717058549712419</v>
      </c>
      <c r="BW105" s="18">
        <f t="shared" si="243"/>
        <v>3.0108589176332634</v>
      </c>
      <c r="BX105" s="18">
        <f t="shared" si="244"/>
        <v>2.7125589132586114</v>
      </c>
      <c r="BZ105" t="str">
        <f t="shared" si="261"/>
        <v>82 Transport and mobile machine drivers and operatives</v>
      </c>
      <c r="CA105" s="18">
        <f t="shared" si="245"/>
        <v>4.6728179817927762</v>
      </c>
      <c r="CB105" s="18">
        <f t="shared" si="245"/>
        <v>-24.498009129733976</v>
      </c>
      <c r="CC105" s="18">
        <f t="shared" si="245"/>
        <v>-1.4657832945874749</v>
      </c>
      <c r="CD105" s="18">
        <f t="shared" si="245"/>
        <v>-2.0420190965687035</v>
      </c>
      <c r="CE105" s="18">
        <f t="shared" si="246"/>
        <v>-3.4464492163495453</v>
      </c>
      <c r="CG105" s="18">
        <f t="shared" si="247"/>
        <v>-1.8503159026639904</v>
      </c>
      <c r="CH105" s="18">
        <f t="shared" si="248"/>
        <v>2.1298251637552834</v>
      </c>
      <c r="CI105" s="18">
        <f t="shared" si="249"/>
        <v>0.80302601068922286</v>
      </c>
      <c r="CK105" t="str">
        <f t="shared" si="262"/>
        <v>82 Transport and mobile machine drivers and operatives</v>
      </c>
      <c r="CL105" s="18">
        <f t="shared" si="250"/>
        <v>4.1510517080293852</v>
      </c>
      <c r="CM105" s="18">
        <f t="shared" si="250"/>
        <v>32.498621247087797</v>
      </c>
      <c r="CN105" s="18">
        <f t="shared" si="250"/>
        <v>-6.6956086363820777</v>
      </c>
      <c r="CO105" s="18">
        <f t="shared" si="250"/>
        <v>-4.8586100203634182</v>
      </c>
      <c r="CP105" s="18">
        <f t="shared" si="251"/>
        <v>-3.4586108235196922</v>
      </c>
      <c r="CR105" s="18">
        <f t="shared" si="252"/>
        <v>-5.4749267112004896</v>
      </c>
      <c r="CS105" s="18">
        <f t="shared" si="253"/>
        <v>1.6080725954705333</v>
      </c>
      <c r="CT105" s="18">
        <f t="shared" si="254"/>
        <v>-2.3489575715841204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-0.67030361735942456</v>
      </c>
      <c r="C106" s="18">
        <f t="shared" si="210"/>
        <v>-19.771516163636949</v>
      </c>
      <c r="D106" s="18">
        <f t="shared" si="210"/>
        <v>33.321902541979199</v>
      </c>
      <c r="E106" s="18">
        <f t="shared" si="210"/>
        <v>7.6672777828233896</v>
      </c>
      <c r="F106" s="18">
        <f t="shared" si="211"/>
        <v>13.006803066246043</v>
      </c>
      <c r="H106" s="18">
        <f t="shared" si="212"/>
        <v>15.617344237036136</v>
      </c>
      <c r="I106" s="18">
        <f t="shared" si="213"/>
        <v>10.316869440690724</v>
      </c>
      <c r="J106" s="18">
        <f t="shared" si="214"/>
        <v>18.133728868085907</v>
      </c>
      <c r="L106" t="str">
        <f t="shared" si="255"/>
        <v>91 Elementary trades and related occupations</v>
      </c>
      <c r="M106" s="18">
        <f t="shared" si="215"/>
        <v>5.9218313353979202</v>
      </c>
      <c r="N106" s="18">
        <f t="shared" si="215"/>
        <v>-24.242013378616033</v>
      </c>
      <c r="O106" s="18">
        <f t="shared" si="215"/>
        <v>21.759299513326535</v>
      </c>
      <c r="P106" s="18">
        <f t="shared" si="215"/>
        <v>7.6223614464590916</v>
      </c>
      <c r="Q106" s="18">
        <f t="shared" si="216"/>
        <v>9.4265655524681016</v>
      </c>
      <c r="S106" s="18">
        <f t="shared" si="217"/>
        <v>12.142196527865901</v>
      </c>
      <c r="T106" s="18">
        <f t="shared" si="218"/>
        <v>7.4166643004734523</v>
      </c>
      <c r="U106" s="18">
        <f t="shared" si="219"/>
        <v>14.380111562670939</v>
      </c>
      <c r="W106" t="str">
        <f t="shared" si="256"/>
        <v>91 Elementary trades and related occupations</v>
      </c>
      <c r="X106" s="18">
        <f t="shared" si="220"/>
        <v>-3.4587145100803629</v>
      </c>
      <c r="Y106" s="18">
        <f t="shared" si="220"/>
        <v>-7.5430885166031469</v>
      </c>
      <c r="Z106" s="18">
        <f t="shared" si="220"/>
        <v>24.463213264255646</v>
      </c>
      <c r="AA106" s="18">
        <f t="shared" si="220"/>
        <v>3.6892715192818892</v>
      </c>
      <c r="AB106" s="18">
        <f t="shared" si="221"/>
        <v>8.9946462600077215</v>
      </c>
      <c r="AD106" s="18">
        <f t="shared" si="222"/>
        <v>10.196944279417131</v>
      </c>
      <c r="AE106" s="18">
        <f t="shared" si="223"/>
        <v>7.8553558220720188</v>
      </c>
      <c r="AF106" s="18">
        <f t="shared" si="224"/>
        <v>13.173517189204919</v>
      </c>
      <c r="AH106" t="str">
        <f t="shared" si="257"/>
        <v>91 Elementary trades and related occupations</v>
      </c>
      <c r="AI106" s="18">
        <f t="shared" si="225"/>
        <v>-1.8270321294048042</v>
      </c>
      <c r="AJ106" s="18">
        <f t="shared" si="225"/>
        <v>-14.123463124122548</v>
      </c>
      <c r="AK106" s="18">
        <f t="shared" si="225"/>
        <v>22.577093446776651</v>
      </c>
      <c r="AL106" s="18">
        <f t="shared" si="225"/>
        <v>4.7774646014274502</v>
      </c>
      <c r="AM106" s="18">
        <f t="shared" si="226"/>
        <v>8.6832202968800445</v>
      </c>
      <c r="AO106" s="18">
        <f t="shared" si="227"/>
        <v>10.403208912334328</v>
      </c>
      <c r="AP106" s="18">
        <f t="shared" si="228"/>
        <v>7.7486064693313095</v>
      </c>
      <c r="AQ106" s="18">
        <f t="shared" si="229"/>
        <v>13.262884642946426</v>
      </c>
      <c r="AS106" t="str">
        <f t="shared" si="258"/>
        <v>91 Elementary trades and related occupations</v>
      </c>
      <c r="AT106" s="18">
        <f t="shared" si="230"/>
        <v>-2.3755603435900219</v>
      </c>
      <c r="AU106" s="18">
        <f t="shared" si="230"/>
        <v>-2.1963208080686192</v>
      </c>
      <c r="AV106" s="18">
        <f t="shared" si="230"/>
        <v>21.413350181865056</v>
      </c>
      <c r="AW106" s="18">
        <f t="shared" si="230"/>
        <v>3.3218716128838199</v>
      </c>
      <c r="AX106" s="18">
        <f t="shared" si="231"/>
        <v>8.2930606646191016</v>
      </c>
      <c r="AZ106" s="18">
        <f t="shared" si="232"/>
        <v>9.0310825112176474</v>
      </c>
      <c r="BA106" s="18">
        <f t="shared" si="233"/>
        <v>6.6388201746705677</v>
      </c>
      <c r="BB106" s="18">
        <f t="shared" si="234"/>
        <v>11.732452383408676</v>
      </c>
      <c r="BD106" t="str">
        <f t="shared" si="259"/>
        <v>91 Elementary trades and related occupations</v>
      </c>
      <c r="BE106" s="18">
        <f t="shared" si="235"/>
        <v>-2.4136266636697323</v>
      </c>
      <c r="BF106" s="18">
        <f t="shared" si="235"/>
        <v>-11.474764470095112</v>
      </c>
      <c r="BG106" s="18">
        <f t="shared" si="235"/>
        <v>18.681584453770682</v>
      </c>
      <c r="BH106" s="18">
        <f t="shared" si="235"/>
        <v>3.3637928054313981</v>
      </c>
      <c r="BI106" s="18">
        <f t="shared" si="236"/>
        <v>6.8849992715643404</v>
      </c>
      <c r="BK106" s="18">
        <f t="shared" si="237"/>
        <v>8.236415991360758</v>
      </c>
      <c r="BL106" s="18">
        <f t="shared" si="238"/>
        <v>5.2875558167213121</v>
      </c>
      <c r="BM106" s="18">
        <f t="shared" si="239"/>
        <v>10.454765337080696</v>
      </c>
      <c r="BO106" t="str">
        <f t="shared" si="260"/>
        <v>91 Elementary trades and related occupations</v>
      </c>
      <c r="BP106" s="18">
        <f t="shared" si="240"/>
        <v>-6.362013120754284</v>
      </c>
      <c r="BQ106" s="18">
        <f t="shared" si="240"/>
        <v>-8.9608530913762525</v>
      </c>
      <c r="BR106" s="18">
        <f t="shared" si="240"/>
        <v>13.12467126320529</v>
      </c>
      <c r="BS106" s="18">
        <f t="shared" si="240"/>
        <v>0.12019735172721369</v>
      </c>
      <c r="BT106" s="18">
        <f t="shared" si="241"/>
        <v>3.3985592864261172</v>
      </c>
      <c r="BV106" s="18">
        <f t="shared" si="242"/>
        <v>4.2798124451635777</v>
      </c>
      <c r="BW106" s="18">
        <f t="shared" si="243"/>
        <v>4.0063680501098542</v>
      </c>
      <c r="BX106" s="18">
        <f t="shared" si="244"/>
        <v>6.7865292712947278</v>
      </c>
      <c r="BZ106" t="str">
        <f t="shared" si="261"/>
        <v>91 Elementary trades and related occupations</v>
      </c>
      <c r="CA106" s="18">
        <f t="shared" si="245"/>
        <v>0.90409080563786937</v>
      </c>
      <c r="CB106" s="18">
        <f t="shared" si="245"/>
        <v>-21.166707225692292</v>
      </c>
      <c r="CC106" s="18">
        <f t="shared" si="245"/>
        <v>12.817047149979421</v>
      </c>
      <c r="CD106" s="18">
        <f t="shared" si="245"/>
        <v>-0.57113981129024438</v>
      </c>
      <c r="CE106" s="18">
        <f t="shared" si="246"/>
        <v>1.9428438802807868</v>
      </c>
      <c r="CG106" s="18">
        <f t="shared" si="247"/>
        <v>3.7050447854412027</v>
      </c>
      <c r="CH106" s="18">
        <f t="shared" si="248"/>
        <v>3.4666438688490286</v>
      </c>
      <c r="CI106" s="18">
        <f t="shared" si="249"/>
        <v>5.9897931198691134</v>
      </c>
      <c r="CK106" t="str">
        <f t="shared" si="262"/>
        <v>91 Elementary trades and related occupations</v>
      </c>
      <c r="CL106" s="18">
        <f t="shared" si="250"/>
        <v>-1.9855858331693899</v>
      </c>
      <c r="CM106" s="18">
        <f t="shared" si="250"/>
        <v>17.674389096612941</v>
      </c>
      <c r="CN106" s="18">
        <f t="shared" si="250"/>
        <v>7.4454509813397074</v>
      </c>
      <c r="CO106" s="18">
        <f t="shared" si="250"/>
        <v>-0.17083205092570664</v>
      </c>
      <c r="CP106" s="18">
        <f t="shared" si="251"/>
        <v>3.2047745530806804</v>
      </c>
      <c r="CR106" s="18">
        <f t="shared" si="252"/>
        <v>2.3059702810323213</v>
      </c>
      <c r="CS106" s="18">
        <f t="shared" si="253"/>
        <v>2.6531057768773625</v>
      </c>
      <c r="CT106" s="18">
        <f t="shared" si="254"/>
        <v>4.3307836650167797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2.3161263431094925</v>
      </c>
      <c r="C107" s="18">
        <f t="shared" si="210"/>
        <v>-13.974899711355981</v>
      </c>
      <c r="D107" s="18">
        <f t="shared" si="210"/>
        <v>7.0858350832796013</v>
      </c>
      <c r="E107" s="18">
        <f t="shared" si="210"/>
        <v>2.9959428656900489</v>
      </c>
      <c r="F107" s="18">
        <f t="shared" si="211"/>
        <v>3.0903244462021418</v>
      </c>
      <c r="H107" s="18">
        <f t="shared" si="212"/>
        <v>4.3415829448188781</v>
      </c>
      <c r="I107" s="18">
        <f t="shared" si="213"/>
        <v>3.907951517925401</v>
      </c>
      <c r="J107" s="18">
        <f t="shared" si="214"/>
        <v>6.7633957861562344</v>
      </c>
      <c r="L107" t="str">
        <f t="shared" ref="L107" si="263">A107</f>
        <v>92 Elementary administration and service occupations</v>
      </c>
      <c r="M107" s="18">
        <f t="shared" si="215"/>
        <v>6.3362194528651994</v>
      </c>
      <c r="N107" s="18">
        <f t="shared" si="215"/>
        <v>-1.9849722012204585</v>
      </c>
      <c r="O107" s="18">
        <f t="shared" si="215"/>
        <v>7.8965857072920365</v>
      </c>
      <c r="P107" s="18">
        <f t="shared" si="215"/>
        <v>5.1940684667363346</v>
      </c>
      <c r="Q107" s="18">
        <f t="shared" si="216"/>
        <v>5.5638524959044311</v>
      </c>
      <c r="S107" s="18">
        <f t="shared" si="217"/>
        <v>6.0873013828650402</v>
      </c>
      <c r="T107" s="18">
        <f t="shared" si="218"/>
        <v>4.5390647445731735</v>
      </c>
      <c r="U107" s="18">
        <f t="shared" si="219"/>
        <v>8.4418182422489672</v>
      </c>
      <c r="W107" t="str">
        <f t="shared" ref="W107" si="264">A107</f>
        <v>92 Elementary administration and service occupations</v>
      </c>
      <c r="X107" s="18">
        <f t="shared" si="220"/>
        <v>1.6265730725816496</v>
      </c>
      <c r="Y107" s="18">
        <f t="shared" si="220"/>
        <v>4.7726290826491047</v>
      </c>
      <c r="Z107" s="18">
        <f t="shared" si="220"/>
        <v>2.4096159335703193</v>
      </c>
      <c r="AA107" s="18">
        <f t="shared" si="220"/>
        <v>2.1147519579293395</v>
      </c>
      <c r="AB107" s="18">
        <f t="shared" si="221"/>
        <v>2.3710775790361627</v>
      </c>
      <c r="AD107" s="18">
        <f t="shared" si="222"/>
        <v>2.212945496643659</v>
      </c>
      <c r="AE107" s="18">
        <f t="shared" si="223"/>
        <v>3.9354733129386865</v>
      </c>
      <c r="AF107" s="18">
        <f t="shared" si="224"/>
        <v>5.3099010060636553</v>
      </c>
      <c r="AH107" t="str">
        <f t="shared" ref="AH107" si="265">L107</f>
        <v>92 Elementary administration and service occupations</v>
      </c>
      <c r="AI107" s="18">
        <f t="shared" si="225"/>
        <v>0.67896660001558473</v>
      </c>
      <c r="AJ107" s="18">
        <f t="shared" si="225"/>
        <v>5.7802097432816613</v>
      </c>
      <c r="AK107" s="18">
        <f t="shared" si="225"/>
        <v>2.6674890428739939</v>
      </c>
      <c r="AL107" s="18">
        <f t="shared" si="225"/>
        <v>2.2186276658891391</v>
      </c>
      <c r="AM107" s="18">
        <f t="shared" si="226"/>
        <v>2.5780288079696012</v>
      </c>
      <c r="AO107" s="18">
        <f t="shared" si="227"/>
        <v>2.3680296536604528</v>
      </c>
      <c r="AP107" s="18">
        <f t="shared" si="228"/>
        <v>3.8018335481119214</v>
      </c>
      <c r="AQ107" s="18">
        <f t="shared" si="229"/>
        <v>5.3029091615629298</v>
      </c>
      <c r="AS107" t="str">
        <f t="shared" ref="AS107" si="266">W107</f>
        <v>92 Elementary administration and service occupations</v>
      </c>
      <c r="AT107" s="18">
        <f t="shared" si="230"/>
        <v>0.45761849305197</v>
      </c>
      <c r="AU107" s="18">
        <f t="shared" si="230"/>
        <v>11.081137466537738</v>
      </c>
      <c r="AV107" s="18">
        <f t="shared" si="230"/>
        <v>1.7781985380574516</v>
      </c>
      <c r="AW107" s="18">
        <f t="shared" si="230"/>
        <v>2.3469514881240272</v>
      </c>
      <c r="AX107" s="18">
        <f t="shared" si="231"/>
        <v>2.6931443853728254</v>
      </c>
      <c r="AZ107" s="18">
        <f t="shared" si="232"/>
        <v>2.1570149031055585</v>
      </c>
      <c r="BA107" s="18">
        <f t="shared" si="233"/>
        <v>3.6489385223078319</v>
      </c>
      <c r="BB107" s="18">
        <f t="shared" si="234"/>
        <v>5.0343742475063014</v>
      </c>
      <c r="BD107" t="str">
        <f t="shared" ref="BD107" si="267">AH107</f>
        <v>92 Elementary administration and service occupations</v>
      </c>
      <c r="BE107" s="18">
        <f t="shared" si="235"/>
        <v>-4.2404101357806923E-2</v>
      </c>
      <c r="BF107" s="18">
        <f t="shared" si="235"/>
        <v>-9.259831157925225</v>
      </c>
      <c r="BG107" s="18">
        <f t="shared" si="235"/>
        <v>-2.6944344376642504</v>
      </c>
      <c r="BH107" s="18">
        <f t="shared" si="235"/>
        <v>-0.72632536937985437</v>
      </c>
      <c r="BI107" s="18">
        <f t="shared" si="236"/>
        <v>-1.8982374205392283</v>
      </c>
      <c r="BK107" s="18">
        <f t="shared" si="237"/>
        <v>-1.386745440453041</v>
      </c>
      <c r="BL107" s="18">
        <f t="shared" si="238"/>
        <v>2.227351114725673</v>
      </c>
      <c r="BM107" s="18">
        <f t="shared" si="239"/>
        <v>1.2374493217849558</v>
      </c>
      <c r="BO107" t="str">
        <f t="shared" ref="BO107" si="268">AS107</f>
        <v>92 Elementary administration and service occupations</v>
      </c>
      <c r="BP107" s="18">
        <f t="shared" si="240"/>
        <v>-1.0639479474242708</v>
      </c>
      <c r="BQ107" s="18">
        <f t="shared" si="240"/>
        <v>-9.1105295018361403</v>
      </c>
      <c r="BR107" s="18">
        <f t="shared" si="240"/>
        <v>-2.392635454476999</v>
      </c>
      <c r="BS107" s="18">
        <f t="shared" si="240"/>
        <v>-2.0103317600364323</v>
      </c>
      <c r="BT107" s="18">
        <f t="shared" si="241"/>
        <v>-2.588981045575145</v>
      </c>
      <c r="BV107" s="18">
        <f t="shared" si="242"/>
        <v>-2.1379324123508514</v>
      </c>
      <c r="BW107" s="18">
        <f t="shared" si="243"/>
        <v>2.3248885215946702</v>
      </c>
      <c r="BX107" s="18">
        <f t="shared" si="244"/>
        <v>0.84633151618460634</v>
      </c>
      <c r="BZ107" t="str">
        <f t="shared" ref="BZ107" si="269">BD107</f>
        <v>92 Elementary administration and service occupations</v>
      </c>
      <c r="CA107" s="18">
        <f t="shared" si="245"/>
        <v>3.3785874938206728</v>
      </c>
      <c r="CB107" s="18">
        <f t="shared" si="245"/>
        <v>-11.405451129512789</v>
      </c>
      <c r="CC107" s="18">
        <f t="shared" si="245"/>
        <v>-2.19978098202952</v>
      </c>
      <c r="CD107" s="18">
        <f t="shared" si="245"/>
        <v>-2.7469244797424297</v>
      </c>
      <c r="CE107" s="18">
        <f t="shared" si="246"/>
        <v>-3.142395498355699</v>
      </c>
      <c r="CG107" s="18">
        <f t="shared" si="247"/>
        <v>-2.5648842728593246</v>
      </c>
      <c r="CH107" s="18">
        <f t="shared" si="248"/>
        <v>1.7325552600214955</v>
      </c>
      <c r="CI107" s="18">
        <f t="shared" si="249"/>
        <v>-0.19517649238296464</v>
      </c>
      <c r="CK107" t="str">
        <f t="shared" ref="CK107" si="270">BO107</f>
        <v>92 Elementary administration and service occupations</v>
      </c>
      <c r="CL107" s="18">
        <f t="shared" si="250"/>
        <v>-7.5145953352874546</v>
      </c>
      <c r="CM107" s="18">
        <f t="shared" si="250"/>
        <v>5.2140564281826007</v>
      </c>
      <c r="CN107" s="18">
        <f t="shared" si="250"/>
        <v>-9.7701987449886563</v>
      </c>
      <c r="CO107" s="18">
        <f t="shared" si="250"/>
        <v>-1.0141228754516174</v>
      </c>
      <c r="CP107" s="18">
        <f t="shared" si="251"/>
        <v>-3.4705664054217933</v>
      </c>
      <c r="CR107" s="18">
        <f t="shared" si="252"/>
        <v>-4.0233712905500258</v>
      </c>
      <c r="CS107" s="18">
        <f t="shared" si="253"/>
        <v>1.1381226589035842</v>
      </c>
      <c r="CT107" s="18">
        <f t="shared" si="254"/>
        <v>-2.1199592678275758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7.8474521340739845</v>
      </c>
      <c r="C109" s="26">
        <f>IF(AND(D$6-C$6 &lt;&gt; 0,C35&lt;&gt;0,D35&lt;&gt;0),(EXP(LN(D35/C35)/(D$6-C$6))-1)*100,0)</f>
        <v>-1.8853531005651458</v>
      </c>
      <c r="D109" s="26">
        <f>IF(AND(E$6-D$6 &lt;&gt; 0,D35&lt;&gt;0,E35&lt;&gt;0),(EXP(LN(E35/D35)/(E$6-D$6))-1)*100,0)</f>
        <v>5.5697320204190826</v>
      </c>
      <c r="E109" s="26">
        <f>IF(AND(F$6-E$6 &lt;&gt; 0,E35&lt;&gt;0,F35&lt;&gt;0),(EXP(LN(F35/E35)/(F$6-E$6))-1)*100,0)</f>
        <v>3.9687652742870227</v>
      </c>
      <c r="F109" s="26">
        <f>IF(AND(F$6-C$6 &lt;&gt; 0,C35&lt;&gt;0,F35&lt;&gt;0),(EXP(LN(F35/C35)/(F$6-C$6))-1)*100,0)</f>
        <v>4.0887367327972601</v>
      </c>
      <c r="H109" s="26">
        <f t="shared" ref="H109" si="271">IF($F$6-$D$6 &lt;&gt; 0,(EXP(LN(1+(H72/100))/($F$6-$D$6))-1)*100,0)</f>
        <v>4.4997048798515626</v>
      </c>
      <c r="I109" s="26">
        <f t="shared" ref="I109" si="272">IF(D35&gt;0,((1+(I35/D35))^(1/($F$6-$D$6))-1)*100,0)</f>
        <v>3.5953676340940044</v>
      </c>
      <c r="J109" s="26">
        <f t="shared" ref="J109" si="273">IF($F$6-$D$6 &lt;&gt; 0,(EXP(LN(1+(J72/100))/($F$6-$D$6))-1)*100,0)</f>
        <v>6.6693027838803598</v>
      </c>
      <c r="L109" s="24" t="str">
        <f>L35</f>
        <v>All occupations</v>
      </c>
      <c r="M109" s="26">
        <f>IF(AND(N$6-M$6 &lt;&gt; 0,M35&lt;&gt;0,N35&lt;&gt;0),(EXP(LN(N35/M35)/(N$6-M$6))-1)*100,0)</f>
        <v>8.0185306651397994</v>
      </c>
      <c r="N109" s="26">
        <f>IF(AND(O$6-N$6 &lt;&gt; 0,N35&lt;&gt;0,O35&lt;&gt;0),(EXP(LN(O35/N35)/(O$6-N$6))-1)*100,0)</f>
        <v>2.1405512762776358</v>
      </c>
      <c r="O109" s="26">
        <f>IF(AND(P$6-O$6 &lt;&gt; 0,O35&lt;&gt;0,P35&lt;&gt;0),(EXP(LN(P35/O35)/(P$6-O$6))-1)*100,0)</f>
        <v>5.3367636818503428</v>
      </c>
      <c r="P109" s="26">
        <f>IF(AND(Q$6-P$6 &lt;&gt; 0,P35&lt;&gt;0,Q35&lt;&gt;0),(EXP(LN(Q35/P35)/(Q$6-P$6))-1)*100,0)</f>
        <v>3.9530441643135461</v>
      </c>
      <c r="Q109" s="26">
        <f>IF(AND(Q$6-N$6 &lt;&gt; 0,N35&lt;&gt;0,Q35&lt;&gt;0),(EXP(LN(Q35/N35)/(Q$6-N$6))-1)*100,0)</f>
        <v>4.2688024674662151</v>
      </c>
      <c r="S109" s="26">
        <f t="shared" ref="S109" si="274">IF($F$6-$D$6 &lt;&gt; 0,(EXP(LN(1+(S72/100))/($F$6-$D$6))-1)*100,0)</f>
        <v>4.4122524825515264</v>
      </c>
      <c r="T109" s="26">
        <f t="shared" ref="T109" si="275">IF(O35&gt;0,((1+(T35/O35))^(1/($F$6-$D$6))-1)*100,0)</f>
        <v>3.7383669335029568</v>
      </c>
      <c r="U109" s="26">
        <f t="shared" ref="U109" si="276">IF($F$6-$D$6 &lt;&gt; 0,(EXP(LN(1+(U72/100))/($F$6-$D$6))-1)*100,0)</f>
        <v>6.6999194311315513</v>
      </c>
      <c r="W109" s="24" t="str">
        <f>W35</f>
        <v>All occupations</v>
      </c>
      <c r="X109" s="26">
        <f>IF(AND(Y$6-X$6 &lt;&gt; 0,X35&lt;&gt;0,Y35&lt;&gt;0),(EXP(LN(Y35/X35)/(Y$6-X$6))-1)*100,0)</f>
        <v>1.7889311184739354</v>
      </c>
      <c r="Y109" s="26">
        <f>IF(AND(Z$6-Y$6 &lt;&gt; 0,Y35&lt;&gt;0,Z35&lt;&gt;0),(EXP(LN(Z35/Y35)/(Z$6-Y$6))-1)*100,0)</f>
        <v>4.8650708294893708</v>
      </c>
      <c r="Z109" s="26">
        <f>IF(AND(AA$6-Z$6 &lt;&gt; 0,Z35&lt;&gt;0,AA35&lt;&gt;0),(EXP(LN(AA35/Z35)/(AA$6-Z$6))-1)*100,0)</f>
        <v>2.0920354835606725</v>
      </c>
      <c r="AA109" s="26">
        <f>IF(AND(AB$6-AA$6 &lt;&gt; 0,AA35&lt;&gt;0,AB35&lt;&gt;0),(EXP(LN(AB35/AA35)/(AB$6-AA$6))-1)*100,0)</f>
        <v>1.1258874941561636</v>
      </c>
      <c r="AB109" s="26">
        <f>IF(AND(AB$6-Y$6 &lt;&gt; 0,Y35&lt;&gt;0,AB35&lt;&gt;0),(EXP(LN(AB35/Y35)/(AB$6-Y$6))-1)*100,0)</f>
        <v>1.6572487542879211</v>
      </c>
      <c r="AD109" s="26">
        <f t="shared" ref="AD109" si="277">IF($F$6-$D$6 &lt;&gt; 0,(EXP(LN(1+(AD72/100))/($F$6-$D$6))-1)*100,0)</f>
        <v>1.4469166227018881</v>
      </c>
      <c r="AE109" s="26">
        <f t="shared" ref="AE109" si="278">IF(Z35&gt;0,((1+(AE35/Z35))^(1/($F$6-$D$6))-1)*100,0)</f>
        <v>3.3536229433269948</v>
      </c>
      <c r="AF109" s="26">
        <f t="shared" ref="AF109" si="279">IF($F$6-$D$6 &lt;&gt; 0,(EXP(LN(1+(AF72/100))/($F$6-$D$6))-1)*100,0)</f>
        <v>4.30057430942139</v>
      </c>
      <c r="AH109" s="24" t="str">
        <f>AH35</f>
        <v>All occupations</v>
      </c>
      <c r="AI109" s="26">
        <f>IF(AND(AJ$6-AI$6 &lt;&gt; 0,AI35&lt;&gt;0,AJ35&lt;&gt;0),(EXP(LN(AJ35/AI35)/(AJ$6-AI$6))-1)*100,0)</f>
        <v>-1.7136745517586482</v>
      </c>
      <c r="AJ109" s="26">
        <f>IF(AND(AK$6-AJ$6 &lt;&gt; 0,AJ35&lt;&gt;0,AK35&lt;&gt;0),(EXP(LN(AK35/AJ35)/(AK$6-AJ$6))-1)*100,0)</f>
        <v>5.435771238930398</v>
      </c>
      <c r="AK109" s="26">
        <f>IF(AND(AL$6-AK$6 &lt;&gt; 0,AK35&lt;&gt;0,AL35&lt;&gt;0),(EXP(LN(AL35/AK35)/(AL$6-AK$6))-1)*100,0)</f>
        <v>0.89408462957054624</v>
      </c>
      <c r="AL109" s="26">
        <f>IF(AND(AM$6-AL$6 &lt;&gt; 0,AL35&lt;&gt;0,AM35&lt;&gt;0),(EXP(LN(AM35/AL35)/(AM$6-AL$6))-1)*100,0)</f>
        <v>0.95440683311791563</v>
      </c>
      <c r="AM109" s="26">
        <f>IF(AND(AM$6-AJ$6 &lt;&gt; 0,AJ35&lt;&gt;0,AM35&lt;&gt;0),(EXP(LN(AM35/AJ35)/(AM$6-AJ$6))-1)*100,0)</f>
        <v>1.2099201517906222</v>
      </c>
      <c r="AO109" s="26">
        <f t="shared" ref="AO109" si="280">IF($F$6-$D$6 &lt;&gt; 0,(EXP(LN(1+(AO72/100))/($F$6-$D$6))-1)*100,0)</f>
        <v>0.93429542575225177</v>
      </c>
      <c r="AP109" s="26">
        <f t="shared" ref="AP109" si="281">IF(AK35&gt;0,((1+(AP35/AK35))^(1/($F$6-$D$6))-1)*100,0)</f>
        <v>3.1587749549641497</v>
      </c>
      <c r="AQ109" s="26">
        <f t="shared" ref="AQ109" si="282">IF($F$6-$D$6 &lt;&gt; 0,(EXP(LN(1+(AQ72/100))/($F$6-$D$6))-1)*100,0)</f>
        <v>3.7777702690278359</v>
      </c>
      <c r="AS109" s="24" t="str">
        <f>AS35</f>
        <v>All occupations</v>
      </c>
      <c r="AT109" s="26">
        <f>IF(AND(AU$6-AT$6 &lt;&gt; 0,AT35&lt;&gt;0,AU35&lt;&gt;0),(EXP(LN(AU35/AT35)/(AU$6-AT$6))-1)*100,0)</f>
        <v>0.74630970585063405</v>
      </c>
      <c r="AU109" s="26">
        <f>IF(AND(AV$6-AU$6 &lt;&gt; 0,AU35&lt;&gt;0,AV35&lt;&gt;0),(EXP(LN(AV35/AU35)/(AV$6-AU$6))-1)*100,0)</f>
        <v>4.6221867092114621</v>
      </c>
      <c r="AV109" s="26">
        <f>IF(AND(AW$6-AV$6 &lt;&gt; 0,AV35&lt;&gt;0,AW35&lt;&gt;0),(EXP(LN(AW35/AV35)/(AW$6-AV$6))-1)*100,0)</f>
        <v>1.7139131847364819</v>
      </c>
      <c r="AW109" s="26">
        <f>IF(AND(AX$6-AW$6 &lt;&gt; 0,AW35&lt;&gt;0,AX35&lt;&gt;0),(EXP(LN(AX35/AW35)/(AX$6-AW$6))-1)*100,0)</f>
        <v>1.142023695788752</v>
      </c>
      <c r="AX109" s="26">
        <f>IF(AND(AX$6-AU$6 &lt;&gt; 0,AU35&lt;&gt;0,AX35&lt;&gt;0),(EXP(LN(AX35/AU35)/(AX$6-AU$6))-1)*100,0)</f>
        <v>1.5348484299216647</v>
      </c>
      <c r="AZ109" s="26">
        <f t="shared" ref="AZ109" si="283">IF($F$6-$D$6 &lt;&gt; 0,(EXP(LN(1+(AZ72/100))/($F$6-$D$6))-1)*100,0)</f>
        <v>1.3322953557520556</v>
      </c>
      <c r="BA109" s="26">
        <f t="shared" ref="BA109" si="284">IF(AV35&gt;0,((1+(BA35/AV35))^(1/($F$6-$D$6))-1)*100,0)</f>
        <v>3.2083596482358478</v>
      </c>
      <c r="BB109" s="26">
        <f t="shared" ref="BB109" si="285">IF($F$6-$D$6 &lt;&gt; 0,(EXP(LN(1+(BB72/100))/($F$6-$D$6))-1)*100,0)</f>
        <v>4.0940156830888697</v>
      </c>
      <c r="BD109" s="24" t="str">
        <f>BD35</f>
        <v>All occupations</v>
      </c>
      <c r="BE109" s="26">
        <f>IF(AND(BF$6-BE$6 &lt;&gt; 0,BE35&lt;&gt;0,BF35&lt;&gt;0),(EXP(LN(BF35/BE35)/(BF$6-BE$6))-1)*100,0)</f>
        <v>2.0882823644479576</v>
      </c>
      <c r="BF109" s="26">
        <f>IF(AND(BG$6-BF$6 &lt;&gt; 0,BF35&lt;&gt;0,BG35&lt;&gt;0),(EXP(LN(BG35/BF35)/(BG$6-BF$6))-1)*100,0)</f>
        <v>-4.8954015802785129</v>
      </c>
      <c r="BG109" s="26">
        <f>IF(AND(BH$6-BG$6 &lt;&gt; 0,BG35&lt;&gt;0,BH35&lt;&gt;0),(EXP(LN(BH35/BG35)/(BH$6-BG$6))-1)*100,0)</f>
        <v>0.55560641802370192</v>
      </c>
      <c r="BH109" s="26">
        <f>IF(AND(BI$6-BH$6 &lt;&gt; 0,BH35&lt;&gt;0,BI35&lt;&gt;0),(EXP(LN(BI35/BH35)/(BI$6-BH$6))-1)*100,0)</f>
        <v>0.34659225531772364</v>
      </c>
      <c r="BI109" s="26">
        <f>IF(AND(BI$6-BF$6 &lt;&gt; 0,BF35&lt;&gt;0,BI35&lt;&gt;0),(EXP(LN(BI35/BF35)/(BI$6-BF$6))-1)*100,0)</f>
        <v>7.5715322861058532E-2</v>
      </c>
      <c r="BK109" s="26">
        <f t="shared" ref="BK109" si="286">IF($F$6-$D$6 &lt;&gt; 0,(EXP(LN(1+(BK72/100))/($F$6-$D$6))-1)*100,0)</f>
        <v>0.41621532542128747</v>
      </c>
      <c r="BL109" s="26">
        <f t="shared" ref="BL109" si="287">IF(BG35&gt;0,((1+(BL35/BG35))^(1/($F$6-$D$6))-1)*100,0)</f>
        <v>2.5063366649230812</v>
      </c>
      <c r="BM109" s="26">
        <f t="shared" ref="BM109" si="288">IF($F$6-$D$6 &lt;&gt; 0,(EXP(LN(1+(BM72/100))/($F$6-$D$6))-1)*100,0)</f>
        <v>2.8032824433072534</v>
      </c>
      <c r="BO109" s="24" t="str">
        <f>BO35</f>
        <v>All occupations</v>
      </c>
      <c r="BP109" s="26">
        <f>IF(AND(BQ$6-BP$6 &lt;&gt; 0,BP35&lt;&gt;0,BQ35&lt;&gt;0),(EXP(LN(BQ35/BP35)/(BQ$6-BP$6))-1)*100,0)</f>
        <v>-0.84226746462364721</v>
      </c>
      <c r="BQ109" s="26">
        <f>IF(AND(BR$6-BQ$6 &lt;&gt; 0,BQ35&lt;&gt;0,BR35&lt;&gt;0),(EXP(LN(BR35/BQ35)/(BR$6-BQ$6))-1)*100,0)</f>
        <v>-5.4139563616590447</v>
      </c>
      <c r="BR109" s="26">
        <f>IF(AND(BS$6-BR$6 &lt;&gt; 0,BR35&lt;&gt;0,BS35&lt;&gt;0),(EXP(LN(BS35/BR35)/(BS$6-BR$6))-1)*100,0)</f>
        <v>-1.8636009398687259</v>
      </c>
      <c r="BS109" s="26">
        <f>IF(AND(BT$6-BS$6 &lt;&gt; 0,BS35&lt;&gt;0,BT35&lt;&gt;0),(EXP(LN(BT35/BS35)/(BT$6-BS$6))-1)*100,0)</f>
        <v>-2.4137172180992539</v>
      </c>
      <c r="BT109" s="26">
        <f>IF(AND(BT$6-BQ$6 &lt;&gt; 0,BQ35&lt;&gt;0,BT35&lt;&gt;0),(EXP(LN(BT35/BQ35)/(BT$6-BQ$6))-1)*100,0)</f>
        <v>-2.4327447130986668</v>
      </c>
      <c r="BV109" s="26">
        <f t="shared" ref="BV109" si="289">IF($F$6-$D$6 &lt;&gt; 0,(EXP(LN(1+(BV72/100))/($F$6-$D$6))-1)*100,0)</f>
        <v>-2.2306886204657039</v>
      </c>
      <c r="BW109" s="26">
        <f t="shared" ref="BW109" si="290">IF(BR35&gt;0,((1+(BW35/BR35))^(1/($F$6-$D$6))-1)*100,0)</f>
        <v>2.2676969049723716</v>
      </c>
      <c r="BX109" s="26">
        <f t="shared" ref="BX109" si="291">IF($F$6-$D$6 &lt;&gt; 0,(EXP(LN(1+(BX72/100))/($F$6-$D$6))-1)*100,0)</f>
        <v>0.7147833528331482</v>
      </c>
      <c r="BZ109" s="24" t="str">
        <f>BZ35</f>
        <v>All occupations</v>
      </c>
      <c r="CA109" s="26">
        <f>IF(AND(CB$6-CA$6 &lt;&gt; 0,CA35&lt;&gt;0,CB35&lt;&gt;0),(EXP(LN(CB35/CA35)/(CB$6-CA$6))-1)*100,0)</f>
        <v>4.1910485217767857</v>
      </c>
      <c r="CB109" s="26">
        <f>IF(AND(CC$6-CB$6 &lt;&gt; 0,CB35&lt;&gt;0,CC35&lt;&gt;0),(EXP(LN(CC35/CB35)/(CC$6-CB$6))-1)*100,0)</f>
        <v>-9.1659334668396042</v>
      </c>
      <c r="CC109" s="26">
        <f>IF(AND(CD$6-CC$6 &lt;&gt; 0,CC35&lt;&gt;0,CD35&lt;&gt;0),(EXP(LN(CD35/CC35)/(CD$6-CC$6))-1)*100,0)</f>
        <v>-2.0927170821485319</v>
      </c>
      <c r="CD109" s="26">
        <f>IF(AND(CE$6-CD$6 &lt;&gt; 0,CD35&lt;&gt;0,CE35&lt;&gt;0),(EXP(LN(CE35/CD35)/(CE$6-CD$6))-1)*100,0)</f>
        <v>-3.1612686748943242</v>
      </c>
      <c r="CE109" s="26">
        <f>IF(AND(CE$6-CB$6 &lt;&gt; 0,CB35&lt;&gt;0,CE35&lt;&gt;0),(EXP(LN(CE35/CB35)/(CE$6-CB$6))-1)*100,0)</f>
        <v>-3.2165907504862146</v>
      </c>
      <c r="CG109" s="26">
        <f t="shared" ref="CG109" si="292">IF($F$6-$D$6 &lt;&gt; 0,(EXP(LN(1+(CG72/100))/($F$6-$D$6))-1)*100,0)</f>
        <v>-2.8063869229326577</v>
      </c>
      <c r="CH109" s="26">
        <f t="shared" ref="CH109" si="293">IF(CC35&gt;0,((1+(CH35/CC35))^(1/($F$6-$D$6))-1)*100,0)</f>
        <v>1.7426555475294148</v>
      </c>
      <c r="CI109" s="26">
        <f t="shared" ref="CI109" si="294">IF($F$6-$D$6 &lt;&gt; 0,(EXP(LN(1+(CI72/100))/($F$6-$D$6))-1)*100,0)</f>
        <v>-0.35325573473470318</v>
      </c>
      <c r="CK109" s="24" t="str">
        <f>CK35</f>
        <v>All occupations</v>
      </c>
      <c r="CL109" s="26">
        <f>IF(AND(CM$6-CL$6 &lt;&gt; 0,CL35&lt;&gt;0,CM35&lt;&gt;0),(EXP(LN(CM35/CL35)/(CM$6-CL$6))-1)*100,0)</f>
        <v>-1.8221221740132409</v>
      </c>
      <c r="CM109" s="26">
        <f>IF(AND(CN$6-CM$6 &lt;&gt; 0,CM35&lt;&gt;0,CN35&lt;&gt;0),(EXP(LN(CN35/CM35)/(CN$6-CM$6))-1)*100,0)</f>
        <v>19.783735485674825</v>
      </c>
      <c r="CN109" s="26">
        <f>IF(AND(CO$6-CN$6 &lt;&gt; 0,CN35&lt;&gt;0,CO35&lt;&gt;0),(EXP(LN(CO35/CN35)/(CO$6-CN$6))-1)*100,0)</f>
        <v>-5.6562951009982765</v>
      </c>
      <c r="CO109" s="26">
        <f>IF(AND(CP$6-CO$6 &lt;&gt; 0,CO35&lt;&gt;0,CP35&lt;&gt;0),(EXP(LN(CP35/CO35)/(CP$6-CO$6))-1)*100,0)</f>
        <v>-2.8310820343456888</v>
      </c>
      <c r="CP109" s="26">
        <f>IF(AND(CP$6-CM$6 &lt;&gt; 0,CM35&lt;&gt;0,CP35&lt;&gt;0),(EXP(LN(CP35/CM35)/(CP$6-CM$6))-1)*100,0)</f>
        <v>-2.4556184324256436</v>
      </c>
      <c r="CR109" s="26">
        <f t="shared" ref="CR109" si="295">IF($F$6-$D$6 &lt;&gt; 0,(EXP(LN(1+(CR72/100))/($F$6-$D$6))-1)*100,0)</f>
        <v>-3.7820971668670267</v>
      </c>
      <c r="CS109" s="26">
        <f t="shared" ref="CS109" si="296">IF(CN35&gt;0,((1+(CS35/CN35))^(1/($F$6-$D$6))-1)*100,0)</f>
        <v>1.4453062424589325</v>
      </c>
      <c r="CT109" s="26">
        <f t="shared" ref="CT109" si="297">IF($F$6-$D$6 &lt;&gt; 0,(EXP(LN(1+(CT72/100))/($F$6-$D$6))-1)*100,0)</f>
        <v>-1.4683764290229107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0.2424646891626514</v>
      </c>
      <c r="C119" s="27">
        <f t="shared" si="299"/>
        <v>1.6965388075822818E-2</v>
      </c>
      <c r="D119" s="27">
        <f t="shared" si="299"/>
        <v>0.18062182227986434</v>
      </c>
      <c r="E119" s="27">
        <f t="shared" si="299"/>
        <v>0.53408539782802267</v>
      </c>
      <c r="F119" s="27">
        <f t="shared" ref="F119:F144" si="300">F8-D8</f>
        <v>0.71470722010788701</v>
      </c>
      <c r="L119" t="str">
        <f>A119</f>
        <v>11 Corporate managers and directors</v>
      </c>
      <c r="M119" s="27">
        <f t="shared" ref="M119:P144" si="301">N8-M8</f>
        <v>2.0545042130422564</v>
      </c>
      <c r="N119" s="27">
        <f t="shared" si="301"/>
        <v>1.8566687652528557E-2</v>
      </c>
      <c r="O119" s="27">
        <f t="shared" si="301"/>
        <v>1.0341690783087909</v>
      </c>
      <c r="P119" s="27">
        <f t="shared" si="301"/>
        <v>3.6313821481248283</v>
      </c>
      <c r="Q119" s="27">
        <f t="shared" ref="Q119:Q144" si="302">Q8-O8</f>
        <v>4.6655512264336192</v>
      </c>
      <c r="W119" t="str">
        <f>A119</f>
        <v>11 Corporate managers and directors</v>
      </c>
      <c r="X119" s="27">
        <f t="shared" ref="X119:AA144" si="303">Y8-X8</f>
        <v>2.1489471567470186</v>
      </c>
      <c r="Y119" s="27">
        <f t="shared" si="303"/>
        <v>0.25480780893641608</v>
      </c>
      <c r="Z119" s="27">
        <f t="shared" si="303"/>
        <v>-0.46182200408340535</v>
      </c>
      <c r="AA119" s="27">
        <f t="shared" si="303"/>
        <v>1.2004088398558945</v>
      </c>
      <c r="AB119" s="27">
        <f t="shared" ref="AB119:AB144" si="304">AB8-Z8</f>
        <v>0.73858683577248918</v>
      </c>
      <c r="AH119" t="str">
        <f>L119</f>
        <v>11 Corporate managers and directors</v>
      </c>
      <c r="AI119" s="27">
        <f t="shared" ref="AI119:AL144" si="305">AJ8-AI8</f>
        <v>0.20569351654020585</v>
      </c>
      <c r="AJ119" s="27">
        <f t="shared" si="305"/>
        <v>0.23349664964809502</v>
      </c>
      <c r="AK119" s="27">
        <f t="shared" si="305"/>
        <v>-0.17492291302905194</v>
      </c>
      <c r="AL119" s="27">
        <f t="shared" si="305"/>
        <v>0.14776324221767911</v>
      </c>
      <c r="AM119" s="27">
        <f t="shared" ref="AM119:AM144" si="306">AM8-AK8</f>
        <v>-2.7159670811372827E-2</v>
      </c>
      <c r="AS119" t="str">
        <f>W119</f>
        <v>11 Corporate managers and directors</v>
      </c>
      <c r="AT119" s="27">
        <f t="shared" ref="AT119:AW144" si="307">AU8-AT8</f>
        <v>0.27741885355125628</v>
      </c>
      <c r="AU119" s="27">
        <f t="shared" si="307"/>
        <v>0.26100985764361528</v>
      </c>
      <c r="AV119" s="27">
        <f t="shared" si="307"/>
        <v>-0.33332059053653973</v>
      </c>
      <c r="AW119" s="27">
        <f t="shared" si="307"/>
        <v>0.16374849485176179</v>
      </c>
      <c r="AX119" s="27">
        <f t="shared" ref="AX119:AX144" si="308">AX8-AV8</f>
        <v>-0.16957209568477793</v>
      </c>
      <c r="BD119" t="str">
        <f>AH119</f>
        <v>11 Corporate managers and directors</v>
      </c>
      <c r="BE119" s="27">
        <f t="shared" ref="BE119:BH144" si="309">BF8-BE8</f>
        <v>1.5778870252479917</v>
      </c>
      <c r="BF119" s="27">
        <f t="shared" si="309"/>
        <v>-1.3591736265208709E-2</v>
      </c>
      <c r="BG119" s="27">
        <f t="shared" si="309"/>
        <v>-1.4512764812302477</v>
      </c>
      <c r="BH119" s="27">
        <f t="shared" si="309"/>
        <v>0.1095665544530533</v>
      </c>
      <c r="BI119" s="27">
        <f t="shared" ref="BI119:BI144" si="310">BI8-BG8</f>
        <v>-1.3417099267771944</v>
      </c>
      <c r="BO119" t="str">
        <f>AS119</f>
        <v>11 Corporate managers and directors</v>
      </c>
      <c r="BP119" s="27">
        <f t="shared" ref="BP119:BS144" si="311">BQ8-BP8</f>
        <v>0.41323980499506785</v>
      </c>
      <c r="BQ119" s="27">
        <f t="shared" si="311"/>
        <v>0.28496265739686244</v>
      </c>
      <c r="BR119" s="27">
        <f t="shared" si="311"/>
        <v>-1.6892181933711194</v>
      </c>
      <c r="BS119" s="27">
        <f t="shared" si="311"/>
        <v>-1.2359362711399036</v>
      </c>
      <c r="BT119" s="27">
        <f t="shared" ref="BT119:BT144" si="312">BT8-BR8</f>
        <v>-2.925154464511023</v>
      </c>
      <c r="BZ119" t="str">
        <f>BD119</f>
        <v>11 Corporate managers and directors</v>
      </c>
      <c r="CA119" s="68">
        <f t="shared" ref="CA119:CD144" si="313">CB8-CA8</f>
        <v>1.2938310236043407</v>
      </c>
      <c r="CB119" s="68">
        <f t="shared" si="313"/>
        <v>-7.0892788094844228E-2</v>
      </c>
      <c r="CC119" s="68">
        <f t="shared" si="313"/>
        <v>-0.82060413797502862</v>
      </c>
      <c r="CD119" s="68">
        <f t="shared" si="313"/>
        <v>-0.50929518991573186</v>
      </c>
      <c r="CE119" s="68">
        <f t="shared" ref="CE119:CE144" si="314">CE8-CC8</f>
        <v>-1.3298993278907605</v>
      </c>
      <c r="CK119" t="str">
        <f>BO119</f>
        <v>11 Corporate managers and directors</v>
      </c>
      <c r="CL119" s="68">
        <f t="shared" ref="CL119:CO144" si="315">CM8-CL8</f>
        <v>0.18085838811262334</v>
      </c>
      <c r="CM119" s="68">
        <f t="shared" si="315"/>
        <v>0.18702489922354126</v>
      </c>
      <c r="CN119" s="68">
        <f t="shared" si="315"/>
        <v>-0.16558323920106466</v>
      </c>
      <c r="CO119" s="68">
        <f t="shared" si="315"/>
        <v>-0.10730263828902897</v>
      </c>
      <c r="CP119" s="68">
        <f t="shared" ref="CP119:CP144" si="316">CP8-CN8</f>
        <v>-0.27288587749009363</v>
      </c>
    </row>
    <row r="120" spans="1:94" x14ac:dyDescent="0.2">
      <c r="A120" t="str">
        <f t="shared" si="298"/>
        <v>12 Other managers and proprietors</v>
      </c>
      <c r="B120" s="27">
        <f t="shared" si="299"/>
        <v>9.464408003923841E-2</v>
      </c>
      <c r="C120" s="27">
        <f t="shared" si="299"/>
        <v>-3.4048020907158694E-2</v>
      </c>
      <c r="D120" s="27">
        <f t="shared" si="299"/>
        <v>0.12619294957816773</v>
      </c>
      <c r="E120" s="27">
        <f t="shared" si="299"/>
        <v>0.25705623370545816</v>
      </c>
      <c r="F120" s="27">
        <f t="shared" si="300"/>
        <v>0.38324918328362589</v>
      </c>
      <c r="L120" t="str">
        <f t="shared" ref="L120:L143" si="317">A120</f>
        <v>12 Other managers and proprietors</v>
      </c>
      <c r="M120" s="27">
        <f t="shared" si="301"/>
        <v>0.67726739735246144</v>
      </c>
      <c r="N120" s="27">
        <f t="shared" si="301"/>
        <v>-1.5207906538260652E-2</v>
      </c>
      <c r="O120" s="27">
        <f t="shared" si="301"/>
        <v>0.87241810698569511</v>
      </c>
      <c r="P120" s="27">
        <f t="shared" si="301"/>
        <v>2.0425827604680684</v>
      </c>
      <c r="Q120" s="27">
        <f t="shared" si="302"/>
        <v>2.9150008674537635</v>
      </c>
      <c r="W120" t="str">
        <f t="shared" ref="W120:W143" si="318">A120</f>
        <v>12 Other managers and proprietors</v>
      </c>
      <c r="X120" s="27">
        <f t="shared" si="303"/>
        <v>0.49772317480525885</v>
      </c>
      <c r="Y120" s="27">
        <f t="shared" si="303"/>
        <v>6.261876706449776E-2</v>
      </c>
      <c r="Z120" s="27">
        <f t="shared" si="303"/>
        <v>0.75055931622814498</v>
      </c>
      <c r="AA120" s="27">
        <f t="shared" si="303"/>
        <v>1.0635660897870762</v>
      </c>
      <c r="AB120" s="27">
        <f t="shared" si="304"/>
        <v>1.8141254060152212</v>
      </c>
      <c r="AH120" t="str">
        <f t="shared" ref="AH120:AH143" si="319">L120</f>
        <v>12 Other managers and proprietors</v>
      </c>
      <c r="AI120" s="27">
        <f t="shared" si="305"/>
        <v>7.8047142564751759E-2</v>
      </c>
      <c r="AJ120" s="27">
        <f t="shared" si="305"/>
        <v>0.11651701201319842</v>
      </c>
      <c r="AK120" s="27">
        <f t="shared" si="305"/>
        <v>6.9617904329980718E-2</v>
      </c>
      <c r="AL120" s="27">
        <f t="shared" si="305"/>
        <v>0.30401691850126999</v>
      </c>
      <c r="AM120" s="27">
        <f t="shared" si="306"/>
        <v>0.37363482283125071</v>
      </c>
      <c r="AS120" t="str">
        <f t="shared" ref="AS120:AS143" si="320">W120</f>
        <v>12 Other managers and proprietors</v>
      </c>
      <c r="AT120" s="27">
        <f t="shared" si="307"/>
        <v>9.4671128805319693E-2</v>
      </c>
      <c r="AU120" s="27">
        <f t="shared" si="307"/>
        <v>5.3410989242583806E-2</v>
      </c>
      <c r="AV120" s="27">
        <f t="shared" si="307"/>
        <v>0.18894442918803533</v>
      </c>
      <c r="AW120" s="27">
        <f t="shared" si="307"/>
        <v>9.4208693347632266E-2</v>
      </c>
      <c r="AX120" s="27">
        <f t="shared" si="308"/>
        <v>0.2831531225356676</v>
      </c>
      <c r="BD120" t="str">
        <f t="shared" ref="BD120:BD143" si="321">AH120</f>
        <v>12 Other managers and proprietors</v>
      </c>
      <c r="BE120" s="27">
        <f t="shared" si="309"/>
        <v>0.12667102692008791</v>
      </c>
      <c r="BF120" s="27">
        <f t="shared" si="309"/>
        <v>7.1577823506359994E-2</v>
      </c>
      <c r="BG120" s="27">
        <f t="shared" si="309"/>
        <v>-0.23581400446075618</v>
      </c>
      <c r="BH120" s="27">
        <f t="shared" si="309"/>
        <v>8.7327346548066398E-2</v>
      </c>
      <c r="BI120" s="27">
        <f t="shared" si="310"/>
        <v>-0.14848665791268978</v>
      </c>
      <c r="BO120" t="str">
        <f t="shared" ref="BO120:BO143" si="322">AS120</f>
        <v>12 Other managers and proprietors</v>
      </c>
      <c r="BP120" s="27">
        <f t="shared" si="311"/>
        <v>0.12788523502941862</v>
      </c>
      <c r="BQ120" s="27">
        <f t="shared" si="311"/>
        <v>7.5132965957565467E-2</v>
      </c>
      <c r="BR120" s="27">
        <f t="shared" si="311"/>
        <v>-0.31001412529725147</v>
      </c>
      <c r="BS120" s="27">
        <f t="shared" si="311"/>
        <v>-0.65277216015984507</v>
      </c>
      <c r="BT120" s="27">
        <f t="shared" si="312"/>
        <v>-0.96278628545709655</v>
      </c>
      <c r="BZ120" t="str">
        <f t="shared" ref="BZ120:BZ143" si="323">BD120</f>
        <v>12 Other managers and proprietors</v>
      </c>
      <c r="CA120" s="68">
        <f t="shared" si="313"/>
        <v>0.72322443126338865</v>
      </c>
      <c r="CB120" s="68">
        <f t="shared" si="313"/>
        <v>-0.13501141250939819</v>
      </c>
      <c r="CC120" s="68">
        <f t="shared" si="313"/>
        <v>-0.18449364013749969</v>
      </c>
      <c r="CD120" s="68">
        <f t="shared" si="313"/>
        <v>-0.40014539800016191</v>
      </c>
      <c r="CE120" s="68">
        <f t="shared" si="314"/>
        <v>-0.5846390381376616</v>
      </c>
      <c r="CK120" t="str">
        <f t="shared" ref="CK120:CK143" si="324">BO120</f>
        <v>12 Other managers and proprietors</v>
      </c>
      <c r="CL120" s="68">
        <f t="shared" si="315"/>
        <v>9.1700494214284056E-3</v>
      </c>
      <c r="CM120" s="68">
        <f t="shared" si="315"/>
        <v>0.16347093203156071</v>
      </c>
      <c r="CN120" s="68">
        <f t="shared" si="315"/>
        <v>-0.11930212952366859</v>
      </c>
      <c r="CO120" s="68">
        <f t="shared" si="315"/>
        <v>-1.0953825547900253E-2</v>
      </c>
      <c r="CP120" s="68">
        <f t="shared" si="316"/>
        <v>-0.13025595507156884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0.55760223015288313</v>
      </c>
      <c r="C121" s="27">
        <f t="shared" si="299"/>
        <v>-6.6612193549434595E-2</v>
      </c>
      <c r="D121" s="27">
        <f t="shared" si="299"/>
        <v>0.84659311371170443</v>
      </c>
      <c r="E121" s="27">
        <f t="shared" si="299"/>
        <v>1.2444256114353029</v>
      </c>
      <c r="F121" s="27">
        <f t="shared" si="300"/>
        <v>2.0910187251470074</v>
      </c>
      <c r="L121" t="str">
        <f t="shared" si="317"/>
        <v>21 Science, research, engineering and technology professionals</v>
      </c>
      <c r="M121" s="27">
        <f t="shared" si="301"/>
        <v>2.6170511393567439</v>
      </c>
      <c r="N121" s="27">
        <f t="shared" si="301"/>
        <v>6.4236812047877123E-2</v>
      </c>
      <c r="O121" s="27">
        <f t="shared" si="301"/>
        <v>4.7400579407597103</v>
      </c>
      <c r="P121" s="27">
        <f t="shared" si="301"/>
        <v>6.7293841391376059</v>
      </c>
      <c r="Q121" s="27">
        <f t="shared" si="302"/>
        <v>11.469442079897316</v>
      </c>
      <c r="W121" t="str">
        <f t="shared" si="318"/>
        <v>21 Science, research, engineering and technology professionals</v>
      </c>
      <c r="X121" s="27">
        <f t="shared" si="303"/>
        <v>1.4306366949594906</v>
      </c>
      <c r="Y121" s="27">
        <f t="shared" si="303"/>
        <v>0.12115421981274821</v>
      </c>
      <c r="Z121" s="27">
        <f t="shared" si="303"/>
        <v>2.686900229369888</v>
      </c>
      <c r="AA121" s="27">
        <f t="shared" si="303"/>
        <v>0.5715626249150354</v>
      </c>
      <c r="AB121" s="27">
        <f t="shared" si="304"/>
        <v>3.2584628542849234</v>
      </c>
      <c r="AH121" t="str">
        <f t="shared" si="319"/>
        <v>21 Science, research, engineering and technology professionals</v>
      </c>
      <c r="AI121" s="27">
        <f t="shared" si="305"/>
        <v>4.1685744977840278E-2</v>
      </c>
      <c r="AJ121" s="27">
        <f t="shared" si="305"/>
        <v>0.16750837142353525</v>
      </c>
      <c r="AK121" s="27">
        <f t="shared" si="305"/>
        <v>0.29540301474172015</v>
      </c>
      <c r="AL121" s="27">
        <f t="shared" si="305"/>
        <v>0.13981067037125672</v>
      </c>
      <c r="AM121" s="27">
        <f t="shared" si="306"/>
        <v>0.43521368511297687</v>
      </c>
      <c r="AS121" t="str">
        <f t="shared" si="320"/>
        <v>21 Science, research, engineering and technology professionals</v>
      </c>
      <c r="AT121" s="27">
        <f t="shared" si="307"/>
        <v>0.26387811355836277</v>
      </c>
      <c r="AU121" s="27">
        <f t="shared" si="307"/>
        <v>-8.6251756257056389E-2</v>
      </c>
      <c r="AV121" s="27">
        <f t="shared" si="307"/>
        <v>0.28314110608712362</v>
      </c>
      <c r="AW121" s="27">
        <f t="shared" si="307"/>
        <v>-8.4501351639290512E-2</v>
      </c>
      <c r="AX121" s="27">
        <f t="shared" si="308"/>
        <v>0.19863975444783311</v>
      </c>
      <c r="BD121" t="str">
        <f t="shared" si="321"/>
        <v>21 Science, research, engineering and technology professionals</v>
      </c>
      <c r="BE121" s="27">
        <f t="shared" si="309"/>
        <v>0.54477888599913982</v>
      </c>
      <c r="BF121" s="27">
        <f t="shared" si="309"/>
        <v>8.8846174543752099E-2</v>
      </c>
      <c r="BG121" s="27">
        <f t="shared" si="309"/>
        <v>0.22918323647557948</v>
      </c>
      <c r="BH121" s="27">
        <f t="shared" si="309"/>
        <v>-0.16992175969350143</v>
      </c>
      <c r="BI121" s="27">
        <f t="shared" si="310"/>
        <v>5.9261476782078049E-2</v>
      </c>
      <c r="BO121" t="str">
        <f t="shared" si="322"/>
        <v>21 Science, research, engineering and technology professionals</v>
      </c>
      <c r="BP121" s="27">
        <f t="shared" si="311"/>
        <v>0.22022800964955902</v>
      </c>
      <c r="BQ121" s="27">
        <f t="shared" si="311"/>
        <v>0.28799202764769882</v>
      </c>
      <c r="BR121" s="27">
        <f t="shared" si="311"/>
        <v>4.5399458485868571E-3</v>
      </c>
      <c r="BS121" s="27">
        <f t="shared" si="311"/>
        <v>-0.58397465730540876</v>
      </c>
      <c r="BT121" s="27">
        <f t="shared" si="312"/>
        <v>-0.5794347114568219</v>
      </c>
      <c r="BZ121" t="str">
        <f t="shared" si="323"/>
        <v>21 Science, research, engineering and technology professionals</v>
      </c>
      <c r="CA121" s="68">
        <f t="shared" si="313"/>
        <v>0.71571151604518057</v>
      </c>
      <c r="CB121" s="68">
        <f t="shared" si="313"/>
        <v>-4.276193858427435E-2</v>
      </c>
      <c r="CC121" s="68">
        <f t="shared" si="313"/>
        <v>0.10153066470859562</v>
      </c>
      <c r="CD121" s="68">
        <f t="shared" si="313"/>
        <v>-0.64386703836179904</v>
      </c>
      <c r="CE121" s="68">
        <f t="shared" si="314"/>
        <v>-0.54233637365320342</v>
      </c>
      <c r="CK121" t="str">
        <f t="shared" si="324"/>
        <v>21 Science, research, engineering and technology professionals</v>
      </c>
      <c r="CL121" s="68">
        <f t="shared" si="315"/>
        <v>9.6160677234426312E-2</v>
      </c>
      <c r="CM121" s="68">
        <f t="shared" si="315"/>
        <v>0.14934521463331057</v>
      </c>
      <c r="CN121" s="68">
        <f t="shared" si="315"/>
        <v>4.7378130855610268E-2</v>
      </c>
      <c r="CO121" s="68">
        <f t="shared" si="315"/>
        <v>-1.9301010933579721E-2</v>
      </c>
      <c r="CP121" s="68">
        <f t="shared" si="316"/>
        <v>2.8077119922030547E-2</v>
      </c>
    </row>
    <row r="122" spans="1:94" x14ac:dyDescent="0.2">
      <c r="A122" t="str">
        <f t="shared" si="298"/>
        <v>22 Health professionals</v>
      </c>
      <c r="B122" s="27">
        <f t="shared" si="299"/>
        <v>0.50550775255034064</v>
      </c>
      <c r="C122" s="27">
        <f t="shared" si="299"/>
        <v>2.1046702388726413E-2</v>
      </c>
      <c r="D122" s="27">
        <f t="shared" si="299"/>
        <v>0.69738628629946375</v>
      </c>
      <c r="E122" s="27">
        <f t="shared" si="299"/>
        <v>1.4883819169346255</v>
      </c>
      <c r="F122" s="27">
        <f t="shared" si="300"/>
        <v>2.1857682032340895</v>
      </c>
      <c r="L122" t="str">
        <f t="shared" si="317"/>
        <v>22 Health professionals</v>
      </c>
      <c r="M122" s="27">
        <f t="shared" si="301"/>
        <v>1.445860754323729</v>
      </c>
      <c r="N122" s="27">
        <f t="shared" si="301"/>
        <v>-2.5866559698868308E-2</v>
      </c>
      <c r="O122" s="27">
        <f t="shared" si="301"/>
        <v>1.0955881538745942</v>
      </c>
      <c r="P122" s="27">
        <f t="shared" si="301"/>
        <v>2.9708808023452633</v>
      </c>
      <c r="Q122" s="27">
        <f t="shared" si="302"/>
        <v>4.0664689562198575</v>
      </c>
      <c r="W122" t="str">
        <f t="shared" si="318"/>
        <v>22 Health professionals</v>
      </c>
      <c r="X122" s="27">
        <f t="shared" si="303"/>
        <v>1.0002685459926131</v>
      </c>
      <c r="Y122" s="27">
        <f t="shared" si="303"/>
        <v>0.26750426739121913</v>
      </c>
      <c r="Z122" s="27">
        <f t="shared" si="303"/>
        <v>0.49981379576445306</v>
      </c>
      <c r="AA122" s="27">
        <f t="shared" si="303"/>
        <v>0.97596516309608816</v>
      </c>
      <c r="AB122" s="27">
        <f t="shared" si="304"/>
        <v>1.4757789588605412</v>
      </c>
      <c r="AH122" t="str">
        <f t="shared" si="319"/>
        <v>22 Health professionals</v>
      </c>
      <c r="AI122" s="27">
        <f t="shared" si="305"/>
        <v>-1.1477131692459688</v>
      </c>
      <c r="AJ122" s="27">
        <f t="shared" si="305"/>
        <v>-0.26525219061755534</v>
      </c>
      <c r="AK122" s="27">
        <f t="shared" si="305"/>
        <v>-1.3921723313986232</v>
      </c>
      <c r="AL122" s="27">
        <f t="shared" si="305"/>
        <v>-0.98272468351230302</v>
      </c>
      <c r="AM122" s="27">
        <f t="shared" si="306"/>
        <v>-2.3748970149109261</v>
      </c>
      <c r="AS122" t="str">
        <f t="shared" si="320"/>
        <v>22 Health professionals</v>
      </c>
      <c r="AT122" s="27">
        <f t="shared" si="307"/>
        <v>6.0613414788929676E-2</v>
      </c>
      <c r="AU122" s="27">
        <f t="shared" si="307"/>
        <v>9.0357048571709564E-2</v>
      </c>
      <c r="AV122" s="27">
        <f t="shared" si="307"/>
        <v>5.899321802935531E-2</v>
      </c>
      <c r="AW122" s="27">
        <f t="shared" si="307"/>
        <v>0.10188506767645067</v>
      </c>
      <c r="AX122" s="27">
        <f t="shared" si="308"/>
        <v>0.16087828570580598</v>
      </c>
      <c r="BD122" t="str">
        <f t="shared" si="321"/>
        <v>22 Health professionals</v>
      </c>
      <c r="BE122" s="27">
        <f t="shared" si="309"/>
        <v>0.90490973434395761</v>
      </c>
      <c r="BF122" s="27">
        <f t="shared" si="309"/>
        <v>-2.5794871752411019E-2</v>
      </c>
      <c r="BG122" s="27">
        <f t="shared" si="309"/>
        <v>0.22130415068710407</v>
      </c>
      <c r="BH122" s="27">
        <f t="shared" si="309"/>
        <v>0.41907625721636688</v>
      </c>
      <c r="BI122" s="27">
        <f t="shared" si="310"/>
        <v>0.64038040790347095</v>
      </c>
      <c r="BO122" t="str">
        <f t="shared" si="322"/>
        <v>22 Health professionals</v>
      </c>
      <c r="BP122" s="27">
        <f t="shared" si="311"/>
        <v>0.39344310789475245</v>
      </c>
      <c r="BQ122" s="27">
        <f t="shared" si="311"/>
        <v>-7.299509430740736E-2</v>
      </c>
      <c r="BR122" s="27">
        <f t="shared" si="311"/>
        <v>-0.2079107959479527</v>
      </c>
      <c r="BS122" s="27">
        <f t="shared" si="311"/>
        <v>-0.44669996622824115</v>
      </c>
      <c r="BT122" s="27">
        <f t="shared" si="312"/>
        <v>-0.65461076217619385</v>
      </c>
      <c r="BZ122" t="str">
        <f t="shared" si="323"/>
        <v>22 Health professionals</v>
      </c>
      <c r="CA122" s="68">
        <f t="shared" si="313"/>
        <v>0.42173955788411999</v>
      </c>
      <c r="CB122" s="68">
        <f t="shared" si="313"/>
        <v>-9.2964559239706812E-2</v>
      </c>
      <c r="CC122" s="68">
        <f t="shared" si="313"/>
        <v>-0.10461518228633437</v>
      </c>
      <c r="CD122" s="68">
        <f t="shared" si="313"/>
        <v>-0.25110947696254526</v>
      </c>
      <c r="CE122" s="68">
        <f t="shared" si="314"/>
        <v>-0.35572465924887964</v>
      </c>
      <c r="CK122" t="str">
        <f t="shared" si="324"/>
        <v>22 Health professionals</v>
      </c>
      <c r="CL122" s="68">
        <f t="shared" si="315"/>
        <v>1.3942876369475998E-2</v>
      </c>
      <c r="CM122" s="68">
        <f t="shared" si="315"/>
        <v>3.1370902730258263E-2</v>
      </c>
      <c r="CN122" s="68">
        <f t="shared" si="315"/>
        <v>9.4874149920309292E-3</v>
      </c>
      <c r="CO122" s="68">
        <f t="shared" si="315"/>
        <v>1.9744458073174709E-2</v>
      </c>
      <c r="CP122" s="68">
        <f t="shared" si="316"/>
        <v>2.9231873065205638E-2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0.56370258258671901</v>
      </c>
      <c r="C123" s="27">
        <f t="shared" si="299"/>
        <v>-7.8677844870032487E-2</v>
      </c>
      <c r="D123" s="27">
        <f t="shared" si="299"/>
        <v>0.3711197766504597</v>
      </c>
      <c r="E123" s="27">
        <f t="shared" si="299"/>
        <v>0.7513143333549368</v>
      </c>
      <c r="F123" s="27">
        <f t="shared" si="300"/>
        <v>1.1224341100053965</v>
      </c>
      <c r="L123" t="str">
        <f t="shared" si="317"/>
        <v>23 Teaching and other educational professionals</v>
      </c>
      <c r="M123" s="27">
        <f t="shared" si="301"/>
        <v>3.5057704166195194</v>
      </c>
      <c r="N123" s="27">
        <f t="shared" si="301"/>
        <v>0.21095940354866727</v>
      </c>
      <c r="O123" s="27">
        <f t="shared" si="301"/>
        <v>1.7820863856556812</v>
      </c>
      <c r="P123" s="27">
        <f t="shared" si="301"/>
        <v>4.1610868933351135</v>
      </c>
      <c r="Q123" s="27">
        <f t="shared" si="302"/>
        <v>5.9431732789907947</v>
      </c>
      <c r="W123" t="str">
        <f t="shared" si="318"/>
        <v>23 Teaching and other educational professionals</v>
      </c>
      <c r="X123" s="27">
        <f t="shared" si="303"/>
        <v>-0.6114223960466969</v>
      </c>
      <c r="Y123" s="27">
        <f t="shared" si="303"/>
        <v>0.43683942036513201</v>
      </c>
      <c r="Z123" s="27">
        <f t="shared" si="303"/>
        <v>-1.5338636298838022</v>
      </c>
      <c r="AA123" s="27">
        <f t="shared" si="303"/>
        <v>-1.690273900010264</v>
      </c>
      <c r="AB123" s="27">
        <f t="shared" si="304"/>
        <v>-3.2241375298940662</v>
      </c>
      <c r="AH123" t="str">
        <f t="shared" si="319"/>
        <v>23 Teaching and other educational professionals</v>
      </c>
      <c r="AI123" s="27">
        <f t="shared" si="305"/>
        <v>-0.52871119463624083</v>
      </c>
      <c r="AJ123" s="27">
        <f t="shared" si="305"/>
        <v>-0.11194546536235572</v>
      </c>
      <c r="AK123" s="27">
        <f t="shared" si="305"/>
        <v>-0.27935847778652551</v>
      </c>
      <c r="AL123" s="27">
        <f t="shared" si="305"/>
        <v>7.7993148976990279E-3</v>
      </c>
      <c r="AM123" s="27">
        <f t="shared" si="306"/>
        <v>-0.27155916288882648</v>
      </c>
      <c r="AS123" t="str">
        <f t="shared" si="320"/>
        <v>23 Teaching and other educational professionals</v>
      </c>
      <c r="AT123" s="27">
        <f t="shared" si="307"/>
        <v>1.8025626498670066E-2</v>
      </c>
      <c r="AU123" s="27">
        <f t="shared" si="307"/>
        <v>-2.7038927590189998E-2</v>
      </c>
      <c r="AV123" s="27">
        <f t="shared" si="307"/>
        <v>-6.2586427608834094E-2</v>
      </c>
      <c r="AW123" s="27">
        <f t="shared" si="307"/>
        <v>-6.049138165381765E-2</v>
      </c>
      <c r="AX123" s="27">
        <f t="shared" si="308"/>
        <v>-0.12307780926265174</v>
      </c>
      <c r="BD123" t="str">
        <f t="shared" si="321"/>
        <v>23 Teaching and other educational professionals</v>
      </c>
      <c r="BE123" s="27">
        <f t="shared" si="309"/>
        <v>0.28436897181307774</v>
      </c>
      <c r="BF123" s="27">
        <f t="shared" si="309"/>
        <v>-6.5287836500919738E-2</v>
      </c>
      <c r="BG123" s="27">
        <f t="shared" si="309"/>
        <v>-0.18112715374402621</v>
      </c>
      <c r="BH123" s="27">
        <f t="shared" si="309"/>
        <v>0.10401521430937199</v>
      </c>
      <c r="BI123" s="27">
        <f t="shared" si="310"/>
        <v>-7.711193943465422E-2</v>
      </c>
      <c r="BO123" t="str">
        <f t="shared" si="322"/>
        <v>23 Teaching and other educational professionals</v>
      </c>
      <c r="BP123" s="27">
        <f t="shared" si="311"/>
        <v>7.932076024420065E-2</v>
      </c>
      <c r="BQ123" s="27">
        <f t="shared" si="311"/>
        <v>-7.2972581740093245E-2</v>
      </c>
      <c r="BR123" s="27">
        <f t="shared" si="311"/>
        <v>-0.17655589393844784</v>
      </c>
      <c r="BS123" s="27">
        <f t="shared" si="311"/>
        <v>-0.18044447116299345</v>
      </c>
      <c r="BT123" s="27">
        <f t="shared" si="312"/>
        <v>-0.35700036510144129</v>
      </c>
      <c r="BZ123" t="str">
        <f t="shared" si="323"/>
        <v>23 Teaching and other educational professionals</v>
      </c>
      <c r="CA123" s="68">
        <f t="shared" si="313"/>
        <v>0.2231486748707816</v>
      </c>
      <c r="CB123" s="68">
        <f t="shared" si="313"/>
        <v>6.5047061196877753E-2</v>
      </c>
      <c r="CC123" s="68">
        <f t="shared" si="313"/>
        <v>-0.11886050880162036</v>
      </c>
      <c r="CD123" s="68">
        <f t="shared" si="313"/>
        <v>-0.13675912930203704</v>
      </c>
      <c r="CE123" s="68">
        <f t="shared" si="314"/>
        <v>-0.2556196381036574</v>
      </c>
      <c r="CK123" t="str">
        <f t="shared" si="324"/>
        <v>23 Teaching and other educational professionals</v>
      </c>
      <c r="CL123" s="68">
        <f t="shared" si="315"/>
        <v>2.156111235415771E-2</v>
      </c>
      <c r="CM123" s="68">
        <f t="shared" si="315"/>
        <v>4.2338855353781318E-2</v>
      </c>
      <c r="CN123" s="68">
        <f t="shared" si="315"/>
        <v>-1.4149317488797941E-2</v>
      </c>
      <c r="CO123" s="68">
        <f t="shared" si="315"/>
        <v>-3.5125504239896715E-2</v>
      </c>
      <c r="CP123" s="68">
        <f t="shared" si="316"/>
        <v>-4.9274821728694657E-2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0.25631553051053368</v>
      </c>
      <c r="C124" s="27">
        <f t="shared" si="299"/>
        <v>9.6221330381388581E-3</v>
      </c>
      <c r="D124" s="27">
        <f t="shared" si="299"/>
        <v>0.28008209397724093</v>
      </c>
      <c r="E124" s="27">
        <f t="shared" si="299"/>
        <v>0.56652381503531535</v>
      </c>
      <c r="F124" s="27">
        <f t="shared" si="300"/>
        <v>0.84660590901255628</v>
      </c>
      <c r="L124" t="str">
        <f t="shared" si="317"/>
        <v>24 Business, media and public service professionals</v>
      </c>
      <c r="M124" s="27">
        <f t="shared" si="301"/>
        <v>3.1161911964729709</v>
      </c>
      <c r="N124" s="27">
        <f t="shared" si="301"/>
        <v>0.71963808911533178</v>
      </c>
      <c r="O124" s="27">
        <f t="shared" si="301"/>
        <v>2.8697674678972138</v>
      </c>
      <c r="P124" s="27">
        <f t="shared" si="301"/>
        <v>5.8271381899922439</v>
      </c>
      <c r="Q124" s="27">
        <f t="shared" si="302"/>
        <v>8.6969056578894577</v>
      </c>
      <c r="W124" t="str">
        <f t="shared" si="318"/>
        <v>24 Business, media and public service professionals</v>
      </c>
      <c r="X124" s="27">
        <f t="shared" si="303"/>
        <v>1.6932466714487493</v>
      </c>
      <c r="Y124" s="27">
        <f t="shared" si="303"/>
        <v>1.3221515357437763</v>
      </c>
      <c r="Z124" s="27">
        <f t="shared" si="303"/>
        <v>0.4069383880214783</v>
      </c>
      <c r="AA124" s="27">
        <f t="shared" si="303"/>
        <v>-7.2074140407949017E-2</v>
      </c>
      <c r="AB124" s="27">
        <f t="shared" si="304"/>
        <v>0.33486424761352929</v>
      </c>
      <c r="AH124" t="str">
        <f t="shared" si="319"/>
        <v>24 Business, media and public service professionals</v>
      </c>
      <c r="AI124" s="27">
        <f t="shared" si="305"/>
        <v>-7.1162087790498374E-2</v>
      </c>
      <c r="AJ124" s="27">
        <f t="shared" si="305"/>
        <v>0.13095819344274018</v>
      </c>
      <c r="AK124" s="27">
        <f t="shared" si="305"/>
        <v>-7.8578293152026912E-2</v>
      </c>
      <c r="AL124" s="27">
        <f t="shared" si="305"/>
        <v>-3.1748395901927129E-3</v>
      </c>
      <c r="AM124" s="27">
        <f t="shared" si="306"/>
        <v>-8.1753132742219625E-2</v>
      </c>
      <c r="AS124" t="str">
        <f t="shared" si="320"/>
        <v>24 Business, media and public service professionals</v>
      </c>
      <c r="AT124" s="27">
        <f t="shared" si="307"/>
        <v>0.22746154232128202</v>
      </c>
      <c r="AU124" s="27">
        <f t="shared" si="307"/>
        <v>0.23725795630311541</v>
      </c>
      <c r="AV124" s="27">
        <f t="shared" si="307"/>
        <v>0.10008475940560224</v>
      </c>
      <c r="AW124" s="27">
        <f t="shared" si="307"/>
        <v>9.912134705976916E-2</v>
      </c>
      <c r="AX124" s="27">
        <f t="shared" si="308"/>
        <v>0.1992061064653714</v>
      </c>
      <c r="BD124" t="str">
        <f t="shared" si="321"/>
        <v>24 Business, media and public service professionals</v>
      </c>
      <c r="BE124" s="27">
        <f t="shared" si="309"/>
        <v>1.0663189878138652</v>
      </c>
      <c r="BF124" s="27">
        <f t="shared" si="309"/>
        <v>0.30863129080201102</v>
      </c>
      <c r="BG124" s="27">
        <f t="shared" si="309"/>
        <v>-3.5975093732788288E-2</v>
      </c>
      <c r="BH124" s="27">
        <f t="shared" si="309"/>
        <v>0.28197550640865643</v>
      </c>
      <c r="BI124" s="27">
        <f t="shared" si="310"/>
        <v>0.24600041267586814</v>
      </c>
      <c r="BO124" t="str">
        <f t="shared" si="322"/>
        <v>24 Business, media and public service professionals</v>
      </c>
      <c r="BP124" s="27">
        <f t="shared" si="311"/>
        <v>0.23545988754187253</v>
      </c>
      <c r="BQ124" s="27">
        <f t="shared" si="311"/>
        <v>0.46648683028723603</v>
      </c>
      <c r="BR124" s="27">
        <f t="shared" si="311"/>
        <v>-0.5738569472325632</v>
      </c>
      <c r="BS124" s="27">
        <f t="shared" si="311"/>
        <v>-0.80886532147494972</v>
      </c>
      <c r="BT124" s="27">
        <f t="shared" si="312"/>
        <v>-1.3827222687075129</v>
      </c>
      <c r="BZ124" t="str">
        <f t="shared" si="323"/>
        <v>24 Business, media and public service professionals</v>
      </c>
      <c r="CA124" s="68">
        <f t="shared" si="313"/>
        <v>0.69656789304543398</v>
      </c>
      <c r="CB124" s="68">
        <f t="shared" si="313"/>
        <v>0.10141258916009477</v>
      </c>
      <c r="CC124" s="68">
        <f t="shared" si="313"/>
        <v>-0.30963460934860088</v>
      </c>
      <c r="CD124" s="68">
        <f t="shared" si="313"/>
        <v>-0.53626645140181917</v>
      </c>
      <c r="CE124" s="68">
        <f t="shared" si="314"/>
        <v>-0.84590106075042004</v>
      </c>
      <c r="CK124" t="str">
        <f t="shared" si="324"/>
        <v>24 Business, media and public service professionals</v>
      </c>
      <c r="CL124" s="68">
        <f t="shared" si="315"/>
        <v>8.8208298211923913E-2</v>
      </c>
      <c r="CM124" s="68">
        <f t="shared" si="315"/>
        <v>0.1416169044787578</v>
      </c>
      <c r="CN124" s="68">
        <f t="shared" si="315"/>
        <v>-3.2962388073843552E-2</v>
      </c>
      <c r="CO124" s="68">
        <f t="shared" si="315"/>
        <v>-6.3718616333903466E-2</v>
      </c>
      <c r="CP124" s="68">
        <f t="shared" si="316"/>
        <v>-9.6681004407747018E-2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9.7068852543172601E-2</v>
      </c>
      <c r="C125" s="27">
        <f t="shared" si="299"/>
        <v>3.2866870691880434E-2</v>
      </c>
      <c r="D125" s="27">
        <f t="shared" si="299"/>
        <v>6.337629722528404E-2</v>
      </c>
      <c r="E125" s="27">
        <f t="shared" si="299"/>
        <v>0.22807028247076139</v>
      </c>
      <c r="F125" s="27">
        <f t="shared" si="300"/>
        <v>0.29144657969604543</v>
      </c>
      <c r="L125" t="str">
        <f t="shared" si="317"/>
        <v>31 Science, engineering and technology associate professionals</v>
      </c>
      <c r="M125" s="27">
        <f t="shared" si="301"/>
        <v>0.473011557916442</v>
      </c>
      <c r="N125" s="27">
        <f t="shared" si="301"/>
        <v>0.100204451969095</v>
      </c>
      <c r="O125" s="27">
        <f t="shared" si="301"/>
        <v>0.32205917198790468</v>
      </c>
      <c r="P125" s="27">
        <f t="shared" si="301"/>
        <v>0.95956735745668587</v>
      </c>
      <c r="Q125" s="27">
        <f t="shared" si="302"/>
        <v>1.2816265294445905</v>
      </c>
      <c r="W125" t="str">
        <f t="shared" si="318"/>
        <v>31 Science, engineering and technology associate professionals</v>
      </c>
      <c r="X125" s="27">
        <f t="shared" si="303"/>
        <v>0.5801047065987559</v>
      </c>
      <c r="Y125" s="27">
        <f t="shared" si="303"/>
        <v>0.20585563191712586</v>
      </c>
      <c r="Z125" s="27">
        <f t="shared" si="303"/>
        <v>-8.3178439286379913E-3</v>
      </c>
      <c r="AA125" s="27">
        <f t="shared" si="303"/>
        <v>0.31430655042139222</v>
      </c>
      <c r="AB125" s="27">
        <f t="shared" si="304"/>
        <v>0.30598870649275423</v>
      </c>
      <c r="AH125" t="str">
        <f t="shared" si="319"/>
        <v>31 Science, engineering and technology associate professionals</v>
      </c>
      <c r="AI125" s="27">
        <f t="shared" si="305"/>
        <v>0.15425115492273578</v>
      </c>
      <c r="AJ125" s="27">
        <f t="shared" si="305"/>
        <v>6.6364333414378196E-3</v>
      </c>
      <c r="AK125" s="27">
        <f t="shared" si="305"/>
        <v>6.4683993638927739E-2</v>
      </c>
      <c r="AL125" s="27">
        <f t="shared" si="305"/>
        <v>0.21573454770688605</v>
      </c>
      <c r="AM125" s="27">
        <f t="shared" si="306"/>
        <v>0.28041854134581379</v>
      </c>
      <c r="AS125" t="str">
        <f t="shared" si="320"/>
        <v>31 Science, engineering and technology associate professionals</v>
      </c>
      <c r="AT125" s="27">
        <f t="shared" si="307"/>
        <v>0.16345975160694826</v>
      </c>
      <c r="AU125" s="27">
        <f t="shared" si="307"/>
        <v>-1.3136352766418335E-2</v>
      </c>
      <c r="AV125" s="27">
        <f t="shared" si="307"/>
        <v>-0.13453968111715686</v>
      </c>
      <c r="AW125" s="27">
        <f t="shared" si="307"/>
        <v>-4.103672979433326E-2</v>
      </c>
      <c r="AX125" s="27">
        <f t="shared" si="308"/>
        <v>-0.17557641091149012</v>
      </c>
      <c r="BD125" t="str">
        <f t="shared" si="321"/>
        <v>31 Science, engineering and technology associate professionals</v>
      </c>
      <c r="BE125" s="27">
        <f t="shared" si="309"/>
        <v>0.2011489510980744</v>
      </c>
      <c r="BF125" s="27">
        <f t="shared" si="309"/>
        <v>0.18206539034044145</v>
      </c>
      <c r="BG125" s="27">
        <f t="shared" si="309"/>
        <v>-0.46932266665239597</v>
      </c>
      <c r="BH125" s="27">
        <f t="shared" si="309"/>
        <v>-0.42191237052732244</v>
      </c>
      <c r="BI125" s="27">
        <f t="shared" si="310"/>
        <v>-0.89123503717971841</v>
      </c>
      <c r="BO125" t="str">
        <f t="shared" si="322"/>
        <v>31 Science, engineering and technology associate professionals</v>
      </c>
      <c r="BP125" s="27">
        <f t="shared" si="311"/>
        <v>0.18091223529056366</v>
      </c>
      <c r="BQ125" s="27">
        <f t="shared" si="311"/>
        <v>0.16435971854760223</v>
      </c>
      <c r="BR125" s="27">
        <f t="shared" si="311"/>
        <v>-0.30119001303058535</v>
      </c>
      <c r="BS125" s="27">
        <f t="shared" si="311"/>
        <v>-0.12565101487426089</v>
      </c>
      <c r="BT125" s="27">
        <f t="shared" si="312"/>
        <v>-0.42684102790484624</v>
      </c>
      <c r="BZ125" t="str">
        <f t="shared" si="323"/>
        <v>31 Science, engineering and technology associate professionals</v>
      </c>
      <c r="CA125" s="68">
        <f t="shared" si="313"/>
        <v>0.42442985736654326</v>
      </c>
      <c r="CB125" s="68">
        <f t="shared" si="313"/>
        <v>8.8753264973332024E-2</v>
      </c>
      <c r="CC125" s="68">
        <f t="shared" si="313"/>
        <v>-0.17819118442342319</v>
      </c>
      <c r="CD125" s="68">
        <f t="shared" si="313"/>
        <v>-0.14811701109189057</v>
      </c>
      <c r="CE125" s="68">
        <f t="shared" si="314"/>
        <v>-0.32630819551531376</v>
      </c>
      <c r="CK125" t="str">
        <f t="shared" si="324"/>
        <v>31 Science, engineering and technology associate professionals</v>
      </c>
      <c r="CL125" s="68">
        <f t="shared" si="315"/>
        <v>4.5121856614320666E-2</v>
      </c>
      <c r="CM125" s="68">
        <f t="shared" si="315"/>
        <v>6.4692141469368386E-2</v>
      </c>
      <c r="CN125" s="68">
        <f t="shared" si="315"/>
        <v>9.1332828392435284E-3</v>
      </c>
      <c r="CO125" s="68">
        <f t="shared" si="315"/>
        <v>3.3788515232296229E-2</v>
      </c>
      <c r="CP125" s="68">
        <f t="shared" si="316"/>
        <v>4.2921798071539757E-2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1.9169056164396389E-2</v>
      </c>
      <c r="C126" s="27">
        <f t="shared" si="299"/>
        <v>-9.5553454308177771E-3</v>
      </c>
      <c r="D126" s="27">
        <f t="shared" si="299"/>
        <v>6.1198032652395498E-2</v>
      </c>
      <c r="E126" s="27">
        <f t="shared" si="299"/>
        <v>0.10726073686940502</v>
      </c>
      <c r="F126" s="27">
        <f t="shared" si="300"/>
        <v>0.1684587695218005</v>
      </c>
      <c r="L126" t="str">
        <f t="shared" si="317"/>
        <v>32 Health and social care associate professionals</v>
      </c>
      <c r="M126" s="27">
        <f t="shared" si="301"/>
        <v>0.33196455872870367</v>
      </c>
      <c r="N126" s="27">
        <f t="shared" si="301"/>
        <v>2.5011036645289586E-2</v>
      </c>
      <c r="O126" s="27">
        <f t="shared" si="301"/>
        <v>1.344181737703255</v>
      </c>
      <c r="P126" s="27">
        <f t="shared" si="301"/>
        <v>2.2123362310665167</v>
      </c>
      <c r="Q126" s="27">
        <f t="shared" si="302"/>
        <v>3.5565179687697714</v>
      </c>
      <c r="W126" t="str">
        <f t="shared" si="318"/>
        <v>32 Health and social care associate professionals</v>
      </c>
      <c r="X126" s="27">
        <f t="shared" si="303"/>
        <v>0.19443369151149792</v>
      </c>
      <c r="Y126" s="27">
        <f t="shared" si="303"/>
        <v>0.20637027788308426</v>
      </c>
      <c r="Z126" s="27">
        <f t="shared" si="303"/>
        <v>2.6915989874467732</v>
      </c>
      <c r="AA126" s="27">
        <f t="shared" si="303"/>
        <v>2.018967730799047</v>
      </c>
      <c r="AB126" s="27">
        <f t="shared" si="304"/>
        <v>4.7105667182458202</v>
      </c>
      <c r="AH126" t="str">
        <f t="shared" si="319"/>
        <v>32 Health and social care associate professionals</v>
      </c>
      <c r="AI126" s="27">
        <f t="shared" si="305"/>
        <v>-0.43817384284190553</v>
      </c>
      <c r="AJ126" s="27">
        <f t="shared" si="305"/>
        <v>2.113538271865778E-3</v>
      </c>
      <c r="AK126" s="27">
        <f t="shared" si="305"/>
        <v>0.31190785538168075</v>
      </c>
      <c r="AL126" s="27">
        <f t="shared" si="305"/>
        <v>-0.66472481267283623</v>
      </c>
      <c r="AM126" s="27">
        <f t="shared" si="306"/>
        <v>-0.35281695729115548</v>
      </c>
      <c r="AS126" t="str">
        <f t="shared" si="320"/>
        <v>32 Health and social care associate professionals</v>
      </c>
      <c r="AT126" s="27">
        <f t="shared" si="307"/>
        <v>2.1344624688803104E-2</v>
      </c>
      <c r="AU126" s="27">
        <f t="shared" si="307"/>
        <v>7.061933322728009E-2</v>
      </c>
      <c r="AV126" s="27">
        <f t="shared" si="307"/>
        <v>0.3178500941366359</v>
      </c>
      <c r="AW126" s="27">
        <f t="shared" si="307"/>
        <v>0.20030405081625802</v>
      </c>
      <c r="AX126" s="27">
        <f t="shared" si="308"/>
        <v>0.51815414495289391</v>
      </c>
      <c r="BD126" t="str">
        <f t="shared" si="321"/>
        <v>32 Health and social care associate professionals</v>
      </c>
      <c r="BE126" s="27">
        <f t="shared" si="309"/>
        <v>0.63044430838079957</v>
      </c>
      <c r="BF126" s="27">
        <f t="shared" si="309"/>
        <v>-1.0390197536092494E-2</v>
      </c>
      <c r="BG126" s="27">
        <f t="shared" si="309"/>
        <v>1.7271909682098352</v>
      </c>
      <c r="BH126" s="27">
        <f t="shared" si="309"/>
        <v>1.1996278625581587</v>
      </c>
      <c r="BI126" s="27">
        <f t="shared" si="310"/>
        <v>2.9268188307679939</v>
      </c>
      <c r="BO126" t="str">
        <f t="shared" si="322"/>
        <v>32 Health and social care associate professionals</v>
      </c>
      <c r="BP126" s="27">
        <f t="shared" si="311"/>
        <v>0.24464059231963842</v>
      </c>
      <c r="BQ126" s="27">
        <f t="shared" si="311"/>
        <v>-0.14999795525519022</v>
      </c>
      <c r="BR126" s="27">
        <f t="shared" si="311"/>
        <v>0.68346760667545259</v>
      </c>
      <c r="BS126" s="27">
        <f t="shared" si="311"/>
        <v>-0.40135054959612848</v>
      </c>
      <c r="BT126" s="27">
        <f t="shared" si="312"/>
        <v>0.28211705707932411</v>
      </c>
      <c r="BZ126" t="str">
        <f t="shared" si="323"/>
        <v>32 Health and social care associate professionals</v>
      </c>
      <c r="CA126" s="68">
        <f t="shared" si="313"/>
        <v>8.0609373025848252E-2</v>
      </c>
      <c r="CB126" s="68">
        <f t="shared" si="313"/>
        <v>-3.2481951663547282E-2</v>
      </c>
      <c r="CC126" s="68">
        <f t="shared" si="313"/>
        <v>0.17283381588097846</v>
      </c>
      <c r="CD126" s="68">
        <f t="shared" si="313"/>
        <v>-0.12853084864772624</v>
      </c>
      <c r="CE126" s="68">
        <f t="shared" si="314"/>
        <v>4.4302967233252222E-2</v>
      </c>
      <c r="CK126" t="str">
        <f t="shared" si="324"/>
        <v>32 Health and social care associate professionals</v>
      </c>
      <c r="CL126" s="68">
        <f t="shared" si="315"/>
        <v>-2.0140805527842781E-4</v>
      </c>
      <c r="CM126" s="68">
        <f t="shared" si="315"/>
        <v>1.9604032497390213E-2</v>
      </c>
      <c r="CN126" s="68">
        <f t="shared" si="315"/>
        <v>3.1558124855493822E-2</v>
      </c>
      <c r="CO126" s="68">
        <f t="shared" si="315"/>
        <v>2.0657179298510964E-2</v>
      </c>
      <c r="CP126" s="68">
        <f t="shared" si="316"/>
        <v>5.2215304154004785E-2</v>
      </c>
    </row>
    <row r="127" spans="1:94" x14ac:dyDescent="0.2">
      <c r="A127" t="str">
        <f t="shared" si="298"/>
        <v>33 Protective service occupations</v>
      </c>
      <c r="B127" s="27">
        <f t="shared" si="299"/>
        <v>2.7141065495359471E-3</v>
      </c>
      <c r="C127" s="27">
        <f t="shared" si="299"/>
        <v>9.8199314394633794E-4</v>
      </c>
      <c r="D127" s="27">
        <f t="shared" si="299"/>
        <v>5.7366197199080204E-3</v>
      </c>
      <c r="E127" s="27">
        <f t="shared" si="299"/>
        <v>1.387834866887477E-2</v>
      </c>
      <c r="F127" s="27">
        <f t="shared" si="300"/>
        <v>1.9614968388782791E-2</v>
      </c>
      <c r="L127" t="str">
        <f t="shared" si="317"/>
        <v>33 Protective service occupations</v>
      </c>
      <c r="M127" s="27">
        <f t="shared" si="301"/>
        <v>9.1412946255368555E-2</v>
      </c>
      <c r="N127" s="27">
        <f t="shared" si="301"/>
        <v>1.1462233788388621E-2</v>
      </c>
      <c r="O127" s="27">
        <f t="shared" si="301"/>
        <v>3.5495072752340928E-2</v>
      </c>
      <c r="P127" s="27">
        <f t="shared" si="301"/>
        <v>0.2322345167890314</v>
      </c>
      <c r="Q127" s="27">
        <f t="shared" si="302"/>
        <v>0.26772958954137233</v>
      </c>
      <c r="W127" t="str">
        <f t="shared" si="318"/>
        <v>33 Protective service occupations</v>
      </c>
      <c r="X127" s="27">
        <f t="shared" si="303"/>
        <v>0.28065267974379982</v>
      </c>
      <c r="Y127" s="27">
        <f t="shared" si="303"/>
        <v>0.15441837939519076</v>
      </c>
      <c r="Z127" s="27">
        <f t="shared" si="303"/>
        <v>-0.13415780001769573</v>
      </c>
      <c r="AA127" s="27">
        <f t="shared" si="303"/>
        <v>0.3640054872806564</v>
      </c>
      <c r="AB127" s="27">
        <f t="shared" si="304"/>
        <v>0.22984768726296068</v>
      </c>
      <c r="AH127" t="str">
        <f t="shared" si="319"/>
        <v>33 Protective service occupations</v>
      </c>
      <c r="AI127" s="27">
        <f t="shared" si="305"/>
        <v>5.5974480150863426E-2</v>
      </c>
      <c r="AJ127" s="27">
        <f t="shared" si="305"/>
        <v>4.1706772759559863E-2</v>
      </c>
      <c r="AK127" s="27">
        <f t="shared" si="305"/>
        <v>-2.6862154459291021E-2</v>
      </c>
      <c r="AL127" s="27">
        <f t="shared" si="305"/>
        <v>8.763180228609202E-2</v>
      </c>
      <c r="AM127" s="27">
        <f t="shared" si="306"/>
        <v>6.0769647826800999E-2</v>
      </c>
      <c r="AS127" t="str">
        <f t="shared" si="320"/>
        <v>33 Protective service occupations</v>
      </c>
      <c r="AT127" s="27">
        <f t="shared" si="307"/>
        <v>1.1874586041566437E-2</v>
      </c>
      <c r="AU127" s="27">
        <f t="shared" si="307"/>
        <v>2.7694864117067397E-2</v>
      </c>
      <c r="AV127" s="27">
        <f t="shared" si="307"/>
        <v>-8.2904986855362905E-2</v>
      </c>
      <c r="AW127" s="27">
        <f t="shared" si="307"/>
        <v>-8.2517517039382149E-3</v>
      </c>
      <c r="AX127" s="27">
        <f t="shared" si="308"/>
        <v>-9.115673855930112E-2</v>
      </c>
      <c r="BD127" t="str">
        <f t="shared" si="321"/>
        <v>33 Protective service occupations</v>
      </c>
      <c r="BE127" s="27">
        <f t="shared" si="309"/>
        <v>7.5005706135101047E-2</v>
      </c>
      <c r="BF127" s="27">
        <f t="shared" si="309"/>
        <v>2.1198010190210725E-2</v>
      </c>
      <c r="BG127" s="27">
        <f t="shared" si="309"/>
        <v>-0.3096420664795021</v>
      </c>
      <c r="BH127" s="27">
        <f t="shared" si="309"/>
        <v>-0.16824516876943019</v>
      </c>
      <c r="BI127" s="27">
        <f t="shared" si="310"/>
        <v>-0.47788723524893229</v>
      </c>
      <c r="BO127" t="str">
        <f t="shared" si="322"/>
        <v>33 Protective service occupations</v>
      </c>
      <c r="BP127" s="27">
        <f t="shared" si="311"/>
        <v>6.2967764892133182E-2</v>
      </c>
      <c r="BQ127" s="27">
        <f t="shared" si="311"/>
        <v>8.592286971874552E-2</v>
      </c>
      <c r="BR127" s="27">
        <f t="shared" si="311"/>
        <v>-0.4898943599034159</v>
      </c>
      <c r="BS127" s="27">
        <f t="shared" si="311"/>
        <v>-0.4000990746175993</v>
      </c>
      <c r="BT127" s="27">
        <f t="shared" si="312"/>
        <v>-0.8899934345210152</v>
      </c>
      <c r="BZ127" t="str">
        <f t="shared" si="323"/>
        <v>33 Protective service occupations</v>
      </c>
      <c r="CA127" s="68">
        <f t="shared" si="313"/>
        <v>0.26104337202511207</v>
      </c>
      <c r="CB127" s="68">
        <f t="shared" si="313"/>
        <v>-4.4083076443489633E-3</v>
      </c>
      <c r="CC127" s="68">
        <f t="shared" si="313"/>
        <v>-0.17076643025661387</v>
      </c>
      <c r="CD127" s="68">
        <f t="shared" si="313"/>
        <v>7.4992438985872378E-2</v>
      </c>
      <c r="CE127" s="68">
        <f t="shared" si="314"/>
        <v>-9.5773991270741488E-2</v>
      </c>
      <c r="CK127" t="str">
        <f t="shared" si="324"/>
        <v>33 Protective service occupations</v>
      </c>
      <c r="CL127" s="68">
        <f t="shared" si="315"/>
        <v>-6.4925113669925955E-4</v>
      </c>
      <c r="CM127" s="68">
        <f t="shared" si="315"/>
        <v>2.4563573523805574E-2</v>
      </c>
      <c r="CN127" s="68">
        <f t="shared" si="315"/>
        <v>-3.8575026210999702E-2</v>
      </c>
      <c r="CO127" s="68">
        <f t="shared" si="315"/>
        <v>6.0463450578506217E-3</v>
      </c>
      <c r="CP127" s="68">
        <f t="shared" si="316"/>
        <v>-3.252868115314908E-2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6.9897937577643024E-2</v>
      </c>
      <c r="C128" s="27">
        <f t="shared" si="299"/>
        <v>-1.6965589981943197E-4</v>
      </c>
      <c r="D128" s="27">
        <f t="shared" si="299"/>
        <v>4.155836749211983E-2</v>
      </c>
      <c r="E128" s="27">
        <f t="shared" si="299"/>
        <v>0.12062497386108981</v>
      </c>
      <c r="F128" s="27">
        <f t="shared" si="300"/>
        <v>0.16218334135320964</v>
      </c>
      <c r="L128" t="str">
        <f t="shared" si="317"/>
        <v>34 Culture, media and sports occupations</v>
      </c>
      <c r="M128" s="27">
        <f t="shared" si="301"/>
        <v>0.78953846877113865</v>
      </c>
      <c r="N128" s="27">
        <f t="shared" si="301"/>
        <v>0.11082945818789547</v>
      </c>
      <c r="O128" s="27">
        <f t="shared" si="301"/>
        <v>0.49551575247035995</v>
      </c>
      <c r="P128" s="27">
        <f t="shared" si="301"/>
        <v>1.5767837984368889</v>
      </c>
      <c r="Q128" s="27">
        <f t="shared" si="302"/>
        <v>2.0722995509072488</v>
      </c>
      <c r="W128" t="str">
        <f t="shared" si="318"/>
        <v>34 Culture, media and sports occupations</v>
      </c>
      <c r="X128" s="27">
        <f t="shared" si="303"/>
        <v>0.2792583350894251</v>
      </c>
      <c r="Y128" s="27">
        <f t="shared" si="303"/>
        <v>7.6476794589746433E-2</v>
      </c>
      <c r="Z128" s="27">
        <f t="shared" si="303"/>
        <v>-9.5844879429683338E-2</v>
      </c>
      <c r="AA128" s="27">
        <f t="shared" si="303"/>
        <v>0.2825319887180191</v>
      </c>
      <c r="AB128" s="27">
        <f t="shared" si="304"/>
        <v>0.18668710928833576</v>
      </c>
      <c r="AH128" t="str">
        <f t="shared" si="319"/>
        <v>34 Culture, media and sports occupations</v>
      </c>
      <c r="AI128" s="27">
        <f t="shared" si="305"/>
        <v>-1.1481640423053829E-2</v>
      </c>
      <c r="AJ128" s="27">
        <f t="shared" si="305"/>
        <v>0.12947442358998568</v>
      </c>
      <c r="AK128" s="27">
        <f t="shared" si="305"/>
        <v>-3.2126397725528277E-2</v>
      </c>
      <c r="AL128" s="27">
        <f t="shared" si="305"/>
        <v>0.11612376099763544</v>
      </c>
      <c r="AM128" s="27">
        <f t="shared" si="306"/>
        <v>8.3997363272107162E-2</v>
      </c>
      <c r="AS128" t="str">
        <f t="shared" si="320"/>
        <v>34 Culture, media and sports occupations</v>
      </c>
      <c r="AT128" s="27">
        <f t="shared" si="307"/>
        <v>-4.3357777114116924E-3</v>
      </c>
      <c r="AU128" s="27">
        <f t="shared" si="307"/>
        <v>1.499533477702697E-2</v>
      </c>
      <c r="AV128" s="27">
        <f t="shared" si="307"/>
        <v>-5.678117915494485E-2</v>
      </c>
      <c r="AW128" s="27">
        <f t="shared" si="307"/>
        <v>9.2520359348091663E-4</v>
      </c>
      <c r="AX128" s="27">
        <f t="shared" si="308"/>
        <v>-5.5855975561463933E-2</v>
      </c>
      <c r="BD128" t="str">
        <f t="shared" si="321"/>
        <v>34 Culture, media and sports occupations</v>
      </c>
      <c r="BE128" s="27">
        <f t="shared" si="309"/>
        <v>0.16972760898592321</v>
      </c>
      <c r="BF128" s="27">
        <f t="shared" si="309"/>
        <v>-0.15581302415673925</v>
      </c>
      <c r="BG128" s="27">
        <f t="shared" si="309"/>
        <v>-0.28012654696941186</v>
      </c>
      <c r="BH128" s="27">
        <f t="shared" si="309"/>
        <v>6.2183940007022098E-2</v>
      </c>
      <c r="BI128" s="27">
        <f t="shared" si="310"/>
        <v>-0.21794260696238976</v>
      </c>
      <c r="BO128" t="str">
        <f t="shared" si="322"/>
        <v>34 Culture, media and sports occupations</v>
      </c>
      <c r="BP128" s="27">
        <f t="shared" si="311"/>
        <v>-8.0580320168748276E-3</v>
      </c>
      <c r="BQ128" s="27">
        <f t="shared" si="311"/>
        <v>-0.1403584600531238</v>
      </c>
      <c r="BR128" s="27">
        <f t="shared" si="311"/>
        <v>-0.26128893394587616</v>
      </c>
      <c r="BS128" s="27">
        <f t="shared" si="311"/>
        <v>-0.28391869423862809</v>
      </c>
      <c r="BT128" s="27">
        <f t="shared" si="312"/>
        <v>-0.54520762818450419</v>
      </c>
      <c r="BZ128" t="str">
        <f t="shared" si="323"/>
        <v>34 Culture, media and sports occupations</v>
      </c>
      <c r="CA128" s="68">
        <f t="shared" si="313"/>
        <v>0.23538524379193648</v>
      </c>
      <c r="CB128" s="68">
        <f t="shared" si="313"/>
        <v>-8.4324374529199497E-2</v>
      </c>
      <c r="CC128" s="68">
        <f t="shared" si="313"/>
        <v>-0.24041972462422112</v>
      </c>
      <c r="CD128" s="68">
        <f t="shared" si="313"/>
        <v>-0.21145663905679651</v>
      </c>
      <c r="CE128" s="68">
        <f t="shared" si="314"/>
        <v>-0.45187636368101763</v>
      </c>
      <c r="CK128" t="str">
        <f t="shared" si="324"/>
        <v>34 Culture, media and sports occupations</v>
      </c>
      <c r="CL128" s="68">
        <f t="shared" si="315"/>
        <v>3.7420848762836328E-2</v>
      </c>
      <c r="CM128" s="68">
        <f t="shared" si="315"/>
        <v>4.0910025511796844E-2</v>
      </c>
      <c r="CN128" s="68">
        <f t="shared" si="315"/>
        <v>-4.0276812905611192E-2</v>
      </c>
      <c r="CO128" s="68">
        <f t="shared" si="315"/>
        <v>-4.2737740213439832E-2</v>
      </c>
      <c r="CP128" s="68">
        <f t="shared" si="316"/>
        <v>-8.3014553119051024E-2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0.15370469926871688</v>
      </c>
      <c r="C129" s="27">
        <f t="shared" si="299"/>
        <v>-2.6562572017449271E-2</v>
      </c>
      <c r="D129" s="27">
        <f t="shared" si="299"/>
        <v>0.1845663944336714</v>
      </c>
      <c r="E129" s="27">
        <f t="shared" si="299"/>
        <v>0.3975823766380232</v>
      </c>
      <c r="F129" s="27">
        <f t="shared" si="300"/>
        <v>0.5821487710716946</v>
      </c>
      <c r="L129" t="str">
        <f t="shared" si="317"/>
        <v>35 Business and public service associate professionals</v>
      </c>
      <c r="M129" s="27">
        <f t="shared" si="301"/>
        <v>1.4971728452805353</v>
      </c>
      <c r="N129" s="27">
        <f t="shared" si="301"/>
        <v>0.26306001752110308</v>
      </c>
      <c r="O129" s="27">
        <f t="shared" si="301"/>
        <v>1.8344117492497931</v>
      </c>
      <c r="P129" s="27">
        <f t="shared" si="301"/>
        <v>3.5429792777994029</v>
      </c>
      <c r="Q129" s="27">
        <f t="shared" si="302"/>
        <v>5.377391027049196</v>
      </c>
      <c r="W129" t="str">
        <f t="shared" si="318"/>
        <v>35 Business and public service associate professionals</v>
      </c>
      <c r="X129" s="27">
        <f t="shared" si="303"/>
        <v>0.44654022019785877</v>
      </c>
      <c r="Y129" s="27">
        <f t="shared" si="303"/>
        <v>0.47593841030576201</v>
      </c>
      <c r="Z129" s="27">
        <f t="shared" si="303"/>
        <v>0.63353590651101577</v>
      </c>
      <c r="AA129" s="27">
        <f t="shared" si="303"/>
        <v>0.30950603032484203</v>
      </c>
      <c r="AB129" s="27">
        <f t="shared" si="304"/>
        <v>0.9430419368358578</v>
      </c>
      <c r="AH129" t="str">
        <f t="shared" si="319"/>
        <v>35 Business and public service associate professionals</v>
      </c>
      <c r="AI129" s="27">
        <f t="shared" si="305"/>
        <v>6.4962713745667866E-2</v>
      </c>
      <c r="AJ129" s="27">
        <f t="shared" si="305"/>
        <v>0.23745863727965544</v>
      </c>
      <c r="AK129" s="27">
        <f t="shared" si="305"/>
        <v>0.151948843396295</v>
      </c>
      <c r="AL129" s="27">
        <f t="shared" si="305"/>
        <v>0.23675849811571803</v>
      </c>
      <c r="AM129" s="27">
        <f t="shared" si="306"/>
        <v>0.38870734151201303</v>
      </c>
      <c r="AS129" t="str">
        <f t="shared" si="320"/>
        <v>35 Business and public service associate professionals</v>
      </c>
      <c r="AT129" s="27">
        <f t="shared" si="307"/>
        <v>-4.6451101615705426E-2</v>
      </c>
      <c r="AU129" s="27">
        <f t="shared" si="307"/>
        <v>0.14177340568155117</v>
      </c>
      <c r="AV129" s="27">
        <f t="shared" si="307"/>
        <v>9.3710617085374537E-2</v>
      </c>
      <c r="AW129" s="27">
        <f t="shared" si="307"/>
        <v>0.12742939259009489</v>
      </c>
      <c r="AX129" s="27">
        <f t="shared" si="308"/>
        <v>0.22114000967546943</v>
      </c>
      <c r="BD129" t="str">
        <f t="shared" si="321"/>
        <v>35 Business and public service associate professionals</v>
      </c>
      <c r="BE129" s="27">
        <f t="shared" si="309"/>
        <v>0.66143282159474115</v>
      </c>
      <c r="BF129" s="27">
        <f t="shared" si="309"/>
        <v>7.4434288290480488E-2</v>
      </c>
      <c r="BG129" s="27">
        <f t="shared" si="309"/>
        <v>-0.48580111405446136</v>
      </c>
      <c r="BH129" s="27">
        <f t="shared" si="309"/>
        <v>-0.37888158236335467</v>
      </c>
      <c r="BI129" s="27">
        <f t="shared" si="310"/>
        <v>-0.86468269641781603</v>
      </c>
      <c r="BO129" t="str">
        <f t="shared" si="322"/>
        <v>35 Business and public service associate professionals</v>
      </c>
      <c r="BP129" s="27">
        <f t="shared" si="311"/>
        <v>-0.15145743624636943</v>
      </c>
      <c r="BQ129" s="27">
        <f t="shared" si="311"/>
        <v>0.22898674335150027</v>
      </c>
      <c r="BR129" s="27">
        <f t="shared" si="311"/>
        <v>-0.95748415960155508</v>
      </c>
      <c r="BS129" s="27">
        <f t="shared" si="311"/>
        <v>-1.2052839283139027</v>
      </c>
      <c r="BT129" s="27">
        <f t="shared" si="312"/>
        <v>-2.1627680879154578</v>
      </c>
      <c r="BZ129" t="str">
        <f t="shared" si="323"/>
        <v>35 Business and public service associate professionals</v>
      </c>
      <c r="CA129" s="68">
        <f t="shared" si="313"/>
        <v>0.74131258208544182</v>
      </c>
      <c r="CB129" s="68">
        <f t="shared" si="313"/>
        <v>-0.16951655672862831</v>
      </c>
      <c r="CC129" s="68">
        <f t="shared" si="313"/>
        <v>-0.56933877571543645</v>
      </c>
      <c r="CD129" s="68">
        <f t="shared" si="313"/>
        <v>-0.76276951389558079</v>
      </c>
      <c r="CE129" s="68">
        <f t="shared" si="314"/>
        <v>-1.3321082896110172</v>
      </c>
      <c r="CK129" t="str">
        <f t="shared" si="324"/>
        <v>35 Business and public service associate professionals</v>
      </c>
      <c r="CL129" s="68">
        <f t="shared" si="315"/>
        <v>3.5760240901380635E-2</v>
      </c>
      <c r="CM129" s="68">
        <f t="shared" si="315"/>
        <v>0.11066884202911731</v>
      </c>
      <c r="CN129" s="68">
        <f t="shared" si="315"/>
        <v>-0.16088568480640658</v>
      </c>
      <c r="CO129" s="68">
        <f t="shared" si="315"/>
        <v>-0.10962169138950767</v>
      </c>
      <c r="CP129" s="68">
        <f t="shared" si="316"/>
        <v>-0.27050737619591425</v>
      </c>
    </row>
    <row r="130" spans="1:94" x14ac:dyDescent="0.2">
      <c r="A130" t="str">
        <f t="shared" si="298"/>
        <v>41 Administrative occupations</v>
      </c>
      <c r="B130" s="27">
        <f t="shared" si="299"/>
        <v>7.4451912222961741E-2</v>
      </c>
      <c r="C130" s="27">
        <f t="shared" si="299"/>
        <v>-8.9910458626417666E-3</v>
      </c>
      <c r="D130" s="27">
        <f t="shared" si="299"/>
        <v>0.13771621541984913</v>
      </c>
      <c r="E130" s="27">
        <f t="shared" si="299"/>
        <v>0.31165405415134034</v>
      </c>
      <c r="F130" s="27">
        <f t="shared" si="300"/>
        <v>0.44937026957118947</v>
      </c>
      <c r="L130" t="str">
        <f t="shared" si="317"/>
        <v>41 Administrative occupations</v>
      </c>
      <c r="M130" s="27">
        <f t="shared" si="301"/>
        <v>0.83138391405002787</v>
      </c>
      <c r="N130" s="27">
        <f t="shared" si="301"/>
        <v>0.28873048419550473</v>
      </c>
      <c r="O130" s="27">
        <f t="shared" si="301"/>
        <v>1.6254930533198788</v>
      </c>
      <c r="P130" s="27">
        <f t="shared" si="301"/>
        <v>3.4709335432786173</v>
      </c>
      <c r="Q130" s="27">
        <f t="shared" si="302"/>
        <v>5.0964265965984961</v>
      </c>
      <c r="W130" t="str">
        <f t="shared" si="318"/>
        <v>41 Administrative occupations</v>
      </c>
      <c r="X130" s="27">
        <f t="shared" si="303"/>
        <v>-0.10943610310589591</v>
      </c>
      <c r="Y130" s="27">
        <f t="shared" si="303"/>
        <v>1.2513577545287671</v>
      </c>
      <c r="Z130" s="27">
        <f t="shared" si="303"/>
        <v>2.2139027391862705</v>
      </c>
      <c r="AA130" s="27">
        <f t="shared" si="303"/>
        <v>2.1345302442745329</v>
      </c>
      <c r="AB130" s="27">
        <f t="shared" si="304"/>
        <v>4.3484329834608033</v>
      </c>
      <c r="AH130" t="str">
        <f t="shared" si="319"/>
        <v>41 Administrative occupations</v>
      </c>
      <c r="AI130" s="27">
        <f t="shared" si="305"/>
        <v>7.8004376160429878E-3</v>
      </c>
      <c r="AJ130" s="27">
        <f t="shared" si="305"/>
        <v>0.38250577330022617</v>
      </c>
      <c r="AK130" s="27">
        <f t="shared" si="305"/>
        <v>0.61377237502159243</v>
      </c>
      <c r="AL130" s="27">
        <f t="shared" si="305"/>
        <v>0.72653406476795546</v>
      </c>
      <c r="AM130" s="27">
        <f t="shared" si="306"/>
        <v>1.3403064397895479</v>
      </c>
      <c r="AS130" t="str">
        <f t="shared" si="320"/>
        <v>41 Administrative occupations</v>
      </c>
      <c r="AT130" s="27">
        <f t="shared" si="307"/>
        <v>-4.6701998888387664E-4</v>
      </c>
      <c r="AU130" s="27">
        <f t="shared" si="307"/>
        <v>0.41737926910086376</v>
      </c>
      <c r="AV130" s="27">
        <f t="shared" si="307"/>
        <v>0.42345294621646312</v>
      </c>
      <c r="AW130" s="27">
        <f t="shared" si="307"/>
        <v>0.51218802961435816</v>
      </c>
      <c r="AX130" s="27">
        <f t="shared" si="308"/>
        <v>0.93564097583082129</v>
      </c>
      <c r="BD130" t="str">
        <f t="shared" si="321"/>
        <v>41 Administrative occupations</v>
      </c>
      <c r="BE130" s="27">
        <f t="shared" si="309"/>
        <v>0.61711655866450954</v>
      </c>
      <c r="BF130" s="27">
        <f t="shared" si="309"/>
        <v>0.20632908404802031</v>
      </c>
      <c r="BG130" s="27">
        <f t="shared" si="309"/>
        <v>7.5696376860395986E-2</v>
      </c>
      <c r="BH130" s="27">
        <f t="shared" si="309"/>
        <v>-1.4890893451278551</v>
      </c>
      <c r="BI130" s="27">
        <f t="shared" si="310"/>
        <v>-1.4133929682674591</v>
      </c>
      <c r="BO130" t="str">
        <f t="shared" si="322"/>
        <v>41 Administrative occupations</v>
      </c>
      <c r="BP130" s="27">
        <f t="shared" si="311"/>
        <v>-0.98874329654319837</v>
      </c>
      <c r="BQ130" s="27">
        <f t="shared" si="311"/>
        <v>-0.48779154962188187</v>
      </c>
      <c r="BR130" s="27">
        <f t="shared" si="311"/>
        <v>-1.8376983040862189</v>
      </c>
      <c r="BS130" s="27">
        <f t="shared" si="311"/>
        <v>-4.2460714549180372</v>
      </c>
      <c r="BT130" s="27">
        <f t="shared" si="312"/>
        <v>-6.0837697590042561</v>
      </c>
      <c r="BZ130" t="str">
        <f t="shared" si="323"/>
        <v>41 Administrative occupations</v>
      </c>
      <c r="CA130" s="68">
        <f t="shared" si="313"/>
        <v>0.54734198888389862</v>
      </c>
      <c r="CB130" s="68">
        <f t="shared" si="313"/>
        <v>7.9748913915011599E-2</v>
      </c>
      <c r="CC130" s="68">
        <f t="shared" si="313"/>
        <v>-1.8754280326741339</v>
      </c>
      <c r="CD130" s="68">
        <f t="shared" si="313"/>
        <v>-3.1436603507525964</v>
      </c>
      <c r="CE130" s="68">
        <f t="shared" si="314"/>
        <v>-5.0190883834267304</v>
      </c>
      <c r="CK130" t="str">
        <f t="shared" si="324"/>
        <v>41 Administrative occupations</v>
      </c>
      <c r="CL130" s="68">
        <f t="shared" si="315"/>
        <v>-0.16761574704258575</v>
      </c>
      <c r="CM130" s="68">
        <f t="shared" si="315"/>
        <v>9.1410708896010662E-2</v>
      </c>
      <c r="CN130" s="68">
        <f t="shared" si="315"/>
        <v>-0.3842927622361334</v>
      </c>
      <c r="CO130" s="68">
        <f t="shared" si="315"/>
        <v>-0.35079562903686867</v>
      </c>
      <c r="CP130" s="68">
        <f t="shared" si="316"/>
        <v>-0.73508839127300207</v>
      </c>
    </row>
    <row r="131" spans="1:94" x14ac:dyDescent="0.2">
      <c r="A131" t="str">
        <f t="shared" si="298"/>
        <v>42 Secretarial and related occupations</v>
      </c>
      <c r="B131" s="27">
        <f t="shared" si="299"/>
        <v>5.4024695154055932E-3</v>
      </c>
      <c r="C131" s="27">
        <f t="shared" si="299"/>
        <v>-1.6338973279571012E-3</v>
      </c>
      <c r="D131" s="27">
        <f t="shared" si="299"/>
        <v>1.4852323797528221E-2</v>
      </c>
      <c r="E131" s="27">
        <f t="shared" si="299"/>
        <v>4.4553048530964874E-2</v>
      </c>
      <c r="F131" s="27">
        <f t="shared" si="300"/>
        <v>5.9405372328493092E-2</v>
      </c>
      <c r="L131" t="str">
        <f t="shared" si="317"/>
        <v>42 Secretarial and related occupations</v>
      </c>
      <c r="M131" s="27">
        <f t="shared" si="301"/>
        <v>4.7874174057409846E-2</v>
      </c>
      <c r="N131" s="27">
        <f t="shared" si="301"/>
        <v>3.8945207853624431E-2</v>
      </c>
      <c r="O131" s="27">
        <f t="shared" si="301"/>
        <v>0.27551869670352713</v>
      </c>
      <c r="P131" s="27">
        <f t="shared" si="301"/>
        <v>0.30006064213998929</v>
      </c>
      <c r="Q131" s="27">
        <f t="shared" si="302"/>
        <v>0.57557933884351642</v>
      </c>
      <c r="W131" t="str">
        <f t="shared" si="318"/>
        <v>42 Secretarial and related occupations</v>
      </c>
      <c r="X131" s="27">
        <f t="shared" si="303"/>
        <v>-0.10285631286748664</v>
      </c>
      <c r="Y131" s="27">
        <f t="shared" si="303"/>
        <v>0.12390934544526355</v>
      </c>
      <c r="Z131" s="27">
        <f t="shared" si="303"/>
        <v>0.60851994342504567</v>
      </c>
      <c r="AA131" s="27">
        <f t="shared" si="303"/>
        <v>1.3389914930585958</v>
      </c>
      <c r="AB131" s="27">
        <f t="shared" si="304"/>
        <v>1.9475114364836414</v>
      </c>
      <c r="AH131" t="str">
        <f t="shared" si="319"/>
        <v>42 Secretarial and related occupations</v>
      </c>
      <c r="AI131" s="27">
        <f t="shared" si="305"/>
        <v>-9.6027494085954013E-2</v>
      </c>
      <c r="AJ131" s="27">
        <f t="shared" si="305"/>
        <v>0.11614630319810892</v>
      </c>
      <c r="AK131" s="27">
        <f t="shared" si="305"/>
        <v>0.14978725088676637</v>
      </c>
      <c r="AL131" s="27">
        <f t="shared" si="305"/>
        <v>8.4776832258371293E-2</v>
      </c>
      <c r="AM131" s="27">
        <f t="shared" si="306"/>
        <v>0.23456408314513766</v>
      </c>
      <c r="AS131" t="str">
        <f t="shared" si="320"/>
        <v>42 Secretarial and related occupations</v>
      </c>
      <c r="AT131" s="27">
        <f t="shared" si="307"/>
        <v>-9.3394560377311198E-2</v>
      </c>
      <c r="AU131" s="27">
        <f t="shared" si="307"/>
        <v>0.11246245553766088</v>
      </c>
      <c r="AV131" s="27">
        <f t="shared" si="307"/>
        <v>7.6273337596257318E-2</v>
      </c>
      <c r="AW131" s="27">
        <f t="shared" si="307"/>
        <v>0.31101511752601163</v>
      </c>
      <c r="AX131" s="27">
        <f t="shared" si="308"/>
        <v>0.38728845512226895</v>
      </c>
      <c r="BD131" t="str">
        <f t="shared" si="321"/>
        <v>42 Secretarial and related occupations</v>
      </c>
      <c r="BE131" s="27">
        <f t="shared" si="309"/>
        <v>-2.8312062629192614E-2</v>
      </c>
      <c r="BF131" s="27">
        <f t="shared" si="309"/>
        <v>-0.14754478473332089</v>
      </c>
      <c r="BG131" s="27">
        <f t="shared" si="309"/>
        <v>-0.10067787380128213</v>
      </c>
      <c r="BH131" s="27">
        <f t="shared" si="309"/>
        <v>-1.5242814321712403</v>
      </c>
      <c r="BI131" s="27">
        <f t="shared" si="310"/>
        <v>-1.6249593059725225</v>
      </c>
      <c r="BO131" t="str">
        <f t="shared" si="322"/>
        <v>42 Secretarial and related occupations</v>
      </c>
      <c r="BP131" s="27">
        <f t="shared" si="311"/>
        <v>-0.46755743253121862</v>
      </c>
      <c r="BQ131" s="27">
        <f t="shared" si="311"/>
        <v>-0.4228503975285598</v>
      </c>
      <c r="BR131" s="27">
        <f t="shared" si="311"/>
        <v>-0.87289484331567735</v>
      </c>
      <c r="BS131" s="27">
        <f t="shared" si="311"/>
        <v>-1.2688381706362577</v>
      </c>
      <c r="BT131" s="27">
        <f t="shared" si="312"/>
        <v>-2.141733013951935</v>
      </c>
      <c r="BZ131" t="str">
        <f t="shared" si="323"/>
        <v>42 Secretarial and related occupations</v>
      </c>
      <c r="CA131" s="68">
        <f t="shared" si="313"/>
        <v>0.2368206362950005</v>
      </c>
      <c r="CB131" s="68">
        <f t="shared" si="313"/>
        <v>-8.0123250353031139E-2</v>
      </c>
      <c r="CC131" s="68">
        <f t="shared" si="313"/>
        <v>-1.2071558909060807</v>
      </c>
      <c r="CD131" s="68">
        <f t="shared" si="313"/>
        <v>-0.81467680726024572</v>
      </c>
      <c r="CE131" s="68">
        <f t="shared" si="314"/>
        <v>-2.0218326981663264</v>
      </c>
      <c r="CK131" t="str">
        <f t="shared" si="324"/>
        <v>42 Secretarial and related occupations</v>
      </c>
      <c r="CL131" s="68">
        <f t="shared" si="315"/>
        <v>-2.1343456486928314E-2</v>
      </c>
      <c r="CM131" s="68">
        <f t="shared" si="315"/>
        <v>1.6661802092546307E-2</v>
      </c>
      <c r="CN131" s="68">
        <f t="shared" si="315"/>
        <v>-4.0004030345174246E-2</v>
      </c>
      <c r="CO131" s="68">
        <f t="shared" si="315"/>
        <v>-0.28789843790072939</v>
      </c>
      <c r="CP131" s="68">
        <f t="shared" si="316"/>
        <v>-0.32790246824590363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8.4346856604568046E-3</v>
      </c>
      <c r="C132" s="27">
        <f t="shared" si="299"/>
        <v>-2.1431266407157638E-3</v>
      </c>
      <c r="D132" s="27">
        <f t="shared" si="299"/>
        <v>5.0568476346065337E-3</v>
      </c>
      <c r="E132" s="27">
        <f t="shared" si="299"/>
        <v>1.5263383610084426E-2</v>
      </c>
      <c r="F132" s="27">
        <f t="shared" si="300"/>
        <v>2.032023124469096E-2</v>
      </c>
      <c r="L132" t="str">
        <f t="shared" si="317"/>
        <v>51 Skilled agricultural and related trades</v>
      </c>
      <c r="M132" s="27">
        <f t="shared" si="301"/>
        <v>1.6130834313934195E-2</v>
      </c>
      <c r="N132" s="27">
        <f t="shared" si="301"/>
        <v>2.9122651095115082E-3</v>
      </c>
      <c r="O132" s="27">
        <f t="shared" si="301"/>
        <v>3.1835178837652439E-2</v>
      </c>
      <c r="P132" s="27">
        <f t="shared" si="301"/>
        <v>8.3539525423619587E-2</v>
      </c>
      <c r="Q132" s="27">
        <f t="shared" si="302"/>
        <v>0.11537470426127203</v>
      </c>
      <c r="W132" t="str">
        <f t="shared" si="318"/>
        <v>51 Skilled agricultural and related trades</v>
      </c>
      <c r="X132" s="27">
        <f t="shared" si="303"/>
        <v>1.0919122209992138E-2</v>
      </c>
      <c r="Y132" s="27">
        <f t="shared" si="303"/>
        <v>0.12324086449471383</v>
      </c>
      <c r="Z132" s="27">
        <f t="shared" si="303"/>
        <v>0.15192467492666317</v>
      </c>
      <c r="AA132" s="27">
        <f t="shared" si="303"/>
        <v>0.34257872301053716</v>
      </c>
      <c r="AB132" s="27">
        <f t="shared" si="304"/>
        <v>0.49450339793720033</v>
      </c>
      <c r="AH132" t="str">
        <f t="shared" si="319"/>
        <v>51 Skilled agricultural and related trades</v>
      </c>
      <c r="AI132" s="27">
        <f t="shared" si="305"/>
        <v>3.142339746303463E-2</v>
      </c>
      <c r="AJ132" s="27">
        <f t="shared" si="305"/>
        <v>3.9651344551611123E-4</v>
      </c>
      <c r="AK132" s="27">
        <f t="shared" si="305"/>
        <v>7.6348882194955836E-2</v>
      </c>
      <c r="AL132" s="27">
        <f t="shared" si="305"/>
        <v>0.1509599031007704</v>
      </c>
      <c r="AM132" s="27">
        <f t="shared" si="306"/>
        <v>0.22730878529572623</v>
      </c>
      <c r="AS132" t="str">
        <f t="shared" si="320"/>
        <v>51 Skilled agricultural and related trades</v>
      </c>
      <c r="AT132" s="27">
        <f t="shared" si="307"/>
        <v>4.0537871114678936E-2</v>
      </c>
      <c r="AU132" s="27">
        <f t="shared" si="307"/>
        <v>8.4372749372873534E-3</v>
      </c>
      <c r="AV132" s="27">
        <f t="shared" si="307"/>
        <v>8.4265720235118469E-2</v>
      </c>
      <c r="AW132" s="27">
        <f t="shared" si="307"/>
        <v>0.19583548418812902</v>
      </c>
      <c r="AX132" s="27">
        <f t="shared" si="308"/>
        <v>0.28010120442324749</v>
      </c>
      <c r="BD132" t="str">
        <f t="shared" si="321"/>
        <v>51 Skilled agricultural and related trades</v>
      </c>
      <c r="BE132" s="27">
        <f t="shared" si="309"/>
        <v>1.1043439910134234E-2</v>
      </c>
      <c r="BF132" s="27">
        <f t="shared" si="309"/>
        <v>1.3389356829991539E-2</v>
      </c>
      <c r="BG132" s="27">
        <f t="shared" si="309"/>
        <v>-3.0109970718427359E-2</v>
      </c>
      <c r="BH132" s="27">
        <f t="shared" si="309"/>
        <v>7.171084813694828E-2</v>
      </c>
      <c r="BI132" s="27">
        <f t="shared" si="310"/>
        <v>4.1600877418520921E-2</v>
      </c>
      <c r="BO132" t="str">
        <f t="shared" si="322"/>
        <v>51 Skilled agricultural and related trades</v>
      </c>
      <c r="BP132" s="27">
        <f t="shared" si="311"/>
        <v>-6.5164834601855182E-2</v>
      </c>
      <c r="BQ132" s="27">
        <f t="shared" si="311"/>
        <v>1.2765228810260876E-2</v>
      </c>
      <c r="BR132" s="27">
        <f t="shared" si="311"/>
        <v>-0.1071247308240304</v>
      </c>
      <c r="BS132" s="27">
        <f t="shared" si="311"/>
        <v>-4.3838852869773737E-2</v>
      </c>
      <c r="BT132" s="27">
        <f t="shared" si="312"/>
        <v>-0.15096358369380414</v>
      </c>
      <c r="BZ132" t="str">
        <f t="shared" si="323"/>
        <v>51 Skilled agricultural and related trades</v>
      </c>
      <c r="CA132" s="68">
        <f t="shared" si="313"/>
        <v>0.2054147568867899</v>
      </c>
      <c r="CB132" s="68">
        <f t="shared" si="313"/>
        <v>-8.7016207021107572E-2</v>
      </c>
      <c r="CC132" s="68">
        <f t="shared" si="313"/>
        <v>-7.1775823308173559E-2</v>
      </c>
      <c r="CD132" s="68">
        <f t="shared" si="313"/>
        <v>0.18298276799574342</v>
      </c>
      <c r="CE132" s="68">
        <f t="shared" si="314"/>
        <v>0.11120694468756986</v>
      </c>
      <c r="CK132" t="str">
        <f t="shared" si="324"/>
        <v>51 Skilled agricultural and related trades</v>
      </c>
      <c r="CL132" s="68">
        <f t="shared" si="315"/>
        <v>6.3189741941678756E-2</v>
      </c>
      <c r="CM132" s="68">
        <f t="shared" si="315"/>
        <v>0.28464578650458361</v>
      </c>
      <c r="CN132" s="68">
        <f t="shared" si="315"/>
        <v>-0.17272967317764787</v>
      </c>
      <c r="CO132" s="68">
        <f t="shared" si="315"/>
        <v>-0.29828613684286071</v>
      </c>
      <c r="CP132" s="68">
        <f t="shared" si="316"/>
        <v>-0.47101581002050857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4.637579793417751E-3</v>
      </c>
      <c r="C133" s="27">
        <f t="shared" si="299"/>
        <v>-1.058694944502777E-3</v>
      </c>
      <c r="D133" s="27">
        <f t="shared" si="299"/>
        <v>9.5094945982067032E-3</v>
      </c>
      <c r="E133" s="27">
        <f t="shared" si="299"/>
        <v>1.7015461071059348E-2</v>
      </c>
      <c r="F133" s="27">
        <f t="shared" si="300"/>
        <v>2.6524955669266052E-2</v>
      </c>
      <c r="L133" t="str">
        <f t="shared" si="317"/>
        <v>52 Skilled metal, electrical and electronic trades</v>
      </c>
      <c r="M133" s="27">
        <f t="shared" si="301"/>
        <v>0.11921024229627614</v>
      </c>
      <c r="N133" s="27">
        <f t="shared" si="301"/>
        <v>-0.11823001269623012</v>
      </c>
      <c r="O133" s="27">
        <f t="shared" si="301"/>
        <v>0.27409927224134734</v>
      </c>
      <c r="P133" s="27">
        <f t="shared" si="301"/>
        <v>0.56017573877978599</v>
      </c>
      <c r="Q133" s="27">
        <f t="shared" si="302"/>
        <v>0.83427501102113333</v>
      </c>
      <c r="W133" t="str">
        <f t="shared" si="318"/>
        <v>52 Skilled metal, electrical and electronic trades</v>
      </c>
      <c r="X133" s="27">
        <f t="shared" si="303"/>
        <v>6.4675688774614271E-2</v>
      </c>
      <c r="Y133" s="27">
        <f t="shared" si="303"/>
        <v>-0.20886738293285401</v>
      </c>
      <c r="Z133" s="27">
        <f t="shared" si="303"/>
        <v>0.2824437654965064</v>
      </c>
      <c r="AA133" s="27">
        <f t="shared" si="303"/>
        <v>0.35352767569289489</v>
      </c>
      <c r="AB133" s="27">
        <f t="shared" si="304"/>
        <v>0.6359714411894013</v>
      </c>
      <c r="AH133" t="str">
        <f t="shared" si="319"/>
        <v>52 Skilled metal, electrical and electronic trades</v>
      </c>
      <c r="AI133" s="27">
        <f t="shared" si="305"/>
        <v>-1.2018758847823052E-2</v>
      </c>
      <c r="AJ133" s="27">
        <f t="shared" si="305"/>
        <v>-4.0480500561498045E-2</v>
      </c>
      <c r="AK133" s="27">
        <f t="shared" si="305"/>
        <v>8.8885092362816109E-2</v>
      </c>
      <c r="AL133" s="27">
        <f t="shared" si="305"/>
        <v>0.12092864545294751</v>
      </c>
      <c r="AM133" s="27">
        <f t="shared" si="306"/>
        <v>0.20981373781576362</v>
      </c>
      <c r="AS133" t="str">
        <f t="shared" si="320"/>
        <v>52 Skilled metal, electrical and electronic trades</v>
      </c>
      <c r="AT133" s="27">
        <f t="shared" si="307"/>
        <v>1.528266267158962E-2</v>
      </c>
      <c r="AU133" s="27">
        <f t="shared" si="307"/>
        <v>-0.20147330752847759</v>
      </c>
      <c r="AV133" s="27">
        <f t="shared" si="307"/>
        <v>0.22047521321530184</v>
      </c>
      <c r="AW133" s="27">
        <f t="shared" si="307"/>
        <v>0.33247445623247018</v>
      </c>
      <c r="AX133" s="27">
        <f t="shared" si="308"/>
        <v>0.55294966944777202</v>
      </c>
      <c r="BD133" t="str">
        <f t="shared" si="321"/>
        <v>52 Skilled metal, electrical and electronic trades</v>
      </c>
      <c r="BE133" s="27">
        <f t="shared" si="309"/>
        <v>0.10762870495790189</v>
      </c>
      <c r="BF133" s="27">
        <f t="shared" si="309"/>
        <v>-1.1923201378523576</v>
      </c>
      <c r="BG133" s="27">
        <f t="shared" si="309"/>
        <v>3.6973487679011541E-2</v>
      </c>
      <c r="BH133" s="27">
        <f t="shared" si="309"/>
        <v>1.2128717813808976E-2</v>
      </c>
      <c r="BI133" s="27">
        <f t="shared" si="310"/>
        <v>4.9102205492820516E-2</v>
      </c>
      <c r="BO133" t="str">
        <f t="shared" si="322"/>
        <v>52 Skilled metal, electrical and electronic trades</v>
      </c>
      <c r="BP133" s="27">
        <f t="shared" si="311"/>
        <v>-0.58572667980701265</v>
      </c>
      <c r="BQ133" s="27">
        <f t="shared" si="311"/>
        <v>-0.17896004824194911</v>
      </c>
      <c r="BR133" s="27">
        <f t="shared" si="311"/>
        <v>-0.54740844364681562</v>
      </c>
      <c r="BS133" s="27">
        <f t="shared" si="311"/>
        <v>-0.91197614594384868</v>
      </c>
      <c r="BT133" s="27">
        <f t="shared" si="312"/>
        <v>-1.4593845895906643</v>
      </c>
      <c r="BZ133" t="str">
        <f t="shared" si="323"/>
        <v>52 Skilled metal, electrical and electronic trades</v>
      </c>
      <c r="CA133" s="68">
        <f t="shared" si="313"/>
        <v>0.42996992555666136</v>
      </c>
      <c r="CB133" s="68">
        <f t="shared" si="313"/>
        <v>-0.65935026217113757</v>
      </c>
      <c r="CC133" s="68">
        <f t="shared" si="313"/>
        <v>-0.21755442982192363</v>
      </c>
      <c r="CD133" s="68">
        <f t="shared" si="313"/>
        <v>-0.86728562106768337</v>
      </c>
      <c r="CE133" s="68">
        <f t="shared" si="314"/>
        <v>-1.084840050889607</v>
      </c>
      <c r="CK133" t="str">
        <f t="shared" si="324"/>
        <v>52 Skilled metal, electrical and electronic trades</v>
      </c>
      <c r="CL133" s="68">
        <f t="shared" si="315"/>
        <v>7.2516126552875315E-2</v>
      </c>
      <c r="CM133" s="68">
        <f t="shared" si="315"/>
        <v>0.13593950020016066</v>
      </c>
      <c r="CN133" s="68">
        <f t="shared" si="315"/>
        <v>-0.20953408650289551</v>
      </c>
      <c r="CO133" s="68">
        <f t="shared" si="315"/>
        <v>-0.28274436754037902</v>
      </c>
      <c r="CP133" s="68">
        <f t="shared" si="316"/>
        <v>-0.49227845404327453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-2.5813697865146382E-3</v>
      </c>
      <c r="C134" s="27">
        <f t="shared" si="299"/>
        <v>-3.3792120557340913E-3</v>
      </c>
      <c r="D134" s="27">
        <f t="shared" si="299"/>
        <v>7.8231826615623272E-3</v>
      </c>
      <c r="E134" s="27">
        <f t="shared" si="299"/>
        <v>4.0179588211100899E-3</v>
      </c>
      <c r="F134" s="27">
        <f t="shared" si="300"/>
        <v>1.1841141482672415E-2</v>
      </c>
      <c r="L134" t="str">
        <f t="shared" si="317"/>
        <v>53 Skilled construction and building trades</v>
      </c>
      <c r="M134" s="27">
        <f t="shared" si="301"/>
        <v>4.1965477977224025E-2</v>
      </c>
      <c r="N134" s="27">
        <f t="shared" si="301"/>
        <v>-6.4300646084837904E-2</v>
      </c>
      <c r="O134" s="27">
        <f t="shared" si="301"/>
        <v>0.10422398202247588</v>
      </c>
      <c r="P134" s="27">
        <f t="shared" si="301"/>
        <v>0.1225006700668449</v>
      </c>
      <c r="Q134" s="27">
        <f t="shared" si="302"/>
        <v>0.22672465208932077</v>
      </c>
      <c r="W134" t="str">
        <f t="shared" si="318"/>
        <v>53 Skilled construction and building trades</v>
      </c>
      <c r="X134" s="27">
        <f t="shared" si="303"/>
        <v>-5.0798016208977836E-2</v>
      </c>
      <c r="Y134" s="27">
        <f t="shared" si="303"/>
        <v>-0.12143964617181091</v>
      </c>
      <c r="Z134" s="27">
        <f t="shared" si="303"/>
        <v>0.17846786988034347</v>
      </c>
      <c r="AA134" s="27">
        <f t="shared" si="303"/>
        <v>0.12939154909974548</v>
      </c>
      <c r="AB134" s="27">
        <f t="shared" si="304"/>
        <v>0.30785941898008895</v>
      </c>
      <c r="AH134" t="str">
        <f t="shared" si="319"/>
        <v>53 Skilled construction and building trades</v>
      </c>
      <c r="AI134" s="27">
        <f t="shared" si="305"/>
        <v>7.1763684883288159E-2</v>
      </c>
      <c r="AJ134" s="27">
        <f t="shared" si="305"/>
        <v>-0.10938592692812954</v>
      </c>
      <c r="AK134" s="27">
        <f t="shared" si="305"/>
        <v>0.14486646845389883</v>
      </c>
      <c r="AL134" s="27">
        <f t="shared" si="305"/>
        <v>0.12372151446979207</v>
      </c>
      <c r="AM134" s="27">
        <f t="shared" si="306"/>
        <v>0.2685879829236909</v>
      </c>
      <c r="AS134" t="str">
        <f t="shared" si="320"/>
        <v>53 Skilled construction and building trades</v>
      </c>
      <c r="AT134" s="27">
        <f t="shared" si="307"/>
        <v>2.8686584237900936E-2</v>
      </c>
      <c r="AU134" s="27">
        <f t="shared" si="307"/>
        <v>-0.11549089496252185</v>
      </c>
      <c r="AV134" s="27">
        <f t="shared" si="307"/>
        <v>0.17866926265263561</v>
      </c>
      <c r="AW134" s="27">
        <f t="shared" si="307"/>
        <v>0.11234230604798578</v>
      </c>
      <c r="AX134" s="27">
        <f t="shared" si="308"/>
        <v>0.29101156870062139</v>
      </c>
      <c r="BD134" t="str">
        <f t="shared" si="321"/>
        <v>53 Skilled construction and building trades</v>
      </c>
      <c r="BE134" s="27">
        <f t="shared" si="309"/>
        <v>0.40132231269730489</v>
      </c>
      <c r="BF134" s="27">
        <f t="shared" si="309"/>
        <v>-1.8482779995872862</v>
      </c>
      <c r="BG134" s="27">
        <f t="shared" si="309"/>
        <v>0.4146553371890116</v>
      </c>
      <c r="BH134" s="27">
        <f t="shared" si="309"/>
        <v>-0.11003166274575626</v>
      </c>
      <c r="BI134" s="27">
        <f t="shared" si="310"/>
        <v>0.30462367444325533</v>
      </c>
      <c r="BO134" t="str">
        <f t="shared" si="322"/>
        <v>53 Skilled construction and building trades</v>
      </c>
      <c r="BP134" s="27">
        <f t="shared" si="311"/>
        <v>0.27056215075660006</v>
      </c>
      <c r="BQ134" s="27">
        <f t="shared" si="311"/>
        <v>-0.81618977284963368</v>
      </c>
      <c r="BR134" s="27">
        <f t="shared" si="311"/>
        <v>0.17257009643768662</v>
      </c>
      <c r="BS134" s="27">
        <f t="shared" si="311"/>
        <v>-0.16338382321218958</v>
      </c>
      <c r="BT134" s="27">
        <f t="shared" si="312"/>
        <v>9.1862732254970325E-3</v>
      </c>
      <c r="BZ134" t="str">
        <f t="shared" si="323"/>
        <v>53 Skilled construction and building trades</v>
      </c>
      <c r="CA134" s="68">
        <f t="shared" si="313"/>
        <v>0.91559932815135747</v>
      </c>
      <c r="CB134" s="68">
        <f t="shared" si="313"/>
        <v>-1.1082565612958284</v>
      </c>
      <c r="CC134" s="68">
        <f t="shared" si="313"/>
        <v>0.17282862950193145</v>
      </c>
      <c r="CD134" s="68">
        <f t="shared" si="313"/>
        <v>0.19051452188411311</v>
      </c>
      <c r="CE134" s="68">
        <f t="shared" si="314"/>
        <v>0.36334315138604456</v>
      </c>
      <c r="CK134" t="str">
        <f t="shared" si="324"/>
        <v>53 Skilled construction and building trades</v>
      </c>
      <c r="CL134" s="68">
        <f t="shared" si="315"/>
        <v>0.16184186247462229</v>
      </c>
      <c r="CM134" s="68">
        <f t="shared" si="315"/>
        <v>0.15273264568829137</v>
      </c>
      <c r="CN134" s="68">
        <f t="shared" si="315"/>
        <v>-0.46160523435027068</v>
      </c>
      <c r="CO134" s="68">
        <f t="shared" si="315"/>
        <v>-0.51455292379914419</v>
      </c>
      <c r="CP134" s="68">
        <f t="shared" si="316"/>
        <v>-0.97615815814941498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8.7736412305314537E-3</v>
      </c>
      <c r="C135" s="27">
        <f t="shared" si="299"/>
        <v>-7.9636442058058712E-3</v>
      </c>
      <c r="D135" s="27">
        <f t="shared" si="299"/>
        <v>2.5818539235607722E-2</v>
      </c>
      <c r="E135" s="27">
        <f t="shared" si="299"/>
        <v>4.7183453343875748E-2</v>
      </c>
      <c r="F135" s="27">
        <f t="shared" si="300"/>
        <v>7.3001992579483477E-2</v>
      </c>
      <c r="L135" t="str">
        <f t="shared" si="317"/>
        <v>54 Textiles, printing and other skilled trades</v>
      </c>
      <c r="M135" s="27">
        <f t="shared" si="301"/>
        <v>0.11060120114764405</v>
      </c>
      <c r="N135" s="27">
        <f t="shared" si="301"/>
        <v>3.4729338010232591E-3</v>
      </c>
      <c r="O135" s="27">
        <f t="shared" si="301"/>
        <v>0.19196459334097044</v>
      </c>
      <c r="P135" s="27">
        <f t="shared" si="301"/>
        <v>0.40726140896566532</v>
      </c>
      <c r="Q135" s="27">
        <f t="shared" si="302"/>
        <v>0.59922600230663581</v>
      </c>
      <c r="W135" t="str">
        <f t="shared" si="318"/>
        <v>54 Textiles, printing and other skilled trades</v>
      </c>
      <c r="X135" s="27">
        <f t="shared" si="303"/>
        <v>5.5342745656332681E-3</v>
      </c>
      <c r="Y135" s="27">
        <f t="shared" si="303"/>
        <v>-3.9880335372620701E-3</v>
      </c>
      <c r="Z135" s="27">
        <f t="shared" si="303"/>
        <v>0.30748006335775657</v>
      </c>
      <c r="AA135" s="27">
        <f t="shared" si="303"/>
        <v>0.26942775322237056</v>
      </c>
      <c r="AB135" s="27">
        <f t="shared" si="304"/>
        <v>0.57690781658012713</v>
      </c>
      <c r="AH135" t="str">
        <f t="shared" si="319"/>
        <v>54 Textiles, printing and other skilled trades</v>
      </c>
      <c r="AI135" s="27">
        <f t="shared" si="305"/>
        <v>-3.8469951004201086E-2</v>
      </c>
      <c r="AJ135" s="27">
        <f t="shared" si="305"/>
        <v>5.8149448387702696E-2</v>
      </c>
      <c r="AK135" s="27">
        <f t="shared" si="305"/>
        <v>6.9629187517529945E-2</v>
      </c>
      <c r="AL135" s="27">
        <f t="shared" si="305"/>
        <v>0.14039278458451554</v>
      </c>
      <c r="AM135" s="27">
        <f t="shared" si="306"/>
        <v>0.21002197210204548</v>
      </c>
      <c r="AS135" t="str">
        <f t="shared" si="320"/>
        <v>54 Textiles, printing and other skilled trades</v>
      </c>
      <c r="AT135" s="27">
        <f t="shared" si="307"/>
        <v>-3.5070479541247424E-2</v>
      </c>
      <c r="AU135" s="27">
        <f t="shared" si="307"/>
        <v>3.1216849489977494E-2</v>
      </c>
      <c r="AV135" s="27">
        <f t="shared" si="307"/>
        <v>9.5603378701775599E-2</v>
      </c>
      <c r="AW135" s="27">
        <f t="shared" si="307"/>
        <v>6.5583749060140195E-3</v>
      </c>
      <c r="AX135" s="27">
        <f t="shared" si="308"/>
        <v>0.10216175360778962</v>
      </c>
      <c r="BD135" t="str">
        <f t="shared" si="321"/>
        <v>54 Textiles, printing and other skilled trades</v>
      </c>
      <c r="BE135" s="27">
        <f t="shared" si="309"/>
        <v>-1.3998598978210985E-3</v>
      </c>
      <c r="BF135" s="27">
        <f t="shared" si="309"/>
        <v>-0.37000153318559326</v>
      </c>
      <c r="BG135" s="27">
        <f t="shared" si="309"/>
        <v>0.39281105021594431</v>
      </c>
      <c r="BH135" s="27">
        <f t="shared" si="309"/>
        <v>9.1082502743467408E-2</v>
      </c>
      <c r="BI135" s="27">
        <f t="shared" si="310"/>
        <v>0.48389355295941172</v>
      </c>
      <c r="BO135" t="str">
        <f t="shared" si="322"/>
        <v>54 Textiles, printing and other skilled trades</v>
      </c>
      <c r="BP135" s="27">
        <f t="shared" si="311"/>
        <v>-0.40525745161399884</v>
      </c>
      <c r="BQ135" s="27">
        <f t="shared" si="311"/>
        <v>-1.195919622181707E-2</v>
      </c>
      <c r="BR135" s="27">
        <f t="shared" si="311"/>
        <v>-0.120349256783574</v>
      </c>
      <c r="BS135" s="27">
        <f t="shared" si="311"/>
        <v>-0.34125737503797571</v>
      </c>
      <c r="BT135" s="27">
        <f t="shared" si="312"/>
        <v>-0.46160663182154971</v>
      </c>
      <c r="BZ135" t="str">
        <f t="shared" si="323"/>
        <v>54 Textiles, printing and other skilled trades</v>
      </c>
      <c r="CA135" s="68">
        <f t="shared" si="313"/>
        <v>0.21748222253175786</v>
      </c>
      <c r="CB135" s="68">
        <f t="shared" si="313"/>
        <v>-0.1613745341116708</v>
      </c>
      <c r="CC135" s="68">
        <f t="shared" si="313"/>
        <v>6.8646678470012379E-2</v>
      </c>
      <c r="CD135" s="68">
        <f t="shared" si="313"/>
        <v>-0.49463098989049703</v>
      </c>
      <c r="CE135" s="68">
        <f t="shared" si="314"/>
        <v>-0.42598431142048465</v>
      </c>
      <c r="CK135" t="str">
        <f t="shared" si="324"/>
        <v>54 Textiles, printing and other skilled trades</v>
      </c>
      <c r="CL135" s="68">
        <f t="shared" si="315"/>
        <v>-5.8429067650756505E-2</v>
      </c>
      <c r="CM135" s="68">
        <f t="shared" si="315"/>
        <v>0.12745361458219995</v>
      </c>
      <c r="CN135" s="68">
        <f t="shared" si="315"/>
        <v>-0.27525859714156869</v>
      </c>
      <c r="CO135" s="68">
        <f t="shared" si="315"/>
        <v>-0.18038202412052295</v>
      </c>
      <c r="CP135" s="68">
        <f t="shared" si="316"/>
        <v>-0.45564062126209165</v>
      </c>
    </row>
    <row r="136" spans="1:94" x14ac:dyDescent="0.2">
      <c r="A136" t="str">
        <f t="shared" si="298"/>
        <v>61 Caring personal service occupations</v>
      </c>
      <c r="B136" s="27">
        <f t="shared" si="299"/>
        <v>4.8708847525350263E-3</v>
      </c>
      <c r="C136" s="27">
        <f t="shared" si="299"/>
        <v>-1.4952146300175363E-3</v>
      </c>
      <c r="D136" s="27">
        <f t="shared" si="299"/>
        <v>1.1612859339691105E-2</v>
      </c>
      <c r="E136" s="27">
        <f t="shared" si="299"/>
        <v>2.8383255338255975E-2</v>
      </c>
      <c r="F136" s="27">
        <f t="shared" si="300"/>
        <v>3.999611467794708E-2</v>
      </c>
      <c r="L136" t="str">
        <f t="shared" si="317"/>
        <v>61 Caring personal service occupations</v>
      </c>
      <c r="M136" s="27">
        <f t="shared" si="301"/>
        <v>0.34899705215394738</v>
      </c>
      <c r="N136" s="27">
        <f t="shared" si="301"/>
        <v>4.8106271263918865E-2</v>
      </c>
      <c r="O136" s="27">
        <f t="shared" si="301"/>
        <v>0.78205146668846859</v>
      </c>
      <c r="P136" s="27">
        <f t="shared" si="301"/>
        <v>1.7561363579113007</v>
      </c>
      <c r="Q136" s="27">
        <f t="shared" si="302"/>
        <v>2.5381878245997695</v>
      </c>
      <c r="W136" t="str">
        <f t="shared" si="318"/>
        <v>61 Caring personal service occupations</v>
      </c>
      <c r="X136" s="27">
        <f t="shared" si="303"/>
        <v>-6.0166399155407113E-2</v>
      </c>
      <c r="Y136" s="27">
        <f t="shared" si="303"/>
        <v>0.42920538846238276</v>
      </c>
      <c r="Z136" s="27">
        <f t="shared" si="303"/>
        <v>1.0148252724100004</v>
      </c>
      <c r="AA136" s="27">
        <f t="shared" si="303"/>
        <v>1.3654430286551529</v>
      </c>
      <c r="AB136" s="27">
        <f t="shared" si="304"/>
        <v>2.3802683010651533</v>
      </c>
      <c r="AH136" t="str">
        <f t="shared" si="319"/>
        <v>61 Caring personal service occupations</v>
      </c>
      <c r="AI136" s="27">
        <f t="shared" si="305"/>
        <v>-0.62878670343966281</v>
      </c>
      <c r="AJ136" s="27">
        <f t="shared" si="305"/>
        <v>0.31112561822650697</v>
      </c>
      <c r="AK136" s="27">
        <f t="shared" si="305"/>
        <v>0.11498739644630795</v>
      </c>
      <c r="AL136" s="27">
        <f t="shared" si="305"/>
        <v>0.24035849361207795</v>
      </c>
      <c r="AM136" s="27">
        <f t="shared" si="306"/>
        <v>0.3553458900583859</v>
      </c>
      <c r="AS136" t="str">
        <f t="shared" si="320"/>
        <v>61 Caring personal service occupations</v>
      </c>
      <c r="AT136" s="27">
        <f t="shared" si="307"/>
        <v>-0.15318343020400249</v>
      </c>
      <c r="AU136" s="27">
        <f t="shared" si="307"/>
        <v>0.25104123151287006</v>
      </c>
      <c r="AV136" s="27">
        <f t="shared" si="307"/>
        <v>0.15312806106388477</v>
      </c>
      <c r="AW136" s="27">
        <f t="shared" si="307"/>
        <v>0.33430334219396807</v>
      </c>
      <c r="AX136" s="27">
        <f t="shared" si="308"/>
        <v>0.48743140325785284</v>
      </c>
      <c r="BD136" t="str">
        <f t="shared" si="321"/>
        <v>61 Caring personal service occupations</v>
      </c>
      <c r="BE136" s="27">
        <f t="shared" si="309"/>
        <v>2.5796457615155024</v>
      </c>
      <c r="BF136" s="27">
        <f t="shared" si="309"/>
        <v>-0.98589865929990594</v>
      </c>
      <c r="BG136" s="27">
        <f t="shared" si="309"/>
        <v>1.7612365648314743</v>
      </c>
      <c r="BH136" s="27">
        <f t="shared" si="309"/>
        <v>3.5223211871727038</v>
      </c>
      <c r="BI136" s="27">
        <f t="shared" si="310"/>
        <v>5.2835577520041781</v>
      </c>
      <c r="BO136" t="str">
        <f t="shared" si="322"/>
        <v>61 Caring personal service occupations</v>
      </c>
      <c r="BP136" s="27">
        <f t="shared" si="311"/>
        <v>-0.52484506680273313</v>
      </c>
      <c r="BQ136" s="27">
        <f t="shared" si="311"/>
        <v>-1.8829138436881099</v>
      </c>
      <c r="BR136" s="27">
        <f t="shared" si="311"/>
        <v>-0.83417979750698912</v>
      </c>
      <c r="BS136" s="27">
        <f t="shared" si="311"/>
        <v>-2.3179949340414314</v>
      </c>
      <c r="BT136" s="27">
        <f t="shared" si="312"/>
        <v>-3.1521747315484205</v>
      </c>
      <c r="BZ136" t="str">
        <f t="shared" si="323"/>
        <v>61 Caring personal service occupations</v>
      </c>
      <c r="CA136" s="68">
        <f t="shared" si="313"/>
        <v>-0.97441963203505977</v>
      </c>
      <c r="CB136" s="68">
        <f t="shared" si="313"/>
        <v>-0.21544949066863173</v>
      </c>
      <c r="CC136" s="68">
        <f t="shared" si="313"/>
        <v>-0.50308555089671403</v>
      </c>
      <c r="CD136" s="68">
        <f t="shared" si="313"/>
        <v>-9.8302938039651622E-2</v>
      </c>
      <c r="CE136" s="68">
        <f t="shared" si="314"/>
        <v>-0.60138848893636565</v>
      </c>
      <c r="CK136" t="str">
        <f t="shared" si="324"/>
        <v>61 Caring personal service occupations</v>
      </c>
      <c r="CL136" s="68">
        <f t="shared" si="315"/>
        <v>-7.1450652002613857E-2</v>
      </c>
      <c r="CM136" s="68">
        <f t="shared" si="315"/>
        <v>5.0565275039328395E-2</v>
      </c>
      <c r="CN136" s="68">
        <f t="shared" si="315"/>
        <v>7.8983299668290985E-3</v>
      </c>
      <c r="CO136" s="68">
        <f t="shared" si="315"/>
        <v>3.1898436737554547E-2</v>
      </c>
      <c r="CP136" s="68">
        <f t="shared" si="316"/>
        <v>3.9796766704383646E-2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1.2734753047271459E-2</v>
      </c>
      <c r="C137" s="27">
        <f t="shared" si="299"/>
        <v>-7.1224844469552212E-4</v>
      </c>
      <c r="D137" s="27">
        <f t="shared" si="299"/>
        <v>1.0460152437933828E-2</v>
      </c>
      <c r="E137" s="27">
        <f t="shared" si="299"/>
        <v>2.2157924645711903E-2</v>
      </c>
      <c r="F137" s="27">
        <f t="shared" si="300"/>
        <v>3.2618077083645731E-2</v>
      </c>
      <c r="L137" t="str">
        <f t="shared" si="317"/>
        <v>62 Leisure, travel and related personal service occupations</v>
      </c>
      <c r="M137" s="27">
        <f t="shared" si="301"/>
        <v>6.0948309080740282E-2</v>
      </c>
      <c r="N137" s="27">
        <f t="shared" si="301"/>
        <v>-2.7955123904154611E-2</v>
      </c>
      <c r="O137" s="27">
        <f t="shared" si="301"/>
        <v>0.10102563059831515</v>
      </c>
      <c r="P137" s="27">
        <f t="shared" si="301"/>
        <v>0.28243985671319194</v>
      </c>
      <c r="Q137" s="27">
        <f t="shared" si="302"/>
        <v>0.38346548731150709</v>
      </c>
      <c r="W137" t="str">
        <f t="shared" si="318"/>
        <v>62 Leisure, travel and related personal service occupations</v>
      </c>
      <c r="X137" s="27">
        <f t="shared" si="303"/>
        <v>0.17204648020730451</v>
      </c>
      <c r="Y137" s="27">
        <f t="shared" si="303"/>
        <v>-3.7045652095548443E-2</v>
      </c>
      <c r="Z137" s="27">
        <f t="shared" si="303"/>
        <v>0.31567829467395914</v>
      </c>
      <c r="AA137" s="27">
        <f t="shared" si="303"/>
        <v>0.55639137190978816</v>
      </c>
      <c r="AB137" s="27">
        <f t="shared" si="304"/>
        <v>0.87206966658374729</v>
      </c>
      <c r="AH137" t="str">
        <f t="shared" si="319"/>
        <v>62 Leisure, travel and related personal service occupations</v>
      </c>
      <c r="AI137" s="27">
        <f t="shared" si="305"/>
        <v>7.8524672658312755E-2</v>
      </c>
      <c r="AJ137" s="27">
        <f t="shared" si="305"/>
        <v>-1.0143314217866739E-2</v>
      </c>
      <c r="AK137" s="27">
        <f t="shared" si="305"/>
        <v>0.12911176199656349</v>
      </c>
      <c r="AL137" s="27">
        <f t="shared" si="305"/>
        <v>0.32061265274752515</v>
      </c>
      <c r="AM137" s="27">
        <f t="shared" si="306"/>
        <v>0.44972441474408864</v>
      </c>
      <c r="AS137" t="str">
        <f t="shared" si="320"/>
        <v>62 Leisure, travel and related personal service occupations</v>
      </c>
      <c r="AT137" s="27">
        <f t="shared" si="307"/>
        <v>0.14450167230028566</v>
      </c>
      <c r="AU137" s="27">
        <f t="shared" si="307"/>
        <v>-7.3745338277041439E-3</v>
      </c>
      <c r="AV137" s="27">
        <f t="shared" si="307"/>
        <v>0.15448129797648047</v>
      </c>
      <c r="AW137" s="27">
        <f t="shared" si="307"/>
        <v>0.41156750443430079</v>
      </c>
      <c r="AX137" s="27">
        <f t="shared" si="308"/>
        <v>0.56604880241078126</v>
      </c>
      <c r="BD137" t="str">
        <f t="shared" si="321"/>
        <v>62 Leisure, travel and related personal service occupations</v>
      </c>
      <c r="BE137" s="27">
        <f t="shared" si="309"/>
        <v>0.33499730277859685</v>
      </c>
      <c r="BF137" s="27">
        <f t="shared" si="309"/>
        <v>-0.53433304595747089</v>
      </c>
      <c r="BG137" s="27">
        <f t="shared" si="309"/>
        <v>-9.4723306185429124E-4</v>
      </c>
      <c r="BH137" s="27">
        <f t="shared" si="309"/>
        <v>5.7715050019799818E-3</v>
      </c>
      <c r="BI137" s="27">
        <f t="shared" si="310"/>
        <v>4.8242719401256906E-3</v>
      </c>
      <c r="BO137" t="str">
        <f t="shared" si="322"/>
        <v>62 Leisure, travel and related personal service occupations</v>
      </c>
      <c r="BP137" s="27">
        <f t="shared" si="311"/>
        <v>3.908583272138566E-2</v>
      </c>
      <c r="BQ137" s="27">
        <f t="shared" si="311"/>
        <v>-0.55992985044146604</v>
      </c>
      <c r="BR137" s="27">
        <f t="shared" si="311"/>
        <v>-0.35126402060065853</v>
      </c>
      <c r="BS137" s="27">
        <f t="shared" si="311"/>
        <v>-0.52073611801944852</v>
      </c>
      <c r="BT137" s="27">
        <f t="shared" si="312"/>
        <v>-0.87200013862010706</v>
      </c>
      <c r="BZ137" t="str">
        <f t="shared" si="323"/>
        <v>62 Leisure, travel and related personal service occupations</v>
      </c>
      <c r="CA137" s="68">
        <f t="shared" si="313"/>
        <v>0.52730107860842645</v>
      </c>
      <c r="CB137" s="68">
        <f t="shared" si="313"/>
        <v>-0.21299755984311242</v>
      </c>
      <c r="CC137" s="68">
        <f t="shared" si="313"/>
        <v>-5.4349002199005181E-2</v>
      </c>
      <c r="CD137" s="68">
        <f t="shared" si="313"/>
        <v>-4.4684921757589535E-3</v>
      </c>
      <c r="CE137" s="68">
        <f t="shared" si="314"/>
        <v>-5.8817494374764134E-2</v>
      </c>
      <c r="CK137" t="str">
        <f t="shared" si="324"/>
        <v>62 Leisure, travel and related personal service occupations</v>
      </c>
      <c r="CL137" s="68">
        <f t="shared" si="315"/>
        <v>-6.8796936276947607E-2</v>
      </c>
      <c r="CM137" s="68">
        <f t="shared" si="315"/>
        <v>5.7243746543690577E-2</v>
      </c>
      <c r="CN137" s="68">
        <f t="shared" si="315"/>
        <v>-0.1901811609361157</v>
      </c>
      <c r="CO137" s="68">
        <f t="shared" si="315"/>
        <v>-0.11144792987920149</v>
      </c>
      <c r="CP137" s="68">
        <f t="shared" si="316"/>
        <v>-0.30162909081531719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-1.6937596575149162E-5</v>
      </c>
      <c r="C138" s="27">
        <f t="shared" si="299"/>
        <v>1.0966162630365547E-4</v>
      </c>
      <c r="D138" s="27">
        <f t="shared" si="299"/>
        <v>1.5732313577067119E-4</v>
      </c>
      <c r="E138" s="27">
        <f t="shared" si="299"/>
        <v>7.9750087116130285E-4</v>
      </c>
      <c r="F138" s="27">
        <f t="shared" si="300"/>
        <v>9.5482400693197404E-4</v>
      </c>
      <c r="L138" t="str">
        <f t="shared" si="317"/>
        <v>63 Community and civil enforcement occupations</v>
      </c>
      <c r="M138" s="27">
        <f t="shared" si="301"/>
        <v>3.5185985974020215E-4</v>
      </c>
      <c r="N138" s="27">
        <f t="shared" si="301"/>
        <v>4.7691014310432232E-3</v>
      </c>
      <c r="O138" s="27">
        <f t="shared" si="301"/>
        <v>-1.6598165167553448E-3</v>
      </c>
      <c r="P138" s="27">
        <f t="shared" si="301"/>
        <v>1.3939995396813284E-2</v>
      </c>
      <c r="Q138" s="27">
        <f t="shared" si="302"/>
        <v>1.2280178880057939E-2</v>
      </c>
      <c r="W138" t="str">
        <f t="shared" si="318"/>
        <v>63 Community and civil enforcement occupations</v>
      </c>
      <c r="X138" s="27">
        <f t="shared" si="303"/>
        <v>9.652349468753485E-3</v>
      </c>
      <c r="Y138" s="27">
        <f t="shared" si="303"/>
        <v>4.6533946502892998E-3</v>
      </c>
      <c r="Z138" s="27">
        <f t="shared" si="303"/>
        <v>8.7552497575129895E-3</v>
      </c>
      <c r="AA138" s="27">
        <f t="shared" si="303"/>
        <v>1.3401343869749685E-2</v>
      </c>
      <c r="AB138" s="27">
        <f t="shared" si="304"/>
        <v>2.2156593627262675E-2</v>
      </c>
      <c r="AH138" t="str">
        <f t="shared" si="319"/>
        <v>63 Community and civil enforcement occupations</v>
      </c>
      <c r="AI138" s="27">
        <f t="shared" si="305"/>
        <v>-2.8711686953954152E-4</v>
      </c>
      <c r="AJ138" s="27">
        <f t="shared" si="305"/>
        <v>4.8760205449853745E-3</v>
      </c>
      <c r="AK138" s="27">
        <f t="shared" si="305"/>
        <v>-4.2218496691126921E-3</v>
      </c>
      <c r="AL138" s="27">
        <f t="shared" si="305"/>
        <v>2.3888005274986177E-3</v>
      </c>
      <c r="AM138" s="27">
        <f t="shared" si="306"/>
        <v>-1.8330491416140744E-3</v>
      </c>
      <c r="AS138" t="str">
        <f t="shared" si="320"/>
        <v>63 Community and civil enforcement occupations</v>
      </c>
      <c r="AT138" s="27">
        <f t="shared" si="307"/>
        <v>-1.5441472087859495E-3</v>
      </c>
      <c r="AU138" s="27">
        <f t="shared" si="307"/>
        <v>3.4679669463177319E-3</v>
      </c>
      <c r="AV138" s="27">
        <f t="shared" si="307"/>
        <v>-5.9361025423935558E-3</v>
      </c>
      <c r="AW138" s="27">
        <f t="shared" si="307"/>
        <v>-1.5374424294390399E-3</v>
      </c>
      <c r="AX138" s="27">
        <f t="shared" si="308"/>
        <v>-7.4735449718325957E-3</v>
      </c>
      <c r="BD138" t="str">
        <f t="shared" si="321"/>
        <v>63 Community and civil enforcement occupations</v>
      </c>
      <c r="BE138" s="27">
        <f t="shared" si="309"/>
        <v>-3.0874722782193179E-2</v>
      </c>
      <c r="BF138" s="27">
        <f t="shared" si="309"/>
        <v>2.7853547882754084E-2</v>
      </c>
      <c r="BG138" s="27">
        <f t="shared" si="309"/>
        <v>-4.2854056274646973E-2</v>
      </c>
      <c r="BH138" s="27">
        <f t="shared" si="309"/>
        <v>7.0995110900962805E-4</v>
      </c>
      <c r="BI138" s="27">
        <f t="shared" si="310"/>
        <v>-4.2144105165637345E-2</v>
      </c>
      <c r="BO138" t="str">
        <f t="shared" si="322"/>
        <v>63 Community and civil enforcement occupations</v>
      </c>
      <c r="BP138" s="27">
        <f t="shared" si="311"/>
        <v>-2.6492460601256512E-2</v>
      </c>
      <c r="BQ138" s="27">
        <f t="shared" si="311"/>
        <v>3.2267870841612784E-2</v>
      </c>
      <c r="BR138" s="27">
        <f t="shared" si="311"/>
        <v>-5.6691674718089696E-2</v>
      </c>
      <c r="BS138" s="27">
        <f t="shared" si="311"/>
        <v>-1.6727893830730117E-2</v>
      </c>
      <c r="BT138" s="27">
        <f t="shared" si="312"/>
        <v>-7.3419568548819814E-2</v>
      </c>
      <c r="BZ138" t="str">
        <f t="shared" si="323"/>
        <v>63 Community and civil enforcement occupations</v>
      </c>
      <c r="CA138" s="68">
        <f t="shared" si="313"/>
        <v>9.9741952800860845E-3</v>
      </c>
      <c r="CB138" s="68">
        <f t="shared" si="313"/>
        <v>1.5082252979417773E-2</v>
      </c>
      <c r="CC138" s="68">
        <f t="shared" si="313"/>
        <v>-2.9977521902011056E-2</v>
      </c>
      <c r="CD138" s="68">
        <f t="shared" si="313"/>
        <v>8.8139627702887857E-4</v>
      </c>
      <c r="CE138" s="68">
        <f t="shared" si="314"/>
        <v>-2.9096125624982178E-2</v>
      </c>
      <c r="CK138" t="str">
        <f t="shared" si="324"/>
        <v>63 Community and civil enforcement occupations</v>
      </c>
      <c r="CL138" s="68">
        <f t="shared" si="315"/>
        <v>-6.9620604984789152E-3</v>
      </c>
      <c r="CM138" s="68">
        <f t="shared" si="315"/>
        <v>1.5529116469195687E-2</v>
      </c>
      <c r="CN138" s="68">
        <f t="shared" si="315"/>
        <v>-2.2100752491782717E-2</v>
      </c>
      <c r="CO138" s="68">
        <f t="shared" si="315"/>
        <v>-2.1481084866399568E-3</v>
      </c>
      <c r="CP138" s="68">
        <f t="shared" si="316"/>
        <v>-2.4248860978422673E-2</v>
      </c>
    </row>
    <row r="139" spans="1:94" x14ac:dyDescent="0.2">
      <c r="A139" t="str">
        <f t="shared" si="298"/>
        <v>71 Sales occupations</v>
      </c>
      <c r="B139" s="27">
        <f t="shared" si="299"/>
        <v>1.9424355366485305E-2</v>
      </c>
      <c r="C139" s="27">
        <f t="shared" si="299"/>
        <v>-1.6089833581452925E-2</v>
      </c>
      <c r="D139" s="27">
        <f t="shared" si="299"/>
        <v>3.2897501226815451E-2</v>
      </c>
      <c r="E139" s="27">
        <f t="shared" si="299"/>
        <v>6.1386363501118105E-2</v>
      </c>
      <c r="F139" s="27">
        <f t="shared" si="300"/>
        <v>9.4283864727933556E-2</v>
      </c>
      <c r="L139" t="str">
        <f t="shared" si="317"/>
        <v>71 Sales occupations</v>
      </c>
      <c r="M139" s="27">
        <f t="shared" si="301"/>
        <v>0.17433355086904134</v>
      </c>
      <c r="N139" s="27">
        <f t="shared" si="301"/>
        <v>-1.7487661383248199E-2</v>
      </c>
      <c r="O139" s="27">
        <f t="shared" si="301"/>
        <v>0.54562039804427065</v>
      </c>
      <c r="P139" s="27">
        <f t="shared" si="301"/>
        <v>1.3894822710546104</v>
      </c>
      <c r="Q139" s="27">
        <f t="shared" si="302"/>
        <v>1.9351026690988811</v>
      </c>
      <c r="W139" t="str">
        <f t="shared" si="318"/>
        <v>71 Sales occupations</v>
      </c>
      <c r="X139" s="27">
        <f t="shared" si="303"/>
        <v>-0.24628360650800207</v>
      </c>
      <c r="Y139" s="27">
        <f t="shared" si="303"/>
        <v>0.32809500968292582</v>
      </c>
      <c r="Z139" s="27">
        <f t="shared" si="303"/>
        <v>0.8216323928146787</v>
      </c>
      <c r="AA139" s="27">
        <f t="shared" si="303"/>
        <v>1.4716195018798164</v>
      </c>
      <c r="AB139" s="27">
        <f t="shared" si="304"/>
        <v>2.2932518946944951</v>
      </c>
      <c r="AH139" t="str">
        <f t="shared" si="319"/>
        <v>71 Sales occupations</v>
      </c>
      <c r="AI139" s="27">
        <f t="shared" si="305"/>
        <v>-0.13586856181371942</v>
      </c>
      <c r="AJ139" s="27">
        <f t="shared" si="305"/>
        <v>0.17383880112981021</v>
      </c>
      <c r="AK139" s="27">
        <f t="shared" si="305"/>
        <v>0.19839035614302691</v>
      </c>
      <c r="AL139" s="27">
        <f t="shared" si="305"/>
        <v>0.51051154636205931</v>
      </c>
      <c r="AM139" s="27">
        <f t="shared" si="306"/>
        <v>0.70890190250508622</v>
      </c>
      <c r="AS139" t="str">
        <f t="shared" si="320"/>
        <v>71 Sales occupations</v>
      </c>
      <c r="AT139" s="27">
        <f t="shared" si="307"/>
        <v>-0.16224228554286957</v>
      </c>
      <c r="AU139" s="27">
        <f t="shared" si="307"/>
        <v>7.4880924083918332E-2</v>
      </c>
      <c r="AV139" s="27">
        <f t="shared" si="307"/>
        <v>0.11161716750422213</v>
      </c>
      <c r="AW139" s="27">
        <f t="shared" si="307"/>
        <v>0.27532118592625521</v>
      </c>
      <c r="AX139" s="27">
        <f t="shared" si="308"/>
        <v>0.38693835343047733</v>
      </c>
      <c r="BD139" t="str">
        <f t="shared" si="321"/>
        <v>71 Sales occupations</v>
      </c>
      <c r="BE139" s="27">
        <f t="shared" si="309"/>
        <v>-0.21032870966623385</v>
      </c>
      <c r="BF139" s="27">
        <f t="shared" si="309"/>
        <v>-7.3611811855863962E-2</v>
      </c>
      <c r="BG139" s="27">
        <f t="shared" si="309"/>
        <v>0.38022599944721769</v>
      </c>
      <c r="BH139" s="27">
        <f t="shared" si="309"/>
        <v>0.82242648897117654</v>
      </c>
      <c r="BI139" s="27">
        <f t="shared" si="310"/>
        <v>1.2026524884183942</v>
      </c>
      <c r="BO139" t="str">
        <f t="shared" si="322"/>
        <v>71 Sales occupations</v>
      </c>
      <c r="BP139" s="27">
        <f t="shared" si="311"/>
        <v>-1.5969730945002762</v>
      </c>
      <c r="BQ139" s="27">
        <f t="shared" si="311"/>
        <v>-0.60342870062596532</v>
      </c>
      <c r="BR139" s="27">
        <f t="shared" si="311"/>
        <v>-0.726856042422245</v>
      </c>
      <c r="BS139" s="27">
        <f t="shared" si="311"/>
        <v>-1.7161967161603693</v>
      </c>
      <c r="BT139" s="27">
        <f t="shared" si="312"/>
        <v>-2.4430527585826143</v>
      </c>
      <c r="BZ139" t="str">
        <f t="shared" si="323"/>
        <v>71 Sales occupations</v>
      </c>
      <c r="CA139" s="68">
        <f t="shared" si="313"/>
        <v>0.67584555461301665</v>
      </c>
      <c r="CB139" s="68">
        <f t="shared" si="313"/>
        <v>-0.2138273648158151</v>
      </c>
      <c r="CC139" s="68">
        <f t="shared" si="313"/>
        <v>-0.9001163084783288</v>
      </c>
      <c r="CD139" s="68">
        <f t="shared" si="313"/>
        <v>-3.6594989254741344</v>
      </c>
      <c r="CE139" s="68">
        <f t="shared" si="314"/>
        <v>-4.5596152339524636</v>
      </c>
      <c r="CK139" t="str">
        <f t="shared" si="324"/>
        <v>71 Sales occupations</v>
      </c>
      <c r="CL139" s="68">
        <f t="shared" si="315"/>
        <v>-0.47095518165168149</v>
      </c>
      <c r="CM139" s="68">
        <f t="shared" si="315"/>
        <v>0.3021547066415482</v>
      </c>
      <c r="CN139" s="68">
        <f t="shared" si="315"/>
        <v>-0.72345490674227508</v>
      </c>
      <c r="CO139" s="68">
        <f t="shared" si="315"/>
        <v>-0.35527197026317969</v>
      </c>
      <c r="CP139" s="68">
        <f t="shared" si="316"/>
        <v>-1.0787268770054548</v>
      </c>
    </row>
    <row r="140" spans="1:94" x14ac:dyDescent="0.2">
      <c r="A140" t="str">
        <f t="shared" si="298"/>
        <v>72 Customer service occupations</v>
      </c>
      <c r="B140" s="27">
        <f t="shared" si="299"/>
        <v>8.1233686800384029E-3</v>
      </c>
      <c r="C140" s="27">
        <f t="shared" si="299"/>
        <v>2.2698562989140331E-3</v>
      </c>
      <c r="D140" s="27">
        <f t="shared" si="299"/>
        <v>2.5656654949884644E-2</v>
      </c>
      <c r="E140" s="27">
        <f t="shared" si="299"/>
        <v>4.3961983000416135E-2</v>
      </c>
      <c r="F140" s="27">
        <f t="shared" si="300"/>
        <v>6.961863795030078E-2</v>
      </c>
      <c r="L140" t="str">
        <f t="shared" si="317"/>
        <v>72 Customer service occupations</v>
      </c>
      <c r="M140" s="27">
        <f t="shared" si="301"/>
        <v>0.10597982983136217</v>
      </c>
      <c r="N140" s="27">
        <f t="shared" si="301"/>
        <v>2.0771854370334963E-2</v>
      </c>
      <c r="O140" s="27">
        <f t="shared" si="301"/>
        <v>0.21872867837127397</v>
      </c>
      <c r="P140" s="27">
        <f t="shared" si="301"/>
        <v>0.41634312613841529</v>
      </c>
      <c r="Q140" s="27">
        <f t="shared" si="302"/>
        <v>0.63507180450968925</v>
      </c>
      <c r="W140" t="str">
        <f t="shared" si="318"/>
        <v>72 Customer service occupations</v>
      </c>
      <c r="X140" s="27">
        <f t="shared" si="303"/>
        <v>9.1672712594643713E-2</v>
      </c>
      <c r="Y140" s="27">
        <f t="shared" si="303"/>
        <v>0.19090049578607382</v>
      </c>
      <c r="Z140" s="27">
        <f t="shared" si="303"/>
        <v>0.41166010620486304</v>
      </c>
      <c r="AA140" s="27">
        <f t="shared" si="303"/>
        <v>0.57918166021359685</v>
      </c>
      <c r="AB140" s="27">
        <f t="shared" si="304"/>
        <v>0.99084176641845989</v>
      </c>
      <c r="AH140" t="str">
        <f t="shared" si="319"/>
        <v>72 Customer service occupations</v>
      </c>
      <c r="AI140" s="27">
        <f t="shared" si="305"/>
        <v>4.0566991969684607E-2</v>
      </c>
      <c r="AJ140" s="27">
        <f t="shared" si="305"/>
        <v>6.075747146541971E-2</v>
      </c>
      <c r="AK140" s="27">
        <f t="shared" si="305"/>
        <v>0.12845253380045119</v>
      </c>
      <c r="AL140" s="27">
        <f t="shared" si="305"/>
        <v>0.14453573948451759</v>
      </c>
      <c r="AM140" s="27">
        <f t="shared" si="306"/>
        <v>0.27298827328496877</v>
      </c>
      <c r="AS140" t="str">
        <f t="shared" si="320"/>
        <v>72 Customer service occupations</v>
      </c>
      <c r="AT140" s="27">
        <f t="shared" si="307"/>
        <v>-9.1091821679254448E-3</v>
      </c>
      <c r="AU140" s="27">
        <f t="shared" si="307"/>
        <v>4.3505406508293265E-2</v>
      </c>
      <c r="AV140" s="27">
        <f t="shared" si="307"/>
        <v>0.1255262189674341</v>
      </c>
      <c r="AW140" s="27">
        <f t="shared" si="307"/>
        <v>8.6316861962862257E-2</v>
      </c>
      <c r="AX140" s="27">
        <f t="shared" si="308"/>
        <v>0.21184308093029636</v>
      </c>
      <c r="BD140" t="str">
        <f t="shared" si="321"/>
        <v>72 Customer service occupations</v>
      </c>
      <c r="BE140" s="27">
        <f t="shared" si="309"/>
        <v>0.24459780946063781</v>
      </c>
      <c r="BF140" s="27">
        <f t="shared" si="309"/>
        <v>0.13912903912447794</v>
      </c>
      <c r="BG140" s="27">
        <f t="shared" si="309"/>
        <v>0.25222273219061941</v>
      </c>
      <c r="BH140" s="27">
        <f t="shared" si="309"/>
        <v>0.34273164963170899</v>
      </c>
      <c r="BI140" s="27">
        <f t="shared" si="310"/>
        <v>0.5949543818223284</v>
      </c>
      <c r="BO140" t="str">
        <f t="shared" si="322"/>
        <v>72 Customer service occupations</v>
      </c>
      <c r="BP140" s="27">
        <f t="shared" si="311"/>
        <v>0.20594025688823425</v>
      </c>
      <c r="BQ140" s="27">
        <f t="shared" si="311"/>
        <v>-0.17832819751216489</v>
      </c>
      <c r="BR140" s="27">
        <f t="shared" si="311"/>
        <v>-2.8335481831257336E-2</v>
      </c>
      <c r="BS140" s="27">
        <f t="shared" si="311"/>
        <v>-0.40700076136103469</v>
      </c>
      <c r="BT140" s="27">
        <f t="shared" si="312"/>
        <v>-0.43533624319229203</v>
      </c>
      <c r="BZ140" t="str">
        <f t="shared" si="323"/>
        <v>72 Customer service occupations</v>
      </c>
      <c r="CA140" s="68">
        <f t="shared" si="313"/>
        <v>0.15737419758652993</v>
      </c>
      <c r="CB140" s="68">
        <f t="shared" si="313"/>
        <v>-2.1286962511932295E-2</v>
      </c>
      <c r="CC140" s="68">
        <f t="shared" si="313"/>
        <v>-0.12052658838072139</v>
      </c>
      <c r="CD140" s="68">
        <f t="shared" si="313"/>
        <v>-0.15565995849164771</v>
      </c>
      <c r="CE140" s="68">
        <f t="shared" si="314"/>
        <v>-0.2761865468723691</v>
      </c>
      <c r="CK140" t="str">
        <f t="shared" si="324"/>
        <v>72 Customer service occupations</v>
      </c>
      <c r="CL140" s="68">
        <f t="shared" si="315"/>
        <v>3.6884496447574633E-2</v>
      </c>
      <c r="CM140" s="68">
        <f t="shared" si="315"/>
        <v>4.3933383308152441E-2</v>
      </c>
      <c r="CN140" s="68">
        <f t="shared" si="315"/>
        <v>6.3404285508447289E-2</v>
      </c>
      <c r="CO140" s="68">
        <f t="shared" si="315"/>
        <v>5.2305460651309976E-2</v>
      </c>
      <c r="CP140" s="68">
        <f t="shared" si="316"/>
        <v>0.11570974615975727</v>
      </c>
    </row>
    <row r="141" spans="1:94" x14ac:dyDescent="0.2">
      <c r="A141" t="str">
        <f t="shared" si="298"/>
        <v>81 Process, plant and machine operatives</v>
      </c>
      <c r="B141" s="27">
        <f t="shared" si="299"/>
        <v>8.6615877524230007E-3</v>
      </c>
      <c r="C141" s="27">
        <f t="shared" si="299"/>
        <v>-7.5733499126292222E-3</v>
      </c>
      <c r="D141" s="27">
        <f t="shared" si="299"/>
        <v>1.6267482067245775E-2</v>
      </c>
      <c r="E141" s="27">
        <f t="shared" si="299"/>
        <v>4.7320221461814901E-2</v>
      </c>
      <c r="F141" s="27">
        <f t="shared" si="300"/>
        <v>6.358770352906068E-2</v>
      </c>
      <c r="L141" t="str">
        <f t="shared" si="317"/>
        <v>81 Process, plant and machine operatives</v>
      </c>
      <c r="M141" s="27">
        <f t="shared" si="301"/>
        <v>3.704209202954778E-2</v>
      </c>
      <c r="N141" s="27">
        <f t="shared" si="301"/>
        <v>-3.3590895287703593E-2</v>
      </c>
      <c r="O141" s="27">
        <f t="shared" si="301"/>
        <v>0.12871553616166961</v>
      </c>
      <c r="P141" s="27">
        <f t="shared" si="301"/>
        <v>0.22901114183333138</v>
      </c>
      <c r="Q141" s="27">
        <f t="shared" si="302"/>
        <v>0.35772667799500102</v>
      </c>
      <c r="W141" t="str">
        <f t="shared" si="318"/>
        <v>81 Process, plant and machine operatives</v>
      </c>
      <c r="X141" s="27">
        <f t="shared" si="303"/>
        <v>-2.2856711794534024E-2</v>
      </c>
      <c r="Y141" s="27">
        <f t="shared" si="303"/>
        <v>-5.401692827841259E-2</v>
      </c>
      <c r="Z141" s="27">
        <f t="shared" si="303"/>
        <v>0.24976650947038098</v>
      </c>
      <c r="AA141" s="27">
        <f t="shared" si="303"/>
        <v>0.42502419804669933</v>
      </c>
      <c r="AB141" s="27">
        <f t="shared" si="304"/>
        <v>0.67479070751708026</v>
      </c>
      <c r="AH141" t="str">
        <f t="shared" si="319"/>
        <v>81 Process, plant and machine operatives</v>
      </c>
      <c r="AI141" s="27">
        <f t="shared" si="305"/>
        <v>-8.0567590844229098E-3</v>
      </c>
      <c r="AJ141" s="27">
        <f t="shared" si="305"/>
        <v>-1.5614451123363904E-2</v>
      </c>
      <c r="AK141" s="27">
        <f t="shared" si="305"/>
        <v>9.6859105935360013E-2</v>
      </c>
      <c r="AL141" s="27">
        <f t="shared" si="305"/>
        <v>0.18830432307920031</v>
      </c>
      <c r="AM141" s="27">
        <f t="shared" si="306"/>
        <v>0.28516342901456032</v>
      </c>
      <c r="AS141" t="str">
        <f t="shared" si="320"/>
        <v>81 Process, plant and machine operatives</v>
      </c>
      <c r="AT141" s="27">
        <f t="shared" si="307"/>
        <v>-1.8148837825503139E-2</v>
      </c>
      <c r="AU141" s="27">
        <f t="shared" si="307"/>
        <v>-4.8074453757182944E-2</v>
      </c>
      <c r="AV141" s="27">
        <f t="shared" si="307"/>
        <v>0.14639981462725382</v>
      </c>
      <c r="AW141" s="27">
        <f t="shared" si="307"/>
        <v>0.18808381530259421</v>
      </c>
      <c r="AX141" s="27">
        <f t="shared" si="308"/>
        <v>0.33448362992984804</v>
      </c>
      <c r="BD141" t="str">
        <f t="shared" si="321"/>
        <v>81 Process, plant and machine operatives</v>
      </c>
      <c r="BE141" s="27">
        <f t="shared" si="309"/>
        <v>0.11485860334590825</v>
      </c>
      <c r="BF141" s="27">
        <f t="shared" si="309"/>
        <v>-0.49758160995901379</v>
      </c>
      <c r="BG141" s="27">
        <f t="shared" si="309"/>
        <v>0.51920319482087907</v>
      </c>
      <c r="BH141" s="27">
        <f t="shared" si="309"/>
        <v>0.42774413614493945</v>
      </c>
      <c r="BI141" s="27">
        <f t="shared" si="310"/>
        <v>0.94694733096581851</v>
      </c>
      <c r="BO141" t="str">
        <f t="shared" si="322"/>
        <v>81 Process, plant and machine operatives</v>
      </c>
      <c r="BP141" s="27">
        <f t="shared" si="311"/>
        <v>-0.32030905192669623</v>
      </c>
      <c r="BQ141" s="27">
        <f t="shared" si="311"/>
        <v>-0.30631667865179679</v>
      </c>
      <c r="BR141" s="27">
        <f t="shared" si="311"/>
        <v>9.0834274925340797E-2</v>
      </c>
      <c r="BS141" s="27">
        <f t="shared" si="311"/>
        <v>-0.41861811479424871</v>
      </c>
      <c r="BT141" s="27">
        <f t="shared" si="312"/>
        <v>-0.32778383986890791</v>
      </c>
      <c r="BZ141" t="str">
        <f t="shared" si="323"/>
        <v>81 Process, plant and machine operatives</v>
      </c>
      <c r="CA141" s="68">
        <f t="shared" si="313"/>
        <v>0.3269197356995579</v>
      </c>
      <c r="CB141" s="68">
        <f t="shared" si="313"/>
        <v>-0.62992158430109724</v>
      </c>
      <c r="CC141" s="68">
        <f t="shared" si="313"/>
        <v>-0.11160445683009979</v>
      </c>
      <c r="CD141" s="68">
        <f t="shared" si="313"/>
        <v>-1.3716824019942631</v>
      </c>
      <c r="CE141" s="68">
        <f t="shared" si="314"/>
        <v>-1.4832868588243628</v>
      </c>
      <c r="CK141" t="str">
        <f t="shared" si="324"/>
        <v>81 Process, plant and machine operatives</v>
      </c>
      <c r="CL141" s="68">
        <f t="shared" si="315"/>
        <v>-0.12470372457112167</v>
      </c>
      <c r="CM141" s="68">
        <f t="shared" si="315"/>
        <v>0.11885605103241081</v>
      </c>
      <c r="CN141" s="68">
        <f t="shared" si="315"/>
        <v>-0.41724256301732798</v>
      </c>
      <c r="CO141" s="68">
        <f t="shared" si="315"/>
        <v>-0.20904911056748388</v>
      </c>
      <c r="CP141" s="68">
        <f t="shared" si="316"/>
        <v>-0.62629167358481186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1.5681937779993112E-2</v>
      </c>
      <c r="C142" s="27">
        <f t="shared" si="299"/>
        <v>-8.7008185640374894E-3</v>
      </c>
      <c r="D142" s="27">
        <f t="shared" si="299"/>
        <v>3.0125424344656995E-2</v>
      </c>
      <c r="E142" s="27">
        <f t="shared" si="299"/>
        <v>4.7016786665008456E-2</v>
      </c>
      <c r="F142" s="27">
        <f t="shared" si="300"/>
        <v>7.7142211009665451E-2</v>
      </c>
      <c r="L142" t="str">
        <f t="shared" si="317"/>
        <v>82 Transport and mobile machine drivers and operatives</v>
      </c>
      <c r="M142" s="27">
        <f t="shared" si="301"/>
        <v>0.11075950458106448</v>
      </c>
      <c r="N142" s="27">
        <f t="shared" si="301"/>
        <v>-4.856587313801014E-2</v>
      </c>
      <c r="O142" s="27">
        <f t="shared" si="301"/>
        <v>0.16319238692065696</v>
      </c>
      <c r="P142" s="27">
        <f t="shared" si="301"/>
        <v>0.30075318471719503</v>
      </c>
      <c r="Q142" s="27">
        <f t="shared" si="302"/>
        <v>0.46394557163785199</v>
      </c>
      <c r="W142" t="str">
        <f t="shared" si="318"/>
        <v>82 Transport and mobile machine drivers and operatives</v>
      </c>
      <c r="X142" s="27">
        <f t="shared" si="303"/>
        <v>0.11797158126570839</v>
      </c>
      <c r="Y142" s="27">
        <f t="shared" si="303"/>
        <v>-7.5836834272073994E-2</v>
      </c>
      <c r="Z142" s="27">
        <f t="shared" si="303"/>
        <v>0.23733393886470433</v>
      </c>
      <c r="AA142" s="27">
        <f t="shared" si="303"/>
        <v>0.37819010870041825</v>
      </c>
      <c r="AB142" s="27">
        <f t="shared" si="304"/>
        <v>0.61552404756512258</v>
      </c>
      <c r="AH142" t="str">
        <f t="shared" si="319"/>
        <v>82 Transport and mobile machine drivers and operatives</v>
      </c>
      <c r="AI142" s="27">
        <f t="shared" si="305"/>
        <v>7.5250980952651758E-2</v>
      </c>
      <c r="AJ142" s="27">
        <f t="shared" si="305"/>
        <v>-2.2954559832170984E-2</v>
      </c>
      <c r="AK142" s="27">
        <f t="shared" si="305"/>
        <v>0.11833494977007541</v>
      </c>
      <c r="AL142" s="27">
        <f t="shared" si="305"/>
        <v>0.14344412412216923</v>
      </c>
      <c r="AM142" s="27">
        <f t="shared" si="306"/>
        <v>0.26177907389224464</v>
      </c>
      <c r="AS142" t="str">
        <f t="shared" si="320"/>
        <v>82 Transport and mobile machine drivers and operatives</v>
      </c>
      <c r="AT142" s="27">
        <f t="shared" si="307"/>
        <v>5.3475913852335077E-2</v>
      </c>
      <c r="AU142" s="27">
        <f t="shared" si="307"/>
        <v>-7.4982285939090287E-2</v>
      </c>
      <c r="AV142" s="27">
        <f t="shared" si="307"/>
        <v>0.15246062048739151</v>
      </c>
      <c r="AW142" s="27">
        <f t="shared" si="307"/>
        <v>0.13856298397431066</v>
      </c>
      <c r="AX142" s="27">
        <f t="shared" si="308"/>
        <v>0.29102360446170217</v>
      </c>
      <c r="BD142" t="str">
        <f t="shared" si="321"/>
        <v>82 Transport and mobile machine drivers and operatives</v>
      </c>
      <c r="BE142" s="27">
        <f t="shared" si="309"/>
        <v>0.25758974200235274</v>
      </c>
      <c r="BF142" s="27">
        <f t="shared" si="309"/>
        <v>-0.58080734422470304</v>
      </c>
      <c r="BG142" s="27">
        <f t="shared" si="309"/>
        <v>0.53502332858102708</v>
      </c>
      <c r="BH142" s="27">
        <f t="shared" si="309"/>
        <v>0.60066554357374358</v>
      </c>
      <c r="BI142" s="27">
        <f t="shared" si="310"/>
        <v>1.1356888721547707</v>
      </c>
      <c r="BO142" t="str">
        <f t="shared" si="322"/>
        <v>82 Transport and mobile machine drivers and operatives</v>
      </c>
      <c r="BP142" s="27">
        <f t="shared" si="311"/>
        <v>-1.107396505907321E-2</v>
      </c>
      <c r="BQ142" s="27">
        <f t="shared" si="311"/>
        <v>-0.34710822833946686</v>
      </c>
      <c r="BR142" s="27">
        <f t="shared" si="311"/>
        <v>-3.1897365480333839E-2</v>
      </c>
      <c r="BS142" s="27">
        <f t="shared" si="311"/>
        <v>-0.299437249033363</v>
      </c>
      <c r="BT142" s="27">
        <f t="shared" si="312"/>
        <v>-0.33133461451369683</v>
      </c>
      <c r="BZ142" t="str">
        <f t="shared" si="323"/>
        <v>82 Transport and mobile machine drivers and operatives</v>
      </c>
      <c r="CA142" s="68">
        <f t="shared" si="313"/>
        <v>0.86514235530175032</v>
      </c>
      <c r="CB142" s="68">
        <f t="shared" si="313"/>
        <v>-1.2693995600830825</v>
      </c>
      <c r="CC142" s="68">
        <f t="shared" si="313"/>
        <v>-0.278441878369728</v>
      </c>
      <c r="CD142" s="68">
        <f t="shared" si="313"/>
        <v>-0.67742714215008704</v>
      </c>
      <c r="CE142" s="68">
        <f t="shared" si="314"/>
        <v>-0.95586902051981504</v>
      </c>
      <c r="CK142" t="str">
        <f t="shared" si="324"/>
        <v>82 Transport and mobile machine drivers and operatives</v>
      </c>
      <c r="CL142" s="68">
        <f t="shared" si="315"/>
        <v>0.19974739001861685</v>
      </c>
      <c r="CM142" s="68">
        <f t="shared" si="315"/>
        <v>0.43235268334699373</v>
      </c>
      <c r="CN142" s="68">
        <f t="shared" si="315"/>
        <v>-0.51621726420408209</v>
      </c>
      <c r="CO142" s="68">
        <f t="shared" si="315"/>
        <v>-0.48899509878084779</v>
      </c>
      <c r="CP142" s="68">
        <f t="shared" si="316"/>
        <v>-1.0052123629849299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-1.4096653839386938E-5</v>
      </c>
      <c r="C143" s="27">
        <f t="shared" si="299"/>
        <v>-1.0221389711915937E-4</v>
      </c>
      <c r="D143" s="27">
        <f t="shared" si="299"/>
        <v>1.3322913447692505E-3</v>
      </c>
      <c r="E143" s="27">
        <f t="shared" si="299"/>
        <v>1.9101022905135337E-3</v>
      </c>
      <c r="F143" s="27">
        <f t="shared" si="300"/>
        <v>3.2423936352827839E-3</v>
      </c>
      <c r="L143" t="str">
        <f t="shared" si="317"/>
        <v>91 Elementary trades and related occupations</v>
      </c>
      <c r="M143" s="27">
        <f t="shared" si="301"/>
        <v>2.8876468182187781E-2</v>
      </c>
      <c r="N143" s="27">
        <f t="shared" si="301"/>
        <v>-3.4053554983925871E-2</v>
      </c>
      <c r="O143" s="27">
        <f t="shared" si="301"/>
        <v>0.1783756128033081</v>
      </c>
      <c r="P143" s="27">
        <f t="shared" si="301"/>
        <v>0.30889237180566248</v>
      </c>
      <c r="Q143" s="27">
        <f t="shared" si="302"/>
        <v>0.48726798460897058</v>
      </c>
      <c r="W143" t="str">
        <f t="shared" si="318"/>
        <v>91 Elementary trades and related occupations</v>
      </c>
      <c r="X143" s="27">
        <f t="shared" si="303"/>
        <v>-5.2801153848185289E-2</v>
      </c>
      <c r="Y143" s="27">
        <f t="shared" si="303"/>
        <v>-2.6342946840386572E-2</v>
      </c>
      <c r="Z143" s="27">
        <f t="shared" si="303"/>
        <v>0.64151532275633283</v>
      </c>
      <c r="AA143" s="27">
        <f t="shared" si="303"/>
        <v>0.4210669074925808</v>
      </c>
      <c r="AB143" s="27">
        <f t="shared" si="304"/>
        <v>1.0625822302489136</v>
      </c>
      <c r="AH143" t="str">
        <f t="shared" si="319"/>
        <v>91 Elementary trades and related occupations</v>
      </c>
      <c r="AI143" s="27">
        <f t="shared" si="305"/>
        <v>-1.9200166423423926E-2</v>
      </c>
      <c r="AJ143" s="27">
        <f t="shared" si="305"/>
        <v>-3.5426441704620448E-2</v>
      </c>
      <c r="AK143" s="27">
        <f t="shared" si="305"/>
        <v>0.38067646375579683</v>
      </c>
      <c r="AL143" s="27">
        <f t="shared" si="305"/>
        <v>0.35449083241606993</v>
      </c>
      <c r="AM143" s="27">
        <f t="shared" si="306"/>
        <v>0.73516729617186671</v>
      </c>
      <c r="AS143" t="str">
        <f t="shared" si="320"/>
        <v>91 Elementary trades and related occupations</v>
      </c>
      <c r="AT143" s="27">
        <f t="shared" si="307"/>
        <v>-2.5695810174256317E-2</v>
      </c>
      <c r="AU143" s="27">
        <f t="shared" si="307"/>
        <v>-5.5907688101013431E-3</v>
      </c>
      <c r="AV143" s="27">
        <f t="shared" si="307"/>
        <v>0.40788461407171112</v>
      </c>
      <c r="AW143" s="27">
        <f t="shared" si="307"/>
        <v>0.25387656001350634</v>
      </c>
      <c r="AX143" s="27">
        <f t="shared" si="308"/>
        <v>0.6617611740852174</v>
      </c>
      <c r="BD143" t="str">
        <f t="shared" si="321"/>
        <v>91 Elementary trades and related occupations</v>
      </c>
      <c r="BE143" s="27">
        <f t="shared" si="309"/>
        <v>-0.15079139164778965</v>
      </c>
      <c r="BF143" s="27">
        <f t="shared" si="309"/>
        <v>-0.16853929513640487</v>
      </c>
      <c r="BG143" s="27">
        <f t="shared" si="309"/>
        <v>1.7613057542062254</v>
      </c>
      <c r="BH143" s="27">
        <f t="shared" si="309"/>
        <v>1.2005699727903516</v>
      </c>
      <c r="BI143" s="27">
        <f t="shared" si="310"/>
        <v>2.9618757269965768</v>
      </c>
      <c r="BO143" t="str">
        <f t="shared" si="322"/>
        <v>91 Elementary trades and related occupations</v>
      </c>
      <c r="BP143" s="27">
        <f t="shared" si="311"/>
        <v>-0.56619199429608513</v>
      </c>
      <c r="BQ143" s="27">
        <f t="shared" si="311"/>
        <v>-0.16870057421696316</v>
      </c>
      <c r="BR143" s="27">
        <f t="shared" si="311"/>
        <v>1.4613409566507463</v>
      </c>
      <c r="BS143" s="27">
        <f t="shared" si="311"/>
        <v>3.837312377106894E-2</v>
      </c>
      <c r="BT143" s="27">
        <f t="shared" si="312"/>
        <v>1.4997140804218152</v>
      </c>
      <c r="BZ143" t="str">
        <f t="shared" si="323"/>
        <v>91 Elementary trades and related occupations</v>
      </c>
      <c r="CA143" s="68">
        <f t="shared" si="313"/>
        <v>9.5928372575530663E-2</v>
      </c>
      <c r="CB143" s="68">
        <f t="shared" si="313"/>
        <v>-0.57421995676937332</v>
      </c>
      <c r="CC143" s="68">
        <f t="shared" si="313"/>
        <v>1.7698585145172427</v>
      </c>
      <c r="CD143" s="68">
        <f t="shared" si="313"/>
        <v>-0.21757829417800911</v>
      </c>
      <c r="CE143" s="68">
        <f t="shared" si="314"/>
        <v>1.5522802203392336</v>
      </c>
      <c r="CK143" t="str">
        <f t="shared" si="324"/>
        <v>91 Elementary trades and related occupations</v>
      </c>
      <c r="CL143" s="68">
        <f t="shared" si="315"/>
        <v>-7.023537175254857E-2</v>
      </c>
      <c r="CM143" s="68">
        <f t="shared" si="315"/>
        <v>0.14861660605125881</v>
      </c>
      <c r="CN143" s="68">
        <f t="shared" si="315"/>
        <v>0.42744394647911532</v>
      </c>
      <c r="CO143" s="68">
        <f t="shared" si="315"/>
        <v>-2.4020285689567045E-2</v>
      </c>
      <c r="CP143" s="68">
        <f t="shared" si="316"/>
        <v>0.40342366078954828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3.8347602654821497E-3</v>
      </c>
      <c r="C144" s="27">
        <f t="shared" si="299"/>
        <v>-6.1232587065639665E-3</v>
      </c>
      <c r="D144" s="27">
        <f t="shared" si="299"/>
        <v>1.5385712170316659E-2</v>
      </c>
      <c r="E144" s="27">
        <f t="shared" si="299"/>
        <v>1.8226497603163021E-2</v>
      </c>
      <c r="F144" s="27">
        <f t="shared" si="300"/>
        <v>3.361220977347968E-2</v>
      </c>
      <c r="L144" t="str">
        <f t="shared" ref="L144" si="325">A144</f>
        <v>92 Elementary administration and service occupations</v>
      </c>
      <c r="M144" s="27">
        <f t="shared" si="301"/>
        <v>0.2557443749572903</v>
      </c>
      <c r="N144" s="27">
        <f t="shared" si="301"/>
        <v>-2.3299651022102408E-2</v>
      </c>
      <c r="O144" s="27">
        <f t="shared" si="301"/>
        <v>0.53188527804944963</v>
      </c>
      <c r="P144" s="27">
        <f t="shared" si="301"/>
        <v>1.1091187634694051</v>
      </c>
      <c r="Q144" s="27">
        <f t="shared" si="302"/>
        <v>1.6410040415188547</v>
      </c>
      <c r="W144" t="str">
        <f t="shared" ref="W144" si="326">A144</f>
        <v>92 Elementary administration and service occupations</v>
      </c>
      <c r="X144" s="27">
        <f t="shared" si="303"/>
        <v>0.21567714544057459</v>
      </c>
      <c r="Y144" s="27">
        <f t="shared" si="303"/>
        <v>0.16469324335294022</v>
      </c>
      <c r="Z144" s="27">
        <f t="shared" si="303"/>
        <v>0.45710022332226741</v>
      </c>
      <c r="AA144" s="27">
        <f t="shared" si="303"/>
        <v>0.9480069451165356</v>
      </c>
      <c r="AB144" s="27">
        <f t="shared" si="304"/>
        <v>1.405107168438803</v>
      </c>
      <c r="AH144" t="str">
        <f t="shared" ref="AH144" si="327">L144</f>
        <v>92 Elementary administration and service occupations</v>
      </c>
      <c r="AI144" s="27">
        <f t="shared" si="305"/>
        <v>4.4744866830824348E-2</v>
      </c>
      <c r="AJ144" s="27">
        <f t="shared" si="305"/>
        <v>9.6852951480434823E-2</v>
      </c>
      <c r="AK144" s="27">
        <f t="shared" si="305"/>
        <v>0.24935216662762638</v>
      </c>
      <c r="AL144" s="27">
        <f t="shared" si="305"/>
        <v>0.49610123806931616</v>
      </c>
      <c r="AM144" s="27">
        <f t="shared" si="306"/>
        <v>0.74545340469694255</v>
      </c>
      <c r="AS144" t="str">
        <f t="shared" ref="AS144" si="328">W144</f>
        <v>92 Elementary administration and service occupations</v>
      </c>
      <c r="AT144" s="27">
        <f t="shared" si="307"/>
        <v>2.5232123181633925E-2</v>
      </c>
      <c r="AU144" s="27">
        <f t="shared" si="307"/>
        <v>0.15449915846162354</v>
      </c>
      <c r="AV144" s="27">
        <f t="shared" si="307"/>
        <v>0.14268449356213053</v>
      </c>
      <c r="AW144" s="27">
        <f t="shared" si="307"/>
        <v>0.44163223914780159</v>
      </c>
      <c r="AX144" s="27">
        <f t="shared" si="308"/>
        <v>0.58431673270993212</v>
      </c>
      <c r="BD144" t="str">
        <f t="shared" ref="BD144" si="329">AH144</f>
        <v>92 Elementary administration and service occupations</v>
      </c>
      <c r="BE144" s="27">
        <f t="shared" si="309"/>
        <v>-1.6962746238682769E-2</v>
      </c>
      <c r="BF144" s="27">
        <f t="shared" si="309"/>
        <v>-0.92506198593379985</v>
      </c>
      <c r="BG144" s="27">
        <f t="shared" si="309"/>
        <v>-1.1571889877894721</v>
      </c>
      <c r="BH144" s="27">
        <f t="shared" si="309"/>
        <v>-0.55594983304147405</v>
      </c>
      <c r="BI144" s="27">
        <f t="shared" si="310"/>
        <v>-1.7131388208309462</v>
      </c>
      <c r="BO144" t="str">
        <f t="shared" ref="BO144" si="330">AS144</f>
        <v>92 Elementary administration and service occupations</v>
      </c>
      <c r="BP144" s="27">
        <f t="shared" si="311"/>
        <v>-0.66950314973720282</v>
      </c>
      <c r="BQ144" s="27">
        <f t="shared" si="311"/>
        <v>-1.3953117647783557</v>
      </c>
      <c r="BR144" s="27">
        <f t="shared" si="311"/>
        <v>-1.5874775514562032</v>
      </c>
      <c r="BS144" s="27">
        <f t="shared" si="311"/>
        <v>-2.266583648939589</v>
      </c>
      <c r="BT144" s="27">
        <f t="shared" si="312"/>
        <v>-3.8540612003957921</v>
      </c>
      <c r="BZ144" t="str">
        <f t="shared" ref="BZ144" si="331">BD144</f>
        <v>92 Elementary administration and service occupations</v>
      </c>
      <c r="CA144" s="68">
        <f t="shared" si="313"/>
        <v>1.8288848466698493</v>
      </c>
      <c r="CB144" s="68">
        <f t="shared" si="313"/>
        <v>-1.676025088544435</v>
      </c>
      <c r="CC144" s="68">
        <f t="shared" si="313"/>
        <v>-1.3703105529220707</v>
      </c>
      <c r="CD144" s="68">
        <f t="shared" si="313"/>
        <v>-2.8318803845773513</v>
      </c>
      <c r="CE144" s="68">
        <f t="shared" si="314"/>
        <v>-4.202190937499422</v>
      </c>
      <c r="CK144" t="str">
        <f t="shared" ref="CK144" si="332">BO144</f>
        <v>92 Elementary administration and service occupations</v>
      </c>
      <c r="CL144" s="68">
        <f t="shared" si="315"/>
        <v>-1.2068307950095485</v>
      </c>
      <c r="CM144" s="68">
        <f t="shared" si="315"/>
        <v>0.17154753870965767</v>
      </c>
      <c r="CN144" s="68">
        <f t="shared" si="315"/>
        <v>-1.391348581322684</v>
      </c>
      <c r="CO144" s="68">
        <f t="shared" si="315"/>
        <v>-0.20062672559713546</v>
      </c>
      <c r="CP144" s="68">
        <f t="shared" si="316"/>
        <v>-1.5919753069198195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2.7352110491359047</v>
      </c>
      <c r="C146" s="29">
        <f>D35-C35</f>
        <v>-0.19772958618485426</v>
      </c>
      <c r="D146" s="29">
        <f>E35-D35</f>
        <v>3.2031037583847244</v>
      </c>
      <c r="E146" s="29">
        <f>F35-E35</f>
        <v>6.4200520217074128</v>
      </c>
      <c r="F146" s="29">
        <f t="shared" ref="F146" si="334">F35-D35</f>
        <v>9.6231557800921372</v>
      </c>
      <c r="L146" s="24" t="str">
        <f t="shared" ref="L146" si="335">L35</f>
        <v>All occupations</v>
      </c>
      <c r="M146" s="29">
        <f>N35-M35</f>
        <v>18.889944379507298</v>
      </c>
      <c r="N146" s="29">
        <f t="shared" ref="N146" si="336">O35-N35</f>
        <v>1.5231184237637905</v>
      </c>
      <c r="O146" s="29">
        <f>P35-O35</f>
        <v>21.576820565231856</v>
      </c>
      <c r="P146" s="29">
        <f>Q35-P35</f>
        <v>44.636944712646113</v>
      </c>
      <c r="Q146" s="29">
        <f>Q35-O35</f>
        <v>66.213765277877968</v>
      </c>
      <c r="W146" s="24" t="str">
        <f t="shared" ref="W146" si="337">W35</f>
        <v>All occupations</v>
      </c>
      <c r="X146" s="29">
        <f>Y35-X35</f>
        <v>7.9833405320865154</v>
      </c>
      <c r="Y146" s="29">
        <f t="shared" ref="Y146" si="338">Z35-Y35</f>
        <v>5.6726535856797113</v>
      </c>
      <c r="Z146" s="29">
        <f>AA35-Z35</f>
        <v>13.336346832545772</v>
      </c>
      <c r="AA146" s="29">
        <f>AB35-AA35</f>
        <v>16.065244969022928</v>
      </c>
      <c r="AB146" s="29">
        <f>AB35-Z35</f>
        <v>29.401591801568699</v>
      </c>
      <c r="AH146" s="24" t="str">
        <f t="shared" ref="AH146" si="339">AH35</f>
        <v>All occupations</v>
      </c>
      <c r="AI146" s="29">
        <f>AJ35-AI35</f>
        <v>-2.1852676612305117</v>
      </c>
      <c r="AJ146" s="29">
        <f t="shared" ref="AJ146" si="340">AK35-AJ35</f>
        <v>1.6593160826012294</v>
      </c>
      <c r="AK146" s="29">
        <f>AL35-AK35</f>
        <v>1.4647731851812154</v>
      </c>
      <c r="AL146" s="29">
        <f>AM35-AL35</f>
        <v>3.3530759143736759</v>
      </c>
      <c r="AM146" s="29">
        <f>AM35-AK35</f>
        <v>4.8178490995548913</v>
      </c>
      <c r="AS146" s="24" t="str">
        <f t="shared" ref="AS146" si="341">AS35</f>
        <v>All occupations</v>
      </c>
      <c r="AT146" s="29">
        <f>AU35-AT35</f>
        <v>0.89682183686166184</v>
      </c>
      <c r="AU146" s="29">
        <f t="shared" ref="AU146" si="342">AV35-AU35</f>
        <v>1.4145960447040196</v>
      </c>
      <c r="AV146" s="29">
        <f>AW35-AV35</f>
        <v>2.8395774029949479</v>
      </c>
      <c r="AW146" s="29">
        <f>AX35-AW35</f>
        <v>4.1918818541852048</v>
      </c>
      <c r="AX146" s="29">
        <f>AX35-AV35</f>
        <v>7.0314592571801526</v>
      </c>
      <c r="BD146" s="24" t="str">
        <f t="shared" ref="BD146" si="343">BD35</f>
        <v>All occupations</v>
      </c>
      <c r="BE146" s="29">
        <f>BF35-BE35</f>
        <v>10.472824770803669</v>
      </c>
      <c r="BF146" s="29">
        <f t="shared" ref="BF146" si="344">BG35-BF35</f>
        <v>-6.4614018683785446</v>
      </c>
      <c r="BG146" s="29">
        <f>BH35-BG35</f>
        <v>3.5261689324250369</v>
      </c>
      <c r="BH146" s="29">
        <f>BI35-BH35</f>
        <v>4.5433220301506196</v>
      </c>
      <c r="BI146" s="29">
        <f>BI35-BG35</f>
        <v>8.0694909625756566</v>
      </c>
      <c r="BO146" s="24" t="str">
        <f t="shared" ref="BO146" si="345">BO35</f>
        <v>All occupations</v>
      </c>
      <c r="BP146" s="29">
        <f>BQ35-BP35</f>
        <v>-3.9136683080603802</v>
      </c>
      <c r="BQ146" s="29">
        <f t="shared" ref="BQ146" si="346">BR35-BQ35</f>
        <v>-6.1572359815149014</v>
      </c>
      <c r="BR146" s="29">
        <f>BS35-BR35</f>
        <v>-9.6568380544030248</v>
      </c>
      <c r="BS146" s="29">
        <f>BT35-BS35</f>
        <v>-21.225284244139104</v>
      </c>
      <c r="BT146" s="29">
        <f>BT35-BR35</f>
        <v>-30.882122298542129</v>
      </c>
      <c r="BZ146" s="24" t="str">
        <f t="shared" ref="BZ146" si="347">BZ35</f>
        <v>All occupations</v>
      </c>
      <c r="CA146" s="70">
        <f>CB35-CA35</f>
        <v>11.88258308761327</v>
      </c>
      <c r="CB146" s="70">
        <f t="shared" ref="CB146" si="348">CC35-CB35</f>
        <v>-7.1915661892594613</v>
      </c>
      <c r="CC146" s="70">
        <f>CD35-CC35</f>
        <v>-7.1515519271789998</v>
      </c>
      <c r="CD146" s="70">
        <f>CE35-CD35</f>
        <v>-17.615697877545273</v>
      </c>
      <c r="CE146" s="70">
        <f>CE35-CC35</f>
        <v>-24.767249804724273</v>
      </c>
      <c r="CK146" s="24" t="str">
        <f t="shared" ref="CK146" si="349">CK35</f>
        <v>All occupations</v>
      </c>
      <c r="CL146" s="70">
        <f>CM35-CL35</f>
        <v>-1.2057896867172495</v>
      </c>
      <c r="CM146" s="70">
        <f t="shared" ref="CM146" si="350">CN35-CM35</f>
        <v>3.1252494885887181</v>
      </c>
      <c r="CN146" s="70">
        <f>CO35-CN35</f>
        <v>-4.7794006951815788</v>
      </c>
      <c r="CO146" s="70">
        <f>CP35-CO35</f>
        <v>-3.5305393804011196</v>
      </c>
      <c r="CP146" s="70">
        <f>CP35-CN35</f>
        <v>-8.3099400755826984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0.79914743814243572</v>
      </c>
      <c r="C8" s="69">
        <f>'Basic T2'!O8</f>
        <v>6.4568223205113515</v>
      </c>
      <c r="D8" s="69">
        <f>'Basic T2'!Z8</f>
        <v>13.178463012227171</v>
      </c>
      <c r="E8" s="69">
        <f>'Basic T2'!AK8</f>
        <v>2.4745021204889639</v>
      </c>
      <c r="F8" s="69">
        <f>'Basic T2'!AV8</f>
        <v>3.3084903787707538</v>
      </c>
      <c r="G8" s="69">
        <f>'Basic T2'!BG8</f>
        <v>8.7877066025496511</v>
      </c>
      <c r="H8" s="69">
        <f>'Basic T2'!BR8</f>
        <v>6.2069972587081903</v>
      </c>
      <c r="I8" s="69">
        <f>'Basic T2'!CC8</f>
        <v>4.3298518565679425</v>
      </c>
      <c r="J8" s="69">
        <f>'Basic T2'!CN8</f>
        <v>0.82987655718236542</v>
      </c>
      <c r="K8" s="309">
        <f>SUM(B8:J8)</f>
        <v>46.371857545148828</v>
      </c>
      <c r="L8" s="97"/>
      <c r="M8" s="97">
        <f t="shared" ref="M8:M33" si="0">B8/B$35*100</f>
        <v>7.7662990296863175</v>
      </c>
      <c r="N8" s="97">
        <f t="shared" ref="N8:N33" si="1">C8/C$35*100</f>
        <v>8.8840828988956364</v>
      </c>
      <c r="O8" s="97">
        <f t="shared" ref="O8:O33" si="2">D8/D$35*100</f>
        <v>10.777966062942886</v>
      </c>
      <c r="P8" s="97">
        <f t="shared" ref="P8:P33" si="3">E8/E$35*100</f>
        <v>7.6883279487871006</v>
      </c>
      <c r="Q8" s="97">
        <f t="shared" ref="Q8:Q33" si="4">F8/F$35*100</f>
        <v>10.332873868458808</v>
      </c>
      <c r="R8" s="97">
        <f t="shared" ref="R8:R33" si="5">G8/G$35*100</f>
        <v>7.0006054743744608</v>
      </c>
      <c r="S8" s="97">
        <f t="shared" ref="S8:S33" si="6">H8/H$35*100</f>
        <v>5.7701014067058427</v>
      </c>
      <c r="T8" s="97">
        <f t="shared" ref="T8:T33" si="7">I8/I$35*100</f>
        <v>6.0754366753422593</v>
      </c>
      <c r="U8" s="97">
        <f t="shared" ref="U8:U33" si="8">J8/J$35*100</f>
        <v>4.3857033039248225</v>
      </c>
      <c r="V8" s="97">
        <f t="shared" ref="V8:V33" si="9">K8/K$35*100</f>
        <v>7.8233709069227997</v>
      </c>
      <c r="W8" s="97"/>
      <c r="X8" s="97">
        <f t="shared" ref="X8:X32" si="10">IF($K8&gt;0,B8/$K8*100,0)</f>
        <v>1.7233457541880122</v>
      </c>
      <c r="Y8" s="97">
        <f t="shared" ref="Y8:AG23" si="11">IF($K8&gt;0,C8/$K8*100,0)</f>
        <v>13.924010514836125</v>
      </c>
      <c r="Z8" s="97">
        <f t="shared" si="11"/>
        <v>28.41909664584017</v>
      </c>
      <c r="AA8" s="97">
        <f t="shared" si="11"/>
        <v>5.3362152207936147</v>
      </c>
      <c r="AB8" s="97">
        <f t="shared" si="11"/>
        <v>7.1346945192987423</v>
      </c>
      <c r="AC8" s="97">
        <f t="shared" si="11"/>
        <v>18.950516687828852</v>
      </c>
      <c r="AD8" s="97">
        <f t="shared" si="11"/>
        <v>13.385267675906446</v>
      </c>
      <c r="AE8" s="97">
        <f t="shared" si="11"/>
        <v>9.3372404854653226</v>
      </c>
      <c r="AF8" s="97">
        <f>IF($K8&gt;0,J8/$K8*100,0)</f>
        <v>1.7896124958427133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0.29544115971875584</v>
      </c>
      <c r="C9" s="69">
        <f>'Basic T2'!O9</f>
        <v>2.4581204274711941</v>
      </c>
      <c r="D9" s="69">
        <f>'Basic T2'!Z9</f>
        <v>4.8530064293429138</v>
      </c>
      <c r="E9" s="69">
        <f>'Basic T2'!AK9</f>
        <v>1.3809331689943813</v>
      </c>
      <c r="F9" s="69">
        <f>'Basic T2'!AV9</f>
        <v>1.4495896589230801</v>
      </c>
      <c r="G9" s="69">
        <f>'Basic T2'!BG9</f>
        <v>3.9179822168306684</v>
      </c>
      <c r="H9" s="69">
        <f>'Basic T2'!BR9</f>
        <v>3.8675343246266753</v>
      </c>
      <c r="I9" s="69">
        <f>'Basic T2'!CC9</f>
        <v>2.8128772025991413</v>
      </c>
      <c r="J9" s="69">
        <f>'Basic T2'!CN9</f>
        <v>0.67265707523450025</v>
      </c>
      <c r="K9" s="309">
        <f>SUM(B9:J9)</f>
        <v>21.708141663741312</v>
      </c>
      <c r="L9" s="97"/>
      <c r="M9" s="97">
        <f t="shared" si="0"/>
        <v>2.8711652975908275</v>
      </c>
      <c r="N9" s="97">
        <f t="shared" si="1"/>
        <v>3.3821816009633334</v>
      </c>
      <c r="O9" s="97">
        <f t="shared" si="2"/>
        <v>3.9690166106754408</v>
      </c>
      <c r="P9" s="97">
        <f t="shared" si="3"/>
        <v>4.2905871814281173</v>
      </c>
      <c r="Q9" s="97">
        <f t="shared" si="4"/>
        <v>4.5272693560739752</v>
      </c>
      <c r="R9" s="97">
        <f t="shared" si="5"/>
        <v>3.1212065896338159</v>
      </c>
      <c r="S9" s="97">
        <f t="shared" si="6"/>
        <v>3.5953077336554138</v>
      </c>
      <c r="T9" s="97">
        <f t="shared" si="7"/>
        <v>3.9468919228684465</v>
      </c>
      <c r="U9" s="97">
        <f t="shared" si="8"/>
        <v>3.5548351519659529</v>
      </c>
      <c r="V9" s="97">
        <f t="shared" si="9"/>
        <v>3.6623687927558395</v>
      </c>
      <c r="W9" s="97"/>
      <c r="X9" s="97">
        <f t="shared" si="10"/>
        <v>1.3609693740493018</v>
      </c>
      <c r="Y9" s="97">
        <f t="shared" si="11"/>
        <v>11.323495421890234</v>
      </c>
      <c r="Z9" s="97">
        <f t="shared" si="11"/>
        <v>22.355697251823248</v>
      </c>
      <c r="AA9" s="97">
        <f t="shared" si="11"/>
        <v>6.3613605917310148</v>
      </c>
      <c r="AB9" s="97">
        <f t="shared" si="11"/>
        <v>6.6776312840463063</v>
      </c>
      <c r="AC9" s="97">
        <f t="shared" si="11"/>
        <v>18.048445958756563</v>
      </c>
      <c r="AD9" s="97">
        <f t="shared" si="11"/>
        <v>17.816054384270686</v>
      </c>
      <c r="AE9" s="97">
        <f t="shared" si="11"/>
        <v>12.957706127823162</v>
      </c>
      <c r="AF9" s="97">
        <f t="shared" si="11"/>
        <v>3.0986396056094763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1.8776276644143466</v>
      </c>
      <c r="C10" s="69">
        <f>'Basic T2'!O10</f>
        <v>8.4526612573478097</v>
      </c>
      <c r="D10" s="69">
        <f>'Basic T2'!Z10</f>
        <v>12.658129110949254</v>
      </c>
      <c r="E10" s="69">
        <f>'Basic T2'!AK10</f>
        <v>1.355815841300799</v>
      </c>
      <c r="F10" s="69">
        <f>'Basic T2'!AV10</f>
        <v>3.1748197809775394</v>
      </c>
      <c r="G10" s="69">
        <f>'Basic T2'!BG10</f>
        <v>4.9985509109285688</v>
      </c>
      <c r="H10" s="69">
        <f>'Basic T2'!BR10</f>
        <v>3.6968333259449611</v>
      </c>
      <c r="I10" s="69">
        <f>'Basic T2'!CC10</f>
        <v>2.2769305275387492</v>
      </c>
      <c r="J10" s="69">
        <f>'Basic T2'!CN10</f>
        <v>0.43813738552724252</v>
      </c>
      <c r="K10" s="309">
        <f t="shared" ref="K10:K32" si="12">SUM(B10:J10)</f>
        <v>38.929505804929271</v>
      </c>
      <c r="L10" s="97"/>
      <c r="M10" s="97">
        <f t="shared" si="0"/>
        <v>18.247218488429002</v>
      </c>
      <c r="N10" s="97">
        <f t="shared" si="1"/>
        <v>11.630201297008007</v>
      </c>
      <c r="O10" s="97">
        <f t="shared" si="2"/>
        <v>10.35241255763891</v>
      </c>
      <c r="P10" s="97">
        <f t="shared" si="3"/>
        <v>4.2125471381780217</v>
      </c>
      <c r="Q10" s="97">
        <f t="shared" si="4"/>
        <v>9.9154020705109041</v>
      </c>
      <c r="R10" s="97">
        <f t="shared" si="5"/>
        <v>3.9820267623447063</v>
      </c>
      <c r="S10" s="97">
        <f t="shared" si="6"/>
        <v>3.4366219744120721</v>
      </c>
      <c r="T10" s="97">
        <f t="shared" si="7"/>
        <v>3.1948777215625848</v>
      </c>
      <c r="U10" s="97">
        <f t="shared" si="8"/>
        <v>2.3154535004626631</v>
      </c>
      <c r="V10" s="97">
        <f t="shared" si="9"/>
        <v>6.5677757859632537</v>
      </c>
      <c r="W10" s="97"/>
      <c r="X10" s="97">
        <f t="shared" si="10"/>
        <v>4.8231479583195753</v>
      </c>
      <c r="Y10" s="97">
        <f t="shared" si="11"/>
        <v>21.712737119507768</v>
      </c>
      <c r="Z10" s="97">
        <f t="shared" si="11"/>
        <v>32.515514515846938</v>
      </c>
      <c r="AA10" s="97">
        <f t="shared" si="11"/>
        <v>3.4827460900598566</v>
      </c>
      <c r="AB10" s="97">
        <f t="shared" si="11"/>
        <v>8.1553046085047978</v>
      </c>
      <c r="AC10" s="97">
        <f t="shared" si="11"/>
        <v>12.840006076562242</v>
      </c>
      <c r="AD10" s="97">
        <f t="shared" si="11"/>
        <v>9.4962246489059368</v>
      </c>
      <c r="AE10" s="97">
        <f t="shared" si="11"/>
        <v>5.8488554644082935</v>
      </c>
      <c r="AF10" s="97">
        <f t="shared" si="11"/>
        <v>1.1254635178845898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1.9403856361287251</v>
      </c>
      <c r="C11" s="69">
        <f>'Basic T2'!O11</f>
        <v>5.2788556807399427</v>
      </c>
      <c r="D11" s="69">
        <f>'Basic T2'!Z11</f>
        <v>9.8571327790998282</v>
      </c>
      <c r="E11" s="69">
        <f>'Basic T2'!AK11</f>
        <v>3.0449014123652511</v>
      </c>
      <c r="F11" s="69">
        <f>'Basic T2'!AV11</f>
        <v>0.75084060097535243</v>
      </c>
      <c r="G11" s="69">
        <f>'Basic T2'!BG11</f>
        <v>3.0660568440743341</v>
      </c>
      <c r="H11" s="69">
        <f>'Basic T2'!BR11</f>
        <v>2.1383610104315727</v>
      </c>
      <c r="I11" s="69">
        <f>'Basic T2'!CC11</f>
        <v>1.1542583100983721</v>
      </c>
      <c r="J11" s="69">
        <f>'Basic T2'!CN11</f>
        <v>0.12801232541875254</v>
      </c>
      <c r="K11" s="309">
        <f t="shared" si="12"/>
        <v>27.358804599332132</v>
      </c>
      <c r="L11" s="97"/>
      <c r="M11" s="97">
        <f t="shared" si="0"/>
        <v>18.857114925015701</v>
      </c>
      <c r="N11" s="97">
        <f t="shared" si="1"/>
        <v>7.2632928631193483</v>
      </c>
      <c r="O11" s="97">
        <f t="shared" si="2"/>
        <v>8.0616261905875479</v>
      </c>
      <c r="P11" s="97">
        <f t="shared" si="3"/>
        <v>9.4605700420103904</v>
      </c>
      <c r="Q11" s="97">
        <f t="shared" si="4"/>
        <v>2.3449792313069029</v>
      </c>
      <c r="R11" s="97">
        <f t="shared" si="5"/>
        <v>2.442531970871952</v>
      </c>
      <c r="S11" s="97">
        <f t="shared" si="6"/>
        <v>1.9878468380222976</v>
      </c>
      <c r="T11" s="97">
        <f t="shared" si="7"/>
        <v>1.6195988921313316</v>
      </c>
      <c r="U11" s="97">
        <f t="shared" si="8"/>
        <v>0.67651516803691281</v>
      </c>
      <c r="V11" s="97">
        <f t="shared" si="9"/>
        <v>4.6156890683580603</v>
      </c>
      <c r="W11" s="97"/>
      <c r="X11" s="97">
        <f t="shared" si="10"/>
        <v>7.0923626399089557</v>
      </c>
      <c r="Y11" s="97">
        <f t="shared" si="11"/>
        <v>19.294906184858704</v>
      </c>
      <c r="Z11" s="97">
        <f t="shared" si="11"/>
        <v>36.029106254666019</v>
      </c>
      <c r="AA11" s="97">
        <f t="shared" si="11"/>
        <v>11.12951189555841</v>
      </c>
      <c r="AB11" s="97">
        <f t="shared" si="11"/>
        <v>2.7444203501262683</v>
      </c>
      <c r="AC11" s="97">
        <f t="shared" si="11"/>
        <v>11.206837758361639</v>
      </c>
      <c r="AD11" s="97">
        <f t="shared" si="11"/>
        <v>7.8159884605622469</v>
      </c>
      <c r="AE11" s="97">
        <f t="shared" si="11"/>
        <v>4.2189647062523674</v>
      </c>
      <c r="AF11" s="97">
        <f t="shared" si="11"/>
        <v>0.46790174970538551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2.7595846454815498</v>
      </c>
      <c r="C12" s="69">
        <f>'Basic T2'!O12</f>
        <v>16.000188727079497</v>
      </c>
      <c r="D12" s="69">
        <f>'Basic T2'!Z12</f>
        <v>8.5909574704596423</v>
      </c>
      <c r="E12" s="69">
        <f>'Basic T2'!AK12</f>
        <v>0.7085646507602561</v>
      </c>
      <c r="F12" s="69">
        <f>'Basic T2'!AV12</f>
        <v>0.31677926005064849</v>
      </c>
      <c r="G12" s="69">
        <f>'Basic T2'!BG12</f>
        <v>1.5522179476765912</v>
      </c>
      <c r="H12" s="69">
        <f>'Basic T2'!BR12</f>
        <v>0.91764355407462661</v>
      </c>
      <c r="I12" s="69">
        <f>'Basic T2'!CC12</f>
        <v>0.90127360953220925</v>
      </c>
      <c r="J12" s="69">
        <f>'Basic T2'!CN12</f>
        <v>0.13949511808106854</v>
      </c>
      <c r="K12" s="309">
        <f t="shared" si="12"/>
        <v>31.886704983196086</v>
      </c>
      <c r="L12" s="97"/>
      <c r="M12" s="97">
        <f t="shared" si="0"/>
        <v>26.81827974617212</v>
      </c>
      <c r="N12" s="97">
        <f t="shared" si="1"/>
        <v>22.015009240349098</v>
      </c>
      <c r="O12" s="97">
        <f t="shared" si="2"/>
        <v>7.0260885490888043</v>
      </c>
      <c r="P12" s="97">
        <f t="shared" si="3"/>
        <v>2.2015246472636618</v>
      </c>
      <c r="Q12" s="97">
        <f t="shared" si="4"/>
        <v>0.98934552122325115</v>
      </c>
      <c r="R12" s="97">
        <f t="shared" si="5"/>
        <v>1.2365530568321725</v>
      </c>
      <c r="S12" s="97">
        <f t="shared" si="6"/>
        <v>0.85305279534190326</v>
      </c>
      <c r="T12" s="97">
        <f t="shared" si="7"/>
        <v>1.2646231148911276</v>
      </c>
      <c r="U12" s="97">
        <f t="shared" si="8"/>
        <v>0.73719903876629933</v>
      </c>
      <c r="V12" s="97">
        <f t="shared" si="9"/>
        <v>5.3795886835088371</v>
      </c>
      <c r="W12" s="97"/>
      <c r="X12" s="97">
        <f t="shared" si="10"/>
        <v>8.6543424506728375</v>
      </c>
      <c r="Y12" s="97">
        <f t="shared" si="11"/>
        <v>50.178244304362607</v>
      </c>
      <c r="Z12" s="97">
        <f t="shared" si="11"/>
        <v>26.942129878226602</v>
      </c>
      <c r="AA12" s="97">
        <f t="shared" si="11"/>
        <v>2.2221319234259584</v>
      </c>
      <c r="AB12" s="97">
        <f t="shared" si="11"/>
        <v>0.99345247562451933</v>
      </c>
      <c r="AC12" s="97">
        <f t="shared" si="11"/>
        <v>4.8679157927875947</v>
      </c>
      <c r="AD12" s="97">
        <f t="shared" si="11"/>
        <v>2.8778249573237931</v>
      </c>
      <c r="AE12" s="97">
        <f t="shared" si="11"/>
        <v>2.8264871205951501</v>
      </c>
      <c r="AF12" s="97">
        <f t="shared" si="11"/>
        <v>0.43747109698095432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0.82072753271481413</v>
      </c>
      <c r="C13" s="69">
        <f>'Basic T2'!O13</f>
        <v>10.77964478697916</v>
      </c>
      <c r="D13" s="69">
        <f>'Basic T2'!Z13</f>
        <v>15.845036841296073</v>
      </c>
      <c r="E13" s="69">
        <f>'Basic T2'!AK13</f>
        <v>1.3189453943435399</v>
      </c>
      <c r="F13" s="69">
        <f>'Basic T2'!AV13</f>
        <v>2.4693479501227156</v>
      </c>
      <c r="G13" s="69">
        <f>'Basic T2'!BG13</f>
        <v>6.1321212374673566</v>
      </c>
      <c r="H13" s="69">
        <f>'Basic T2'!BR13</f>
        <v>3.8323567815177855</v>
      </c>
      <c r="I13" s="69">
        <f>'Basic T2'!CC13</f>
        <v>2.3860851992823657</v>
      </c>
      <c r="J13" s="69">
        <f>'Basic T2'!CN13</f>
        <v>0.46737285761324388</v>
      </c>
      <c r="K13" s="309">
        <f t="shared" si="12"/>
        <v>44.051638581337052</v>
      </c>
      <c r="L13" s="97"/>
      <c r="M13" s="97">
        <f t="shared" si="0"/>
        <v>7.9760193635555847</v>
      </c>
      <c r="N13" s="97">
        <f t="shared" si="1"/>
        <v>14.831948775165726</v>
      </c>
      <c r="O13" s="97">
        <f t="shared" si="2"/>
        <v>12.95881539320019</v>
      </c>
      <c r="P13" s="97">
        <f t="shared" si="3"/>
        <v>4.0979899165540798</v>
      </c>
      <c r="Q13" s="97">
        <f t="shared" si="4"/>
        <v>7.7121157944655776</v>
      </c>
      <c r="R13" s="97">
        <f t="shared" si="5"/>
        <v>4.8850699558046973</v>
      </c>
      <c r="S13" s="97">
        <f t="shared" si="6"/>
        <v>3.5626062545799573</v>
      </c>
      <c r="T13" s="97">
        <f t="shared" si="7"/>
        <v>3.3480382263475605</v>
      </c>
      <c r="U13" s="97">
        <f t="shared" si="8"/>
        <v>2.4699561254731948</v>
      </c>
      <c r="V13" s="97">
        <f t="shared" si="9"/>
        <v>7.4319280253970295</v>
      </c>
      <c r="W13" s="97"/>
      <c r="X13" s="97">
        <f t="shared" si="10"/>
        <v>1.8631033013662381</v>
      </c>
      <c r="Y13" s="97">
        <f t="shared" si="11"/>
        <v>24.470474048486523</v>
      </c>
      <c r="Z13" s="97">
        <f t="shared" si="11"/>
        <v>35.969233725641693</v>
      </c>
      <c r="AA13" s="97">
        <f t="shared" si="11"/>
        <v>2.994089293428293</v>
      </c>
      <c r="AB13" s="97">
        <f t="shared" si="11"/>
        <v>5.6055757053470456</v>
      </c>
      <c r="AC13" s="97">
        <f t="shared" si="11"/>
        <v>13.920302251969568</v>
      </c>
      <c r="AD13" s="97">
        <f t="shared" si="11"/>
        <v>8.6996917820473634</v>
      </c>
      <c r="AE13" s="97">
        <f t="shared" si="11"/>
        <v>5.4165640056196596</v>
      </c>
      <c r="AF13" s="97">
        <f t="shared" si="11"/>
        <v>1.0609658860936251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0.29662784635108702</v>
      </c>
      <c r="C14" s="69">
        <f>'Basic T2'!O14</f>
        <v>1.5630137134844579</v>
      </c>
      <c r="D14" s="69">
        <f>'Basic T2'!Z14</f>
        <v>3.2861533459876919</v>
      </c>
      <c r="E14" s="69">
        <f>'Basic T2'!AK14</f>
        <v>0.62851694823457105</v>
      </c>
      <c r="F14" s="69">
        <f>'Basic T2'!AV14</f>
        <v>1.2973365594896755</v>
      </c>
      <c r="G14" s="69">
        <f>'Basic T2'!BG14</f>
        <v>2.22823040343757</v>
      </c>
      <c r="H14" s="69">
        <f>'Basic T2'!BR14</f>
        <v>1.6517261199090365</v>
      </c>
      <c r="I14" s="69">
        <f>'Basic T2'!CC14</f>
        <v>1.3746160574842363</v>
      </c>
      <c r="J14" s="69">
        <f>'Basic T2'!CN14</f>
        <v>0.23088259836528127</v>
      </c>
      <c r="K14" s="309">
        <f t="shared" si="12"/>
        <v>12.557103592743607</v>
      </c>
      <c r="L14" s="97"/>
      <c r="M14" s="97">
        <f t="shared" si="0"/>
        <v>2.8826977918482553</v>
      </c>
      <c r="N14" s="97">
        <f t="shared" si="1"/>
        <v>2.1505847169737411</v>
      </c>
      <c r="O14" s="97">
        <f t="shared" si="2"/>
        <v>2.6875705617430627</v>
      </c>
      <c r="P14" s="97">
        <f t="shared" si="3"/>
        <v>1.9528148225807025</v>
      </c>
      <c r="Q14" s="97">
        <f t="shared" si="4"/>
        <v>4.0517618307621426</v>
      </c>
      <c r="R14" s="97">
        <f t="shared" si="5"/>
        <v>1.7750890722667969</v>
      </c>
      <c r="S14" s="97">
        <f t="shared" si="6"/>
        <v>1.535465026121736</v>
      </c>
      <c r="T14" s="97">
        <f t="shared" si="7"/>
        <v>1.9287941220173397</v>
      </c>
      <c r="U14" s="97">
        <f t="shared" si="8"/>
        <v>1.2201604753209663</v>
      </c>
      <c r="V14" s="97">
        <f t="shared" si="9"/>
        <v>2.1185021287326737</v>
      </c>
      <c r="W14" s="97"/>
      <c r="X14" s="97">
        <f t="shared" si="10"/>
        <v>2.3622314187365614</v>
      </c>
      <c r="Y14" s="97">
        <f t="shared" si="11"/>
        <v>12.447247105516269</v>
      </c>
      <c r="Z14" s="97">
        <f t="shared" si="11"/>
        <v>26.16967616550258</v>
      </c>
      <c r="AA14" s="97">
        <f t="shared" si="11"/>
        <v>5.0052700735683437</v>
      </c>
      <c r="AB14" s="97">
        <f t="shared" si="11"/>
        <v>10.331495236205342</v>
      </c>
      <c r="AC14" s="97">
        <f t="shared" si="11"/>
        <v>17.744779972391093</v>
      </c>
      <c r="AD14" s="97">
        <f t="shared" si="11"/>
        <v>13.153718990289464</v>
      </c>
      <c r="AE14" s="97">
        <f t="shared" si="11"/>
        <v>10.946919783942754</v>
      </c>
      <c r="AF14" s="97">
        <f t="shared" si="11"/>
        <v>1.8386612538475973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6.1273332079820178E-2</v>
      </c>
      <c r="C15" s="69">
        <f>'Basic T2'!O15</f>
        <v>1.3513586429569127</v>
      </c>
      <c r="D15" s="69">
        <f>'Basic T2'!Z15</f>
        <v>3.514537961850932</v>
      </c>
      <c r="E15" s="69">
        <f>'Basic T2'!AK15</f>
        <v>1.6988912863347965</v>
      </c>
      <c r="F15" s="69">
        <f>'Basic T2'!AV15</f>
        <v>0.57533303994699225</v>
      </c>
      <c r="G15" s="69">
        <f>'Basic T2'!BG15</f>
        <v>2.4299226406594361</v>
      </c>
      <c r="H15" s="69">
        <f>'Basic T2'!BR15</f>
        <v>1.666367675616123</v>
      </c>
      <c r="I15" s="69">
        <f>'Basic T2'!CC15</f>
        <v>0.55739013397166592</v>
      </c>
      <c r="J15" s="69">
        <f>'Basic T2'!CN15</f>
        <v>6.7058499335629143E-2</v>
      </c>
      <c r="K15" s="309">
        <f t="shared" si="12"/>
        <v>11.922133212752307</v>
      </c>
      <c r="L15" s="97"/>
      <c r="M15" s="97">
        <f t="shared" si="0"/>
        <v>0.59546836636713218</v>
      </c>
      <c r="N15" s="97">
        <f t="shared" si="1"/>
        <v>1.8593638812129392</v>
      </c>
      <c r="O15" s="97">
        <f t="shared" si="2"/>
        <v>2.8743542281530541</v>
      </c>
      <c r="P15" s="97">
        <f t="shared" si="3"/>
        <v>5.2784894587593625</v>
      </c>
      <c r="Q15" s="97">
        <f t="shared" si="4"/>
        <v>1.7968448003581647</v>
      </c>
      <c r="R15" s="97">
        <f t="shared" si="5"/>
        <v>1.9357644161186915</v>
      </c>
      <c r="S15" s="97">
        <f t="shared" si="6"/>
        <v>1.549075997362829</v>
      </c>
      <c r="T15" s="97">
        <f t="shared" si="7"/>
        <v>0.78210261565152384</v>
      </c>
      <c r="U15" s="97">
        <f t="shared" si="8"/>
        <v>0.35438846843806077</v>
      </c>
      <c r="V15" s="97">
        <f t="shared" si="9"/>
        <v>2.011376620707789</v>
      </c>
      <c r="W15" s="97"/>
      <c r="X15" s="97">
        <f t="shared" si="10"/>
        <v>0.51394604460785764</v>
      </c>
      <c r="Y15" s="97">
        <f t="shared" si="11"/>
        <v>11.334872869156126</v>
      </c>
      <c r="Z15" s="97">
        <f t="shared" si="11"/>
        <v>29.479103270643432</v>
      </c>
      <c r="AA15" s="97">
        <f t="shared" si="11"/>
        <v>14.249893504944286</v>
      </c>
      <c r="AB15" s="97">
        <f t="shared" si="11"/>
        <v>4.8257558415099497</v>
      </c>
      <c r="AC15" s="97">
        <f t="shared" si="11"/>
        <v>20.381609543335003</v>
      </c>
      <c r="AD15" s="97">
        <f t="shared" si="11"/>
        <v>13.977093242287555</v>
      </c>
      <c r="AE15" s="97">
        <f t="shared" si="11"/>
        <v>4.6752550405615585</v>
      </c>
      <c r="AF15" s="97">
        <f t="shared" si="11"/>
        <v>0.56247064295424209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1.8466009792441746E-2</v>
      </c>
      <c r="C16" s="69">
        <f>'Basic T2'!O16</f>
        <v>0.34993950016452952</v>
      </c>
      <c r="D16" s="69">
        <f>'Basic T2'!Z16</f>
        <v>1.625726379371631</v>
      </c>
      <c r="E16" s="69">
        <f>'Basic T2'!AK16</f>
        <v>0.40554405528292242</v>
      </c>
      <c r="F16" s="69">
        <f>'Basic T2'!AV16</f>
        <v>0.33315973996456288</v>
      </c>
      <c r="G16" s="69">
        <f>'Basic T2'!BG16</f>
        <v>1.3241375046875692</v>
      </c>
      <c r="H16" s="69">
        <f>'Basic T2'!BR16</f>
        <v>1.4496416413367914</v>
      </c>
      <c r="I16" s="69">
        <f>'Basic T2'!CC16</f>
        <v>0.86637796893235675</v>
      </c>
      <c r="J16" s="69">
        <f>'Basic T2'!CN16</f>
        <v>8.6187662366438739E-2</v>
      </c>
      <c r="K16" s="309">
        <f t="shared" si="12"/>
        <v>6.4591804618992432</v>
      </c>
      <c r="L16" s="97"/>
      <c r="M16" s="97">
        <f t="shared" si="0"/>
        <v>0.17945694009427243</v>
      </c>
      <c r="N16" s="97">
        <f t="shared" si="1"/>
        <v>0.48148940372476806</v>
      </c>
      <c r="O16" s="97">
        <f t="shared" si="2"/>
        <v>1.3295953957787991</v>
      </c>
      <c r="P16" s="97">
        <f t="shared" si="3"/>
        <v>1.260033551347308</v>
      </c>
      <c r="Q16" s="97">
        <f t="shared" si="4"/>
        <v>1.0405040296297912</v>
      </c>
      <c r="R16" s="97">
        <f t="shared" si="5"/>
        <v>1.0548559121729009</v>
      </c>
      <c r="S16" s="97">
        <f t="shared" si="6"/>
        <v>1.3476047958876713</v>
      </c>
      <c r="T16" s="97">
        <f t="shared" si="7"/>
        <v>1.2156592561419386</v>
      </c>
      <c r="U16" s="97">
        <f t="shared" si="8"/>
        <v>0.45548161630378892</v>
      </c>
      <c r="V16" s="97">
        <f t="shared" si="9"/>
        <v>1.0897248284476615</v>
      </c>
      <c r="W16" s="97"/>
      <c r="X16" s="97">
        <f t="shared" si="10"/>
        <v>0.28588781349843323</v>
      </c>
      <c r="Y16" s="97">
        <f t="shared" si="11"/>
        <v>5.4177074356215469</v>
      </c>
      <c r="Z16" s="97">
        <f t="shared" si="11"/>
        <v>25.169236081284623</v>
      </c>
      <c r="AA16" s="97">
        <f t="shared" si="11"/>
        <v>6.2785682746457461</v>
      </c>
      <c r="AB16" s="97">
        <f t="shared" si="11"/>
        <v>5.1579258689205494</v>
      </c>
      <c r="AC16" s="97">
        <f t="shared" si="11"/>
        <v>20.50008530491224</v>
      </c>
      <c r="AD16" s="97">
        <f t="shared" si="11"/>
        <v>22.443120298121258</v>
      </c>
      <c r="AE16" s="97">
        <f t="shared" si="11"/>
        <v>13.413125303478655</v>
      </c>
      <c r="AF16" s="97">
        <f t="shared" si="11"/>
        <v>1.3343436195169613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0.18283863194279223</v>
      </c>
      <c r="C17" s="69">
        <f>'Basic T2'!O17</f>
        <v>2.7593787567398138</v>
      </c>
      <c r="D17" s="69">
        <f>'Basic T2'!Z17</f>
        <v>4.7487548028084836</v>
      </c>
      <c r="E17" s="69">
        <f>'Basic T2'!AK17</f>
        <v>0.62860226847897016</v>
      </c>
      <c r="F17" s="69">
        <f>'Basic T2'!AV17</f>
        <v>0.7828581156457225</v>
      </c>
      <c r="G17" s="69">
        <f>'Basic T2'!BG17</f>
        <v>1.9268886319436811</v>
      </c>
      <c r="H17" s="69">
        <f>'Basic T2'!BR17</f>
        <v>0.91099823536534275</v>
      </c>
      <c r="I17" s="69">
        <f>'Basic T2'!CC17</f>
        <v>0.89570823836372648</v>
      </c>
      <c r="J17" s="69">
        <f>'Basic T2'!CN17</f>
        <v>0.2043627775992452</v>
      </c>
      <c r="K17" s="309">
        <f t="shared" si="12"/>
        <v>13.040390458887778</v>
      </c>
      <c r="L17" s="97"/>
      <c r="M17" s="97">
        <f t="shared" si="0"/>
        <v>1.7768679746344778</v>
      </c>
      <c r="N17" s="97">
        <f t="shared" si="1"/>
        <v>3.7966895180703437</v>
      </c>
      <c r="O17" s="97">
        <f t="shared" si="2"/>
        <v>3.8837547336453073</v>
      </c>
      <c r="P17" s="97">
        <f t="shared" si="3"/>
        <v>1.9530799142992261</v>
      </c>
      <c r="Q17" s="97">
        <f t="shared" si="4"/>
        <v>2.4449743658834717</v>
      </c>
      <c r="R17" s="97">
        <f t="shared" si="5"/>
        <v>1.5350292989277841</v>
      </c>
      <c r="S17" s="97">
        <f t="shared" si="6"/>
        <v>0.84687522489450984</v>
      </c>
      <c r="T17" s="97">
        <f t="shared" si="7"/>
        <v>1.2568140578543137</v>
      </c>
      <c r="U17" s="97">
        <f t="shared" si="8"/>
        <v>1.0800094317151641</v>
      </c>
      <c r="V17" s="97">
        <f t="shared" si="9"/>
        <v>2.2000371934992509</v>
      </c>
      <c r="W17" s="97"/>
      <c r="X17" s="97">
        <f t="shared" si="10"/>
        <v>1.4020947648709181</v>
      </c>
      <c r="Y17" s="97">
        <f t="shared" si="11"/>
        <v>21.160246431571672</v>
      </c>
      <c r="Z17" s="97">
        <f t="shared" si="11"/>
        <v>36.415740907297248</v>
      </c>
      <c r="AA17" s="97">
        <f t="shared" si="11"/>
        <v>4.8204252047571288</v>
      </c>
      <c r="AB17" s="97">
        <f t="shared" si="11"/>
        <v>6.0033333979824164</v>
      </c>
      <c r="AC17" s="97">
        <f t="shared" si="11"/>
        <v>14.776310862918951</v>
      </c>
      <c r="AD17" s="97">
        <f t="shared" si="11"/>
        <v>6.9859736043750509</v>
      </c>
      <c r="AE17" s="97">
        <f t="shared" si="11"/>
        <v>6.86872253701</v>
      </c>
      <c r="AF17" s="97">
        <f t="shared" si="11"/>
        <v>1.5671522892166179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0.53205257648602378</v>
      </c>
      <c r="C18" s="69">
        <f>'Basic T2'!O18</f>
        <v>6.0472774098273145</v>
      </c>
      <c r="D18" s="69">
        <f>'Basic T2'!Z18</f>
        <v>10.321749490821382</v>
      </c>
      <c r="E18" s="69">
        <f>'Basic T2'!AK18</f>
        <v>2.6451298578181159</v>
      </c>
      <c r="F18" s="69">
        <f>'Basic T2'!AV18</f>
        <v>2.2172307013515402</v>
      </c>
      <c r="G18" s="69">
        <f>'Basic T2'!BG18</f>
        <v>7.5575321269169864</v>
      </c>
      <c r="H18" s="69">
        <f>'Basic T2'!BR18</f>
        <v>5.4372057386574575</v>
      </c>
      <c r="I18" s="69">
        <f>'Basic T2'!CC18</f>
        <v>3.3513753234029826</v>
      </c>
      <c r="J18" s="69">
        <f>'Basic T2'!CN18</f>
        <v>0.55774105283584685</v>
      </c>
      <c r="K18" s="309">
        <f t="shared" si="12"/>
        <v>38.667294278117652</v>
      </c>
      <c r="L18" s="97"/>
      <c r="M18" s="97">
        <f t="shared" si="0"/>
        <v>5.1706095912792405</v>
      </c>
      <c r="N18" s="97">
        <f t="shared" si="1"/>
        <v>8.3205811085831467</v>
      </c>
      <c r="O18" s="97">
        <f t="shared" si="2"/>
        <v>8.4416115611550318</v>
      </c>
      <c r="P18" s="97">
        <f t="shared" si="3"/>
        <v>8.218471766763221</v>
      </c>
      <c r="Q18" s="97">
        <f t="shared" si="4"/>
        <v>6.9247186938630634</v>
      </c>
      <c r="R18" s="97">
        <f t="shared" si="5"/>
        <v>6.0206039156001729</v>
      </c>
      <c r="S18" s="97">
        <f t="shared" si="6"/>
        <v>5.0544936905137154</v>
      </c>
      <c r="T18" s="97">
        <f t="shared" si="7"/>
        <v>4.7024861882407931</v>
      </c>
      <c r="U18" s="97">
        <f t="shared" si="8"/>
        <v>2.9475308791246588</v>
      </c>
      <c r="V18" s="97">
        <f t="shared" si="9"/>
        <v>6.5235382216534656</v>
      </c>
      <c r="W18" s="97"/>
      <c r="X18" s="97">
        <f t="shared" si="10"/>
        <v>1.3759757087196027</v>
      </c>
      <c r="Y18" s="97">
        <f t="shared" si="11"/>
        <v>15.639256696710612</v>
      </c>
      <c r="Z18" s="97">
        <f t="shared" si="11"/>
        <v>26.693746442617272</v>
      </c>
      <c r="AA18" s="97">
        <f t="shared" si="11"/>
        <v>6.8407420462181943</v>
      </c>
      <c r="AB18" s="97">
        <f t="shared" si="11"/>
        <v>5.7341242586148606</v>
      </c>
      <c r="AC18" s="97">
        <f t="shared" si="11"/>
        <v>19.545024465789677</v>
      </c>
      <c r="AD18" s="97">
        <f t="shared" si="11"/>
        <v>14.061510742256528</v>
      </c>
      <c r="AE18" s="97">
        <f t="shared" si="11"/>
        <v>8.6672092939783791</v>
      </c>
      <c r="AF18" s="97">
        <f t="shared" si="11"/>
        <v>1.4424103450948729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0.29812576400600937</v>
      </c>
      <c r="C19" s="69">
        <f>'Basic T2'!O19</f>
        <v>3.8528075706075562</v>
      </c>
      <c r="D19" s="69">
        <f>'Basic T2'!Z19</f>
        <v>10.565149351993821</v>
      </c>
      <c r="E19" s="69">
        <f>'Basic T2'!AK19</f>
        <v>3.827700462732917</v>
      </c>
      <c r="F19" s="69">
        <f>'Basic T2'!AV19</f>
        <v>3.8382996623239687</v>
      </c>
      <c r="G19" s="69">
        <f>'Basic T2'!BG19</f>
        <v>12.170032010375492</v>
      </c>
      <c r="H19" s="69">
        <f>'Basic T2'!BR19</f>
        <v>11.555581433073529</v>
      </c>
      <c r="I19" s="69">
        <f>'Basic T2'!CC19</f>
        <v>6.4396557193101964</v>
      </c>
      <c r="J19" s="69">
        <f>'Basic T2'!CN19</f>
        <v>0.98816206658837347</v>
      </c>
      <c r="K19" s="309">
        <f t="shared" si="12"/>
        <v>53.535514041011858</v>
      </c>
      <c r="L19" s="97"/>
      <c r="M19" s="97">
        <f t="shared" si="0"/>
        <v>2.8972549009306721</v>
      </c>
      <c r="N19" s="97">
        <f t="shared" si="1"/>
        <v>5.3011621122105588</v>
      </c>
      <c r="O19" s="97">
        <f t="shared" si="2"/>
        <v>8.6406754004667619</v>
      </c>
      <c r="P19" s="97">
        <f t="shared" si="3"/>
        <v>11.892742464653731</v>
      </c>
      <c r="Q19" s="97">
        <f t="shared" si="4"/>
        <v>11.987541669949557</v>
      </c>
      <c r="R19" s="97">
        <f t="shared" si="5"/>
        <v>9.6950884421229997</v>
      </c>
      <c r="S19" s="97">
        <f t="shared" si="6"/>
        <v>10.742211395169583</v>
      </c>
      <c r="T19" s="97">
        <f t="shared" si="7"/>
        <v>9.0358104225501439</v>
      </c>
      <c r="U19" s="97">
        <f t="shared" si="8"/>
        <v>5.2222051614086755</v>
      </c>
      <c r="V19" s="97">
        <f t="shared" si="9"/>
        <v>9.0319475045360722</v>
      </c>
      <c r="W19" s="97"/>
      <c r="X19" s="97">
        <f t="shared" si="10"/>
        <v>0.55687475752567661</v>
      </c>
      <c r="Y19" s="97">
        <f t="shared" si="11"/>
        <v>7.1967321872655265</v>
      </c>
      <c r="Z19" s="97">
        <f t="shared" si="11"/>
        <v>19.734842452246177</v>
      </c>
      <c r="AA19" s="97">
        <f t="shared" si="11"/>
        <v>7.1498341452379393</v>
      </c>
      <c r="AB19" s="97">
        <f t="shared" si="11"/>
        <v>7.1696325907762262</v>
      </c>
      <c r="AC19" s="97">
        <f t="shared" si="11"/>
        <v>22.732633147133726</v>
      </c>
      <c r="AD19" s="97">
        <f t="shared" si="11"/>
        <v>21.584889283441203</v>
      </c>
      <c r="AE19" s="97">
        <f t="shared" si="11"/>
        <v>12.028754808213817</v>
      </c>
      <c r="AF19" s="97">
        <f t="shared" si="11"/>
        <v>1.8458066281597181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2.6704351636527329E-2</v>
      </c>
      <c r="C20" s="69">
        <f>'Basic T2'!O20</f>
        <v>0.58087763977876694</v>
      </c>
      <c r="D20" s="69">
        <f>'Basic T2'!Z20</f>
        <v>1.7591620777873749</v>
      </c>
      <c r="E20" s="69">
        <f>'Basic T2'!AK20</f>
        <v>0.82163221586710433</v>
      </c>
      <c r="F20" s="69">
        <f>'Basic T2'!AV20</f>
        <v>0.66840729434272539</v>
      </c>
      <c r="G20" s="69">
        <f>'Basic T2'!BG20</f>
        <v>2.2740542466187792</v>
      </c>
      <c r="H20" s="69">
        <f>'Basic T2'!BR20</f>
        <v>2.4412847949291465</v>
      </c>
      <c r="I20" s="69">
        <f>'Basic T2'!CC20</f>
        <v>2.4095181844267906</v>
      </c>
      <c r="J20" s="69">
        <f>'Basic T2'!CN20</f>
        <v>0.43630075509578997</v>
      </c>
      <c r="K20" s="309">
        <f t="shared" si="12"/>
        <v>11.417941560483005</v>
      </c>
      <c r="L20" s="97"/>
      <c r="M20" s="97">
        <f t="shared" si="0"/>
        <v>0.25951904530312675</v>
      </c>
      <c r="N20" s="97">
        <f t="shared" si="1"/>
        <v>0.79924223553680029</v>
      </c>
      <c r="O20" s="97">
        <f t="shared" si="2"/>
        <v>1.4387253776117044</v>
      </c>
      <c r="P20" s="97">
        <f t="shared" si="3"/>
        <v>2.5528278503259858</v>
      </c>
      <c r="Q20" s="97">
        <f t="shared" si="4"/>
        <v>2.0875285929552225</v>
      </c>
      <c r="R20" s="97">
        <f t="shared" si="5"/>
        <v>1.8115940060271225</v>
      </c>
      <c r="S20" s="97">
        <f t="shared" si="6"/>
        <v>2.2694485340117496</v>
      </c>
      <c r="T20" s="97">
        <f t="shared" si="7"/>
        <v>3.380918246744387</v>
      </c>
      <c r="U20" s="97">
        <f t="shared" si="8"/>
        <v>2.3057473386466709</v>
      </c>
      <c r="V20" s="97">
        <f t="shared" si="9"/>
        <v>1.9263147208251599</v>
      </c>
      <c r="W20" s="97"/>
      <c r="X20" s="97">
        <f t="shared" si="10"/>
        <v>0.23388061232464105</v>
      </c>
      <c r="Y20" s="97">
        <f t="shared" si="11"/>
        <v>5.0874112177028383</v>
      </c>
      <c r="Z20" s="97">
        <f t="shared" si="11"/>
        <v>15.40699843722933</v>
      </c>
      <c r="AA20" s="97">
        <f t="shared" si="11"/>
        <v>7.1959749619908502</v>
      </c>
      <c r="AB20" s="97">
        <f t="shared" si="11"/>
        <v>5.8540087177889726</v>
      </c>
      <c r="AC20" s="97">
        <f t="shared" si="11"/>
        <v>19.916499261908829</v>
      </c>
      <c r="AD20" s="97">
        <f t="shared" si="11"/>
        <v>21.381128831297634</v>
      </c>
      <c r="AE20" s="97">
        <f t="shared" si="11"/>
        <v>21.102912216384322</v>
      </c>
      <c r="AF20" s="97">
        <f t="shared" si="11"/>
        <v>3.8211857433725864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1.6293064312059655E-2</v>
      </c>
      <c r="C21" s="69">
        <f>'Basic T2'!O21</f>
        <v>9.7799584944016971E-2</v>
      </c>
      <c r="D21" s="69">
        <f>'Basic T2'!Z21</f>
        <v>0.74855019464121331</v>
      </c>
      <c r="E21" s="69">
        <f>'Basic T2'!AK21</f>
        <v>0.36489910456669755</v>
      </c>
      <c r="F21" s="69">
        <f>'Basic T2'!AV21</f>
        <v>0.50180492991491721</v>
      </c>
      <c r="G21" s="69">
        <f>'Basic T2'!BG21</f>
        <v>0.96149366719923413</v>
      </c>
      <c r="H21" s="69">
        <f>'Basic T2'!BR21</f>
        <v>1.3048038998945315</v>
      </c>
      <c r="I21" s="69">
        <f>'Basic T2'!CC21</f>
        <v>1.2125549747383386</v>
      </c>
      <c r="J21" s="69">
        <f>'Basic T2'!CN21</f>
        <v>0.797696613130359</v>
      </c>
      <c r="K21" s="309">
        <f t="shared" si="12"/>
        <v>6.0058960333413678</v>
      </c>
      <c r="L21" s="97"/>
      <c r="M21" s="97">
        <f t="shared" si="0"/>
        <v>0.15833975499125913</v>
      </c>
      <c r="N21" s="97">
        <f t="shared" si="1"/>
        <v>0.13456458564147428</v>
      </c>
      <c r="O21" s="97">
        <f t="shared" si="2"/>
        <v>0.61219950966716075</v>
      </c>
      <c r="P21" s="97">
        <f t="shared" si="3"/>
        <v>1.133748870489214</v>
      </c>
      <c r="Q21" s="97">
        <f t="shared" si="4"/>
        <v>1.5672063248701766</v>
      </c>
      <c r="R21" s="97">
        <f t="shared" si="5"/>
        <v>0.76596069197603867</v>
      </c>
      <c r="S21" s="97">
        <f t="shared" si="6"/>
        <v>1.2129618403961759</v>
      </c>
      <c r="T21" s="97">
        <f t="shared" si="7"/>
        <v>1.7013979250166087</v>
      </c>
      <c r="U21" s="97">
        <f t="shared" si="8"/>
        <v>4.2156398339695116</v>
      </c>
      <c r="V21" s="97">
        <f t="shared" si="9"/>
        <v>1.0132514586352031</v>
      </c>
      <c r="W21" s="97"/>
      <c r="X21" s="97">
        <f t="shared" si="10"/>
        <v>0.27128448813648615</v>
      </c>
      <c r="Y21" s="97">
        <f t="shared" si="11"/>
        <v>1.6283929059225883</v>
      </c>
      <c r="Z21" s="97">
        <f t="shared" si="11"/>
        <v>12.463588954681903</v>
      </c>
      <c r="AA21" s="97">
        <f t="shared" si="11"/>
        <v>6.0756813394867697</v>
      </c>
      <c r="AB21" s="97">
        <f t="shared" si="11"/>
        <v>8.3552050706368792</v>
      </c>
      <c r="AC21" s="97">
        <f t="shared" si="11"/>
        <v>16.00916269381888</v>
      </c>
      <c r="AD21" s="97">
        <f t="shared" si="11"/>
        <v>21.725382734749182</v>
      </c>
      <c r="AE21" s="97">
        <f t="shared" si="11"/>
        <v>20.189410006548783</v>
      </c>
      <c r="AF21" s="97">
        <f t="shared" si="11"/>
        <v>13.281891806018528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2.11512975508488E-2</v>
      </c>
      <c r="C22" s="69">
        <f>'Basic T2'!O22</f>
        <v>0.40320940239314529</v>
      </c>
      <c r="D22" s="69">
        <f>'Basic T2'!Z22</f>
        <v>1.0208987599749448</v>
      </c>
      <c r="E22" s="69">
        <f>'Basic T2'!AK22</f>
        <v>0.3364529696609847</v>
      </c>
      <c r="F22" s="69">
        <f>'Basic T2'!AV22</f>
        <v>1.3650757191670062</v>
      </c>
      <c r="G22" s="69">
        <f>'Basic T2'!BG22</f>
        <v>8.3397793465962948</v>
      </c>
      <c r="H22" s="69">
        <f>'Basic T2'!BR22</f>
        <v>4.4630137997449433</v>
      </c>
      <c r="I22" s="69">
        <f>'Basic T2'!CC22</f>
        <v>2.2207477149271933</v>
      </c>
      <c r="J22" s="69">
        <f>'Basic T2'!CN22</f>
        <v>0.78743638619203871</v>
      </c>
      <c r="K22" s="309">
        <f t="shared" si="12"/>
        <v>18.9577653962074</v>
      </c>
      <c r="L22" s="97"/>
      <c r="M22" s="97">
        <f t="shared" si="0"/>
        <v>0.20555318556434576</v>
      </c>
      <c r="N22" s="97">
        <f t="shared" si="1"/>
        <v>0.55478462603740686</v>
      </c>
      <c r="O22" s="97">
        <f t="shared" si="2"/>
        <v>0.83493895900466453</v>
      </c>
      <c r="P22" s="97">
        <f t="shared" si="3"/>
        <v>1.0453661561566256</v>
      </c>
      <c r="Q22" s="97">
        <f t="shared" si="4"/>
        <v>4.2633206121908218</v>
      </c>
      <c r="R22" s="97">
        <f t="shared" si="5"/>
        <v>6.6437703930531544</v>
      </c>
      <c r="S22" s="97">
        <f t="shared" si="6"/>
        <v>4.1488728173557208</v>
      </c>
      <c r="T22" s="97">
        <f t="shared" si="7"/>
        <v>3.1160447426128868</v>
      </c>
      <c r="U22" s="97">
        <f t="shared" si="8"/>
        <v>4.1614169368494984</v>
      </c>
      <c r="V22" s="97">
        <f t="shared" si="9"/>
        <v>3.1983543060908177</v>
      </c>
      <c r="W22" s="97"/>
      <c r="X22" s="97">
        <f t="shared" si="10"/>
        <v>0.1115706261196809</v>
      </c>
      <c r="Y22" s="97">
        <f t="shared" si="11"/>
        <v>2.1268825410921557</v>
      </c>
      <c r="Z22" s="97">
        <f t="shared" si="11"/>
        <v>5.3851218149327922</v>
      </c>
      <c r="AA22" s="97">
        <f t="shared" si="11"/>
        <v>1.774750149235911</v>
      </c>
      <c r="AB22" s="97">
        <f t="shared" si="11"/>
        <v>7.2006151075173479</v>
      </c>
      <c r="AC22" s="97">
        <f t="shared" si="11"/>
        <v>43.991362759793994</v>
      </c>
      <c r="AD22" s="97">
        <f t="shared" si="11"/>
        <v>23.541876937868388</v>
      </c>
      <c r="AE22" s="97">
        <f t="shared" si="11"/>
        <v>11.714185023997953</v>
      </c>
      <c r="AF22" s="97">
        <f t="shared" si="11"/>
        <v>4.1536350394417765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7.0954616653834705E-3</v>
      </c>
      <c r="C23" s="69">
        <f>'Basic T2'!O23</f>
        <v>0.16490807702184465</v>
      </c>
      <c r="D23" s="69">
        <f>'Basic T2'!Z23</f>
        <v>0.60967957396353445</v>
      </c>
      <c r="E23" s="69">
        <f>'Basic T2'!AK23</f>
        <v>0.38163275298974653</v>
      </c>
      <c r="F23" s="69">
        <f>'Basic T2'!AV23</f>
        <v>0.55274688794697835</v>
      </c>
      <c r="G23" s="69">
        <f>'Basic T2'!BG23</f>
        <v>6.0841975601660208</v>
      </c>
      <c r="H23" s="69">
        <f>'Basic T2'!BR23</f>
        <v>5.3323374665007321</v>
      </c>
      <c r="I23" s="69">
        <f>'Basic T2'!CC23</f>
        <v>2.6391691430649771</v>
      </c>
      <c r="J23" s="69">
        <f>'Basic T2'!CN23</f>
        <v>1.2608900462255976</v>
      </c>
      <c r="K23" s="309">
        <f t="shared" si="12"/>
        <v>17.032656969544817</v>
      </c>
      <c r="L23" s="97"/>
      <c r="M23" s="97">
        <f t="shared" si="0"/>
        <v>6.8955332166406078E-2</v>
      </c>
      <c r="N23" s="97">
        <f t="shared" si="1"/>
        <v>0.226900626071976</v>
      </c>
      <c r="O23" s="97">
        <f t="shared" si="2"/>
        <v>0.49862459312225427</v>
      </c>
      <c r="P23" s="97">
        <f t="shared" si="3"/>
        <v>1.1857406533173016</v>
      </c>
      <c r="Q23" s="97">
        <f t="shared" si="4"/>
        <v>1.7263051181854474</v>
      </c>
      <c r="R23" s="97">
        <f t="shared" si="5"/>
        <v>4.8468922181034237</v>
      </c>
      <c r="S23" s="97">
        <f t="shared" si="6"/>
        <v>4.9570068479278904</v>
      </c>
      <c r="T23" s="97">
        <f t="shared" si="7"/>
        <v>3.703153256822509</v>
      </c>
      <c r="U23" s="97">
        <f t="shared" si="8"/>
        <v>6.6635086794027032</v>
      </c>
      <c r="V23" s="97">
        <f t="shared" si="9"/>
        <v>2.8735703087458693</v>
      </c>
      <c r="W23" s="97"/>
      <c r="X23" s="97">
        <f t="shared" si="10"/>
        <v>4.1657984882044453E-2</v>
      </c>
      <c r="Y23" s="97">
        <f t="shared" si="11"/>
        <v>0.96818762519968526</v>
      </c>
      <c r="Z23" s="97">
        <f t="shared" si="11"/>
        <v>3.579474271416784</v>
      </c>
      <c r="AA23" s="97">
        <f t="shared" si="11"/>
        <v>2.2405943692292025</v>
      </c>
      <c r="AB23" s="97">
        <f t="shared" si="11"/>
        <v>3.2452182236471705</v>
      </c>
      <c r="AC23" s="97">
        <f t="shared" si="11"/>
        <v>35.720777862460615</v>
      </c>
      <c r="AD23" s="97">
        <f t="shared" si="11"/>
        <v>31.306551150740603</v>
      </c>
      <c r="AE23" s="97">
        <f t="shared" si="11"/>
        <v>15.49475896675389</v>
      </c>
      <c r="AF23" s="97">
        <f t="shared" si="11"/>
        <v>7.402779545669989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4.1957503835906067E-2</v>
      </c>
      <c r="C24" s="69">
        <f>'Basic T2'!O24</f>
        <v>0.40176606724709335</v>
      </c>
      <c r="D24" s="69">
        <f>'Basic T2'!Z24</f>
        <v>0.86994650314105892</v>
      </c>
      <c r="E24" s="69">
        <f>'Basic T2'!AK24</f>
        <v>0.3734486291365377</v>
      </c>
      <c r="F24" s="69">
        <f>'Basic T2'!AV24</f>
        <v>0.3932646913045858</v>
      </c>
      <c r="G24" s="69">
        <f>'Basic T2'!BG24</f>
        <v>2.3583148362815738</v>
      </c>
      <c r="H24" s="69">
        <f>'Basic T2'!BR24</f>
        <v>2.453980930885348</v>
      </c>
      <c r="I24" s="69">
        <f>'Basic T2'!CC24</f>
        <v>1.9652067859865081</v>
      </c>
      <c r="J24" s="69">
        <f>'Basic T2'!CN24</f>
        <v>0.66958213446332637</v>
      </c>
      <c r="K24" s="309">
        <f t="shared" si="12"/>
        <v>9.5274680822819384</v>
      </c>
      <c r="L24" s="97"/>
      <c r="M24" s="97">
        <f t="shared" si="0"/>
        <v>0.4077526946545485</v>
      </c>
      <c r="N24" s="97">
        <f t="shared" si="1"/>
        <v>0.55279870967609068</v>
      </c>
      <c r="O24" s="97">
        <f t="shared" si="2"/>
        <v>0.71148311291921851</v>
      </c>
      <c r="P24" s="97">
        <f t="shared" si="3"/>
        <v>1.1603124155978983</v>
      </c>
      <c r="Q24" s="97">
        <f t="shared" si="4"/>
        <v>1.2282201206456158</v>
      </c>
      <c r="R24" s="97">
        <f t="shared" si="5"/>
        <v>1.8787190446687443</v>
      </c>
      <c r="S24" s="97">
        <f t="shared" si="6"/>
        <v>2.2812510189955848</v>
      </c>
      <c r="T24" s="97">
        <f t="shared" si="7"/>
        <v>2.7574821905518387</v>
      </c>
      <c r="U24" s="97">
        <f t="shared" si="8"/>
        <v>3.5385848099327979</v>
      </c>
      <c r="V24" s="97">
        <f t="shared" si="9"/>
        <v>1.6073739668286746</v>
      </c>
      <c r="W24" s="97"/>
      <c r="X24" s="97">
        <f t="shared" si="10"/>
        <v>0.44038461712544269</v>
      </c>
      <c r="Y24" s="97">
        <f t="shared" ref="Y24:AG32" si="13">IF($K24&gt;0,C24/$K24*100,0)</f>
        <v>4.2169237805608661</v>
      </c>
      <c r="Z24" s="97">
        <f t="shared" si="13"/>
        <v>9.1309306483942247</v>
      </c>
      <c r="AA24" s="97">
        <f t="shared" si="13"/>
        <v>3.9197048566453181</v>
      </c>
      <c r="AB24" s="97">
        <f t="shared" si="13"/>
        <v>4.127693610812857</v>
      </c>
      <c r="AC24" s="97">
        <f t="shared" si="13"/>
        <v>24.752797027651972</v>
      </c>
      <c r="AD24" s="97">
        <f t="shared" si="13"/>
        <v>25.756905294167005</v>
      </c>
      <c r="AE24" s="97">
        <f t="shared" si="13"/>
        <v>20.626747515860671</v>
      </c>
      <c r="AF24" s="97">
        <f t="shared" si="13"/>
        <v>7.027912648781645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2.7641808384092352E-2</v>
      </c>
      <c r="C25" s="69">
        <f>'Basic T2'!O25</f>
        <v>1.8829481968920192</v>
      </c>
      <c r="D25" s="69">
        <f>'Basic T2'!Z25</f>
        <v>5.3540616651545783</v>
      </c>
      <c r="E25" s="69">
        <f>'Basic T2'!AK25</f>
        <v>4.3474108249328918</v>
      </c>
      <c r="F25" s="69">
        <f>'Basic T2'!AV25</f>
        <v>2.5667769731099628</v>
      </c>
      <c r="G25" s="69">
        <f>'Basic T2'!BG25</f>
        <v>16.705476279227742</v>
      </c>
      <c r="H25" s="69">
        <f>'Basic T2'!BR25</f>
        <v>10.160335356955109</v>
      </c>
      <c r="I25" s="69">
        <f>'Basic T2'!CC25</f>
        <v>1.7485707142191775</v>
      </c>
      <c r="J25" s="69">
        <f>'Basic T2'!CN25</f>
        <v>0.29420562374099191</v>
      </c>
      <c r="K25" s="309">
        <f t="shared" si="12"/>
        <v>43.087427442616566</v>
      </c>
      <c r="L25" s="97"/>
      <c r="M25" s="97">
        <f t="shared" si="0"/>
        <v>0.26862946608594285</v>
      </c>
      <c r="N25" s="97">
        <f t="shared" si="1"/>
        <v>2.5907895625955462</v>
      </c>
      <c r="O25" s="97">
        <f t="shared" si="2"/>
        <v>4.3788031178142051</v>
      </c>
      <c r="P25" s="97">
        <f t="shared" si="3"/>
        <v>13.507493032006964</v>
      </c>
      <c r="Q25" s="97">
        <f t="shared" si="4"/>
        <v>8.0164001327589975</v>
      </c>
      <c r="R25" s="97">
        <f t="shared" si="5"/>
        <v>13.308187674183753</v>
      </c>
      <c r="S25" s="97">
        <f t="shared" si="6"/>
        <v>9.4451733893581817</v>
      </c>
      <c r="T25" s="97">
        <f t="shared" si="7"/>
        <v>2.4535090341444574</v>
      </c>
      <c r="U25" s="97">
        <f t="shared" si="8"/>
        <v>1.5548078384754134</v>
      </c>
      <c r="V25" s="97">
        <f t="shared" si="9"/>
        <v>7.2692564877418393</v>
      </c>
      <c r="W25" s="97"/>
      <c r="X25" s="97">
        <f t="shared" si="10"/>
        <v>6.4152839992374699E-2</v>
      </c>
      <c r="Y25" s="97">
        <f t="shared" si="13"/>
        <v>4.3700640967709479</v>
      </c>
      <c r="Z25" s="97">
        <f t="shared" si="13"/>
        <v>12.426041615701164</v>
      </c>
      <c r="AA25" s="97">
        <f t="shared" si="13"/>
        <v>10.089743303247179</v>
      </c>
      <c r="AB25" s="97">
        <f t="shared" si="13"/>
        <v>5.957136746045868</v>
      </c>
      <c r="AC25" s="97">
        <f t="shared" si="13"/>
        <v>38.771115545192245</v>
      </c>
      <c r="AD25" s="97">
        <f t="shared" si="13"/>
        <v>23.580742597098769</v>
      </c>
      <c r="AE25" s="97">
        <f t="shared" si="13"/>
        <v>4.058192419465998</v>
      </c>
      <c r="AF25" s="97">
        <f t="shared" si="13"/>
        <v>0.68281083648545093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2.5239072161247787E-2</v>
      </c>
      <c r="C26" s="69">
        <f>'Basic T2'!O26</f>
        <v>0.29152142148489157</v>
      </c>
      <c r="D26" s="69">
        <f>'Basic T2'!Z26</f>
        <v>1.23130769855778</v>
      </c>
      <c r="E26" s="69">
        <f>'Basic T2'!AK26</f>
        <v>0.73295388078922219</v>
      </c>
      <c r="F26" s="69">
        <f>'Basic T2'!AV26</f>
        <v>0.84531366014404252</v>
      </c>
      <c r="G26" s="69">
        <f>'Basic T2'!BG26</f>
        <v>2.8188338973140925</v>
      </c>
      <c r="H26" s="69">
        <f>'Basic T2'!BR26</f>
        <v>2.7586038864201101</v>
      </c>
      <c r="I26" s="69">
        <f>'Basic T2'!CC26</f>
        <v>2.0910694950101583</v>
      </c>
      <c r="J26" s="69">
        <f>'Basic T2'!CN26</f>
        <v>0.50374222736275198</v>
      </c>
      <c r="K26" s="309">
        <f t="shared" si="12"/>
        <v>11.298585239244296</v>
      </c>
      <c r="L26" s="97"/>
      <c r="M26" s="97">
        <f t="shared" si="0"/>
        <v>0.24527912157449117</v>
      </c>
      <c r="N26" s="97">
        <f t="shared" si="1"/>
        <v>0.40111069295624724</v>
      </c>
      <c r="O26" s="97">
        <f t="shared" si="2"/>
        <v>1.0070212721910772</v>
      </c>
      <c r="P26" s="97">
        <f t="shared" si="3"/>
        <v>2.2773024763988592</v>
      </c>
      <c r="Q26" s="97">
        <f t="shared" si="4"/>
        <v>2.6400316850245447</v>
      </c>
      <c r="R26" s="97">
        <f t="shared" si="5"/>
        <v>2.2455852141403847</v>
      </c>
      <c r="S26" s="97">
        <f t="shared" si="6"/>
        <v>2.56443228539296</v>
      </c>
      <c r="T26" s="97">
        <f t="shared" si="7"/>
        <v>2.9340865973054528</v>
      </c>
      <c r="U26" s="97">
        <f t="shared" si="8"/>
        <v>2.6621597293605497</v>
      </c>
      <c r="V26" s="97">
        <f t="shared" si="9"/>
        <v>1.9061781806784317</v>
      </c>
      <c r="W26" s="97"/>
      <c r="X26" s="97">
        <f t="shared" si="10"/>
        <v>0.22338258841100622</v>
      </c>
      <c r="Y26" s="97">
        <f t="shared" si="13"/>
        <v>2.5801586243941981</v>
      </c>
      <c r="Z26" s="97">
        <f t="shared" si="13"/>
        <v>10.897892722718758</v>
      </c>
      <c r="AA26" s="97">
        <f t="shared" si="13"/>
        <v>6.4871297181827128</v>
      </c>
      <c r="AB26" s="97">
        <f t="shared" si="13"/>
        <v>7.4815885550692283</v>
      </c>
      <c r="AC26" s="97">
        <f t="shared" si="13"/>
        <v>24.94855628050853</v>
      </c>
      <c r="AD26" s="97">
        <f t="shared" si="13"/>
        <v>24.415480593432413</v>
      </c>
      <c r="AE26" s="97">
        <f t="shared" si="13"/>
        <v>18.507356901172692</v>
      </c>
      <c r="AF26" s="97">
        <f t="shared" si="13"/>
        <v>4.4584540161104691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1.1132311724234892E-3</v>
      </c>
      <c r="C27" s="69">
        <f>'Basic T2'!O27</f>
        <v>2.2214904573161387E-2</v>
      </c>
      <c r="D27" s="69">
        <f>'Basic T2'!Z27</f>
        <v>9.7357343727423579E-2</v>
      </c>
      <c r="E27" s="69">
        <f>'Basic T2'!AK27</f>
        <v>2.8680822346905492E-2</v>
      </c>
      <c r="F27" s="69">
        <f>'Basic T2'!AV27</f>
        <v>2.5473483921790992E-2</v>
      </c>
      <c r="G27" s="69">
        <f>'Basic T2'!BG27</f>
        <v>0.10460255975385534</v>
      </c>
      <c r="H27" s="69">
        <f>'Basic T2'!BR27</f>
        <v>0.14929292749539411</v>
      </c>
      <c r="I27" s="69">
        <f>'Basic T2'!CC27</f>
        <v>0.13435980367380501</v>
      </c>
      <c r="J27" s="69">
        <f>'Basic T2'!CN27</f>
        <v>3.0752641022513693E-2</v>
      </c>
      <c r="K27" s="309">
        <f t="shared" si="12"/>
        <v>0.59384771768727307</v>
      </c>
      <c r="L27" s="97"/>
      <c r="M27" s="97">
        <f t="shared" si="0"/>
        <v>1.0818637164507991E-2</v>
      </c>
      <c r="N27" s="97">
        <f t="shared" si="1"/>
        <v>3.056597255155561E-2</v>
      </c>
      <c r="O27" s="97">
        <f t="shared" si="2"/>
        <v>7.9623408716089861E-2</v>
      </c>
      <c r="P27" s="97">
        <f t="shared" si="3"/>
        <v>8.9111892941251006E-2</v>
      </c>
      <c r="Q27" s="97">
        <f t="shared" si="4"/>
        <v>7.9557219825398179E-2</v>
      </c>
      <c r="R27" s="97">
        <f t="shared" si="5"/>
        <v>8.3330189043175198E-2</v>
      </c>
      <c r="S27" s="97">
        <f t="shared" si="6"/>
        <v>0.13878455153880478</v>
      </c>
      <c r="T27" s="97">
        <f t="shared" si="7"/>
        <v>0.18852711500819255</v>
      </c>
      <c r="U27" s="97">
        <f t="shared" si="8"/>
        <v>0.16252050762197182</v>
      </c>
      <c r="V27" s="97">
        <f t="shared" si="9"/>
        <v>0.10018772599682377</v>
      </c>
      <c r="W27" s="97"/>
      <c r="X27" s="97">
        <f t="shared" si="10"/>
        <v>0.18746071413037396</v>
      </c>
      <c r="Y27" s="97">
        <f t="shared" si="13"/>
        <v>3.7408419551862298</v>
      </c>
      <c r="Z27" s="97">
        <f t="shared" si="13"/>
        <v>16.394328180055929</v>
      </c>
      <c r="AA27" s="97">
        <f t="shared" si="13"/>
        <v>4.8296594383830129</v>
      </c>
      <c r="AB27" s="97">
        <f t="shared" si="13"/>
        <v>4.2895650118850197</v>
      </c>
      <c r="AC27" s="97">
        <f t="shared" si="13"/>
        <v>17.614374298048617</v>
      </c>
      <c r="AD27" s="97">
        <f t="shared" si="13"/>
        <v>25.139934540257585</v>
      </c>
      <c r="AE27" s="97">
        <f t="shared" si="13"/>
        <v>22.625295959217681</v>
      </c>
      <c r="AF27" s="97">
        <f t="shared" si="13"/>
        <v>5.1785399028355581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9.106331094670729E-2</v>
      </c>
      <c r="C28" s="69">
        <f>'Basic T2'!O28</f>
        <v>1.273969549598964</v>
      </c>
      <c r="D28" s="69">
        <f>'Basic T2'!Z28</f>
        <v>4.6616277190059847</v>
      </c>
      <c r="E28" s="69">
        <f>'Basic T2'!AK28</f>
        <v>1.6192264165022299</v>
      </c>
      <c r="F28" s="69">
        <f>'Basic T2'!AV28</f>
        <v>1.2377326660531551</v>
      </c>
      <c r="G28" s="69">
        <f>'Basic T2'!BG28</f>
        <v>10.259682708498962</v>
      </c>
      <c r="H28" s="69">
        <f>'Basic T2'!BR28</f>
        <v>9.0370207408078755</v>
      </c>
      <c r="I28" s="69">
        <f>'Basic T2'!CC28</f>
        <v>6.8136195880919139</v>
      </c>
      <c r="J28" s="69">
        <f>'Basic T2'!CN28</f>
        <v>1.9070136400019801</v>
      </c>
      <c r="K28" s="309">
        <f t="shared" si="12"/>
        <v>36.900956339507772</v>
      </c>
      <c r="L28" s="97"/>
      <c r="M28" s="97">
        <f t="shared" si="0"/>
        <v>0.88497424841820527</v>
      </c>
      <c r="N28" s="97">
        <f t="shared" si="1"/>
        <v>1.7528825368714178</v>
      </c>
      <c r="O28" s="97">
        <f t="shared" si="2"/>
        <v>3.8124981120259838</v>
      </c>
      <c r="P28" s="97">
        <f t="shared" si="3"/>
        <v>5.0309691029678794</v>
      </c>
      <c r="Q28" s="97">
        <f t="shared" si="4"/>
        <v>3.8656106130041965</v>
      </c>
      <c r="R28" s="97">
        <f t="shared" si="5"/>
        <v>8.1732349727770774</v>
      </c>
      <c r="S28" s="97">
        <f t="shared" si="6"/>
        <v>8.4009262314090005</v>
      </c>
      <c r="T28" s="97">
        <f t="shared" si="7"/>
        <v>9.5605382605714251</v>
      </c>
      <c r="U28" s="97">
        <f t="shared" si="8"/>
        <v>10.078120594203611</v>
      </c>
      <c r="V28" s="97">
        <f t="shared" si="9"/>
        <v>6.2255403071368818</v>
      </c>
      <c r="W28" s="97"/>
      <c r="X28" s="97">
        <f t="shared" si="10"/>
        <v>0.24677764475499767</v>
      </c>
      <c r="Y28" s="97">
        <f t="shared" si="13"/>
        <v>3.4524025282103508</v>
      </c>
      <c r="Z28" s="97">
        <f t="shared" si="13"/>
        <v>12.632810044586956</v>
      </c>
      <c r="AA28" s="97">
        <f t="shared" si="13"/>
        <v>4.3880337452626277</v>
      </c>
      <c r="AB28" s="97">
        <f t="shared" si="13"/>
        <v>3.3542021368372628</v>
      </c>
      <c r="AC28" s="97">
        <f t="shared" si="13"/>
        <v>27.80329760048657</v>
      </c>
      <c r="AD28" s="97">
        <f t="shared" si="13"/>
        <v>24.489936406153376</v>
      </c>
      <c r="AE28" s="97">
        <f t="shared" si="13"/>
        <v>18.464615186129894</v>
      </c>
      <c r="AF28" s="97">
        <f t="shared" si="13"/>
        <v>5.1679247075779662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4.1553951007208725E-2</v>
      </c>
      <c r="C29" s="69">
        <f>'Basic T2'!O29</f>
        <v>0.46363308732883568</v>
      </c>
      <c r="D29" s="69">
        <f>'Basic T2'!Z29</f>
        <v>1.7052047183094077</v>
      </c>
      <c r="E29" s="69">
        <f>'Basic T2'!AK29</f>
        <v>0.52285757203947314</v>
      </c>
      <c r="F29" s="69">
        <f>'Basic T2'!AV29</f>
        <v>0.59573305454919978</v>
      </c>
      <c r="G29" s="69">
        <f>'Basic T2'!BG29</f>
        <v>2.6846182643774776</v>
      </c>
      <c r="H29" s="69">
        <f>'Basic T2'!BR29</f>
        <v>2.5010121710561353</v>
      </c>
      <c r="I29" s="69">
        <f>'Basic T2'!CC29</f>
        <v>1.1397016379985991</v>
      </c>
      <c r="J29" s="69">
        <f>'Basic T2'!CN29</f>
        <v>0.30189397837835069</v>
      </c>
      <c r="K29" s="309">
        <f t="shared" si="12"/>
        <v>9.9562084350446867</v>
      </c>
      <c r="L29" s="97"/>
      <c r="M29" s="97">
        <f t="shared" si="0"/>
        <v>0.40383087523506261</v>
      </c>
      <c r="N29" s="97">
        <f t="shared" si="1"/>
        <v>0.63792289427194482</v>
      </c>
      <c r="O29" s="97">
        <f t="shared" si="2"/>
        <v>1.3945965145750994</v>
      </c>
      <c r="P29" s="97">
        <f t="shared" si="3"/>
        <v>1.6245290117398286</v>
      </c>
      <c r="Q29" s="97">
        <f t="shared" si="4"/>
        <v>1.8605568725321955</v>
      </c>
      <c r="R29" s="97">
        <f t="shared" si="5"/>
        <v>2.1386641780636815</v>
      </c>
      <c r="S29" s="97">
        <f t="shared" si="6"/>
        <v>2.3249718414412284</v>
      </c>
      <c r="T29" s="97">
        <f t="shared" si="7"/>
        <v>1.5991736807209822</v>
      </c>
      <c r="U29" s="97">
        <f t="shared" si="8"/>
        <v>1.5954389926428405</v>
      </c>
      <c r="V29" s="97">
        <f t="shared" si="9"/>
        <v>1.6797065189409588</v>
      </c>
      <c r="W29" s="97"/>
      <c r="X29" s="97">
        <f>IF($K29&gt;0,B29/$K29*100,0)</f>
        <v>0.41736722647291802</v>
      </c>
      <c r="Y29" s="97">
        <f t="shared" si="13"/>
        <v>4.6567233937861481</v>
      </c>
      <c r="Z29" s="97">
        <f t="shared" si="13"/>
        <v>17.127049211899653</v>
      </c>
      <c r="AA29" s="97">
        <f t="shared" si="13"/>
        <v>5.2515731812029545</v>
      </c>
      <c r="AB29" s="97">
        <f t="shared" si="13"/>
        <v>5.9835333745353232</v>
      </c>
      <c r="AC29" s="97">
        <f t="shared" si="13"/>
        <v>26.964263372871304</v>
      </c>
      <c r="AD29" s="97">
        <f t="shared" si="13"/>
        <v>25.120126676465166</v>
      </c>
      <c r="AE29" s="97">
        <f t="shared" si="13"/>
        <v>11.447145220332903</v>
      </c>
      <c r="AF29" s="97">
        <f t="shared" si="13"/>
        <v>3.0322183424336444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2.3011053238623961E-2</v>
      </c>
      <c r="C30" s="69">
        <f>'Basic T2'!O30</f>
        <v>0.15880814136573709</v>
      </c>
      <c r="D30" s="69">
        <f>'Basic T2'!Z30</f>
        <v>0.41924135249460942</v>
      </c>
      <c r="E30" s="69">
        <f>'Basic T2'!AK30</f>
        <v>0.17026810920781282</v>
      </c>
      <c r="F30" s="69">
        <f>'Basic T2'!AV30</f>
        <v>0.39163171749207615</v>
      </c>
      <c r="G30" s="69">
        <f>'Basic T2'!BG30</f>
        <v>2.8231636486032783</v>
      </c>
      <c r="H30" s="69">
        <f>'Basic T2'!BR30</f>
        <v>3.0166012170635819</v>
      </c>
      <c r="I30" s="69">
        <f>'Basic T2'!CC30</f>
        <v>2.477448665083116</v>
      </c>
      <c r="J30" s="69">
        <f>'Basic T2'!CN30</f>
        <v>0.90900893161977625</v>
      </c>
      <c r="K30" s="309">
        <f t="shared" si="12"/>
        <v>10.389182836168613</v>
      </c>
      <c r="L30" s="97"/>
      <c r="M30" s="97">
        <f t="shared" si="0"/>
        <v>0.2236267200638051</v>
      </c>
      <c r="N30" s="97">
        <f t="shared" si="1"/>
        <v>0.21850759133186301</v>
      </c>
      <c r="O30" s="97">
        <f t="shared" si="2"/>
        <v>0.34287527044517868</v>
      </c>
      <c r="P30" s="97">
        <f t="shared" si="3"/>
        <v>0.529026446156727</v>
      </c>
      <c r="Q30" s="97">
        <f t="shared" si="4"/>
        <v>1.2231201171686743</v>
      </c>
      <c r="R30" s="97">
        <f t="shared" si="5"/>
        <v>2.2490344508922084</v>
      </c>
      <c r="S30" s="97">
        <f t="shared" si="6"/>
        <v>2.8042697943243029</v>
      </c>
      <c r="T30" s="97">
        <f t="shared" si="7"/>
        <v>3.4762349797931247</v>
      </c>
      <c r="U30" s="97">
        <f t="shared" si="8"/>
        <v>4.8038993753934429</v>
      </c>
      <c r="V30" s="97">
        <f t="shared" si="9"/>
        <v>1.7527533950532057</v>
      </c>
      <c r="W30" s="97"/>
      <c r="X30" s="97">
        <f t="shared" si="10"/>
        <v>0.22149050220305988</v>
      </c>
      <c r="Y30" s="97">
        <f t="shared" si="13"/>
        <v>1.5285912652616607</v>
      </c>
      <c r="Z30" s="97">
        <f t="shared" si="13"/>
        <v>4.0353640811390301</v>
      </c>
      <c r="AA30" s="97">
        <f t="shared" si="13"/>
        <v>1.6388979950862561</v>
      </c>
      <c r="AB30" s="97">
        <f t="shared" si="13"/>
        <v>3.7696104079395001</v>
      </c>
      <c r="AC30" s="97">
        <f t="shared" si="13"/>
        <v>27.174068385578842</v>
      </c>
      <c r="AD30" s="97">
        <f t="shared" si="13"/>
        <v>29.035981603496957</v>
      </c>
      <c r="AE30" s="97">
        <f t="shared" si="13"/>
        <v>23.846424729943099</v>
      </c>
      <c r="AF30" s="97">
        <f t="shared" si="13"/>
        <v>8.7495710293515838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4.6709104704588861E-2</v>
      </c>
      <c r="C31" s="69">
        <f>'Basic T2'!O31</f>
        <v>0.32989915733792885</v>
      </c>
      <c r="D31" s="69">
        <f>'Basic T2'!Z31</f>
        <v>0.81205866679850625</v>
      </c>
      <c r="E31" s="69">
        <f>'Basic T2'!AK31</f>
        <v>0.37981207454726718</v>
      </c>
      <c r="F31" s="69">
        <f>'Basic T2'!AV31</f>
        <v>0.56331245711760536</v>
      </c>
      <c r="G31" s="69">
        <f>'Basic T2'!BG31</f>
        <v>3.6569786569950464</v>
      </c>
      <c r="H31" s="69">
        <f>'Basic T2'!BR31</f>
        <v>4.9881820925739495</v>
      </c>
      <c r="I31" s="69">
        <f>'Basic T2'!CC31</f>
        <v>3.9122441945613455</v>
      </c>
      <c r="J31" s="69">
        <f>'Basic T2'!CN31</f>
        <v>1.76272507071631</v>
      </c>
      <c r="K31" s="309">
        <f t="shared" si="12"/>
        <v>16.451921475352549</v>
      </c>
      <c r="L31" s="97"/>
      <c r="M31" s="97">
        <f t="shared" si="0"/>
        <v>0.45392984727320024</v>
      </c>
      <c r="N31" s="97">
        <f t="shared" si="1"/>
        <v>0.45391545818994516</v>
      </c>
      <c r="O31" s="97">
        <f t="shared" si="2"/>
        <v>0.66413972128254972</v>
      </c>
      <c r="P31" s="97">
        <f t="shared" si="3"/>
        <v>1.1800837687104289</v>
      </c>
      <c r="Q31" s="97">
        <f t="shared" si="4"/>
        <v>1.7593028546422564</v>
      </c>
      <c r="R31" s="97">
        <f t="shared" si="5"/>
        <v>2.9132816972294266</v>
      </c>
      <c r="S31" s="97">
        <f t="shared" si="6"/>
        <v>4.6370757565399758</v>
      </c>
      <c r="T31" s="97">
        <f t="shared" si="7"/>
        <v>5.4894699980273716</v>
      </c>
      <c r="U31" s="97">
        <f t="shared" si="8"/>
        <v>9.3155892881220357</v>
      </c>
      <c r="V31" s="97">
        <f t="shared" si="9"/>
        <v>2.7755947388550632</v>
      </c>
      <c r="W31" s="97"/>
      <c r="X31" s="97">
        <f t="shared" si="10"/>
        <v>0.28391276225434287</v>
      </c>
      <c r="Y31" s="97">
        <f t="shared" si="13"/>
        <v>2.0052317769214212</v>
      </c>
      <c r="Z31" s="97">
        <f t="shared" si="13"/>
        <v>4.9359502962319155</v>
      </c>
      <c r="AA31" s="97">
        <f t="shared" si="13"/>
        <v>2.3086183283592905</v>
      </c>
      <c r="AB31" s="97">
        <f t="shared" si="13"/>
        <v>3.4239918903182955</v>
      </c>
      <c r="AC31" s="97">
        <f t="shared" si="13"/>
        <v>22.228276876191941</v>
      </c>
      <c r="AD31" s="97">
        <f t="shared" si="13"/>
        <v>30.319753835726704</v>
      </c>
      <c r="AE31" s="97">
        <f t="shared" si="13"/>
        <v>23.779861826002971</v>
      </c>
      <c r="AF31" s="97">
        <f t="shared" si="13"/>
        <v>10.714402407993116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4.147616159026868E-4</v>
      </c>
      <c r="C32" s="69">
        <f>'Basic T2'!O32</f>
        <v>0.1064197400847281</v>
      </c>
      <c r="D32" s="69">
        <f>'Basic T2'!Z32</f>
        <v>0.32288995401186954</v>
      </c>
      <c r="E32" s="69">
        <f>'Basic T2'!AK32</f>
        <v>0.21540751731293034</v>
      </c>
      <c r="F32" s="69">
        <f>'Basic T2'!AV32</f>
        <v>0.24896078802815907</v>
      </c>
      <c r="G32" s="69">
        <f>'Basic T2'!BG32</f>
        <v>1.3002428796580545</v>
      </c>
      <c r="H32" s="69">
        <f>'Basic T2'!BR32</f>
        <v>1.713939086278278</v>
      </c>
      <c r="I32" s="69">
        <f>'Basic T2'!CC32</f>
        <v>2.1386250344080042</v>
      </c>
      <c r="J32" s="69">
        <f>'Basic T2'!CN32</f>
        <v>0.98947512307767838</v>
      </c>
      <c r="K32" s="309">
        <f t="shared" si="12"/>
        <v>7.0363748844756042</v>
      </c>
      <c r="L32" s="97"/>
      <c r="M32" s="97">
        <f t="shared" si="0"/>
        <v>4.0307489974860475E-3</v>
      </c>
      <c r="N32" s="97">
        <f t="shared" si="1"/>
        <v>0.14642524543199395</v>
      </c>
      <c r="O32" s="97">
        <f t="shared" si="2"/>
        <v>0.26407457100090004</v>
      </c>
      <c r="P32" s="97">
        <f t="shared" si="3"/>
        <v>0.66927549668399244</v>
      </c>
      <c r="Q32" s="97">
        <f t="shared" si="4"/>
        <v>0.7775390363513357</v>
      </c>
      <c r="R32" s="97">
        <f t="shared" si="5"/>
        <v>1.0358205881281481</v>
      </c>
      <c r="S32" s="97">
        <f t="shared" si="6"/>
        <v>1.5932989689769343</v>
      </c>
      <c r="T32" s="97">
        <f t="shared" si="7"/>
        <v>3.0008142077975055</v>
      </c>
      <c r="U32" s="97">
        <f t="shared" si="8"/>
        <v>5.22914435752591</v>
      </c>
      <c r="V32" s="97">
        <f t="shared" si="9"/>
        <v>1.1871029860689193</v>
      </c>
      <c r="W32" s="97"/>
      <c r="X32" s="97">
        <f t="shared" si="10"/>
        <v>5.8945355060285066E-3</v>
      </c>
      <c r="Y32" s="97">
        <f t="shared" si="13"/>
        <v>1.5124228289701078</v>
      </c>
      <c r="Z32" s="97">
        <f t="shared" si="13"/>
        <v>4.5888679797925995</v>
      </c>
      <c r="AA32" s="97">
        <f t="shared" si="13"/>
        <v>3.0613422515077362</v>
      </c>
      <c r="AB32" s="97">
        <f t="shared" si="13"/>
        <v>3.5381967577856424</v>
      </c>
      <c r="AC32" s="97">
        <f t="shared" si="13"/>
        <v>18.478874434714786</v>
      </c>
      <c r="AD32" s="97">
        <f t="shared" si="13"/>
        <v>24.358268489357382</v>
      </c>
      <c r="AE32" s="97">
        <f t="shared" si="13"/>
        <v>30.393847251181359</v>
      </c>
      <c r="AF32" s="97">
        <f t="shared" si="13"/>
        <v>14.062285471184364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3.7692860428718396E-2</v>
      </c>
      <c r="C33" s="69">
        <f>'Basic T2'!O33</f>
        <v>1.1505027331007907</v>
      </c>
      <c r="D33" s="69">
        <f>'Basic T2'!Z33</f>
        <v>3.6154798119484943</v>
      </c>
      <c r="E33" s="69">
        <f>'Basic T2'!AK33</f>
        <v>1.7724487478614726</v>
      </c>
      <c r="F33" s="69">
        <f>'Basic T2'!AV33</f>
        <v>1.5487527621929393</v>
      </c>
      <c r="G33" s="69">
        <f>'Basic T2'!BG33</f>
        <v>9.0649904260053287</v>
      </c>
      <c r="H33" s="69">
        <f>'Basic T2'!BR33</f>
        <v>13.920063313005485</v>
      </c>
      <c r="I33" s="69">
        <f>'Basic T2'!CC33</f>
        <v>13.018922700127826</v>
      </c>
      <c r="J33" s="69">
        <f>'Basic T2'!CN33</f>
        <v>3.461645010275602</v>
      </c>
      <c r="K33" s="309">
        <f t="shared" ref="K33" si="14">SUM(B33:J33)</f>
        <v>47.590498364946654</v>
      </c>
      <c r="L33" s="97"/>
      <c r="M33" s="97">
        <f t="shared" si="0"/>
        <v>0.36630790690401005</v>
      </c>
      <c r="N33" s="97">
        <f t="shared" si="1"/>
        <v>1.5830018465590912</v>
      </c>
      <c r="O33" s="97">
        <f t="shared" si="2"/>
        <v>2.9569092145481126</v>
      </c>
      <c r="P33" s="97">
        <f t="shared" si="3"/>
        <v>5.5070339738821161</v>
      </c>
      <c r="Q33" s="97">
        <f t="shared" si="4"/>
        <v>4.8369694673595056</v>
      </c>
      <c r="R33" s="97">
        <f t="shared" si="5"/>
        <v>7.2214998146424998</v>
      </c>
      <c r="S33" s="97">
        <f t="shared" si="6"/>
        <v>12.940262989663974</v>
      </c>
      <c r="T33" s="97">
        <f t="shared" si="7"/>
        <v>18.267516549283886</v>
      </c>
      <c r="U33" s="97">
        <f t="shared" si="8"/>
        <v>18.29398339691188</v>
      </c>
      <c r="V33" s="97">
        <f t="shared" si="9"/>
        <v>8.0289671379194214</v>
      </c>
      <c r="W33" s="97"/>
      <c r="X33" s="97">
        <f t="shared" ref="X33" si="15">IF($K33&gt;0,B33/$K33*100,0)</f>
        <v>7.9202491513477233E-2</v>
      </c>
      <c r="Y33" s="97">
        <f t="shared" ref="Y33" si="16">IF($K33&gt;0,C33/$K33*100,0)</f>
        <v>2.4175051168369506</v>
      </c>
      <c r="Z33" s="97">
        <f t="shared" ref="Z33" si="17">IF($K33&gt;0,D33/$K33*100,0)</f>
        <v>7.597062304797209</v>
      </c>
      <c r="AA33" s="97">
        <f t="shared" ref="AA33" si="18">IF($K33&gt;0,E33/$K33*100,0)</f>
        <v>3.7243752613588739</v>
      </c>
      <c r="AB33" s="97">
        <f t="shared" ref="AB33" si="19">IF($K33&gt;0,F33/$K33*100,0)</f>
        <v>3.2543318843109481</v>
      </c>
      <c r="AC33" s="97">
        <f t="shared" ref="AC33" si="20">IF($K33&gt;0,G33/$K33*100,0)</f>
        <v>19.047899764551016</v>
      </c>
      <c r="AD33" s="97">
        <f t="shared" ref="AD33" si="21">IF($K33&gt;0,H33/$K33*100,0)</f>
        <v>29.249669138280076</v>
      </c>
      <c r="AE33" s="97">
        <f t="shared" ref="AE33" si="22">IF($K33&gt;0,I33/$K33*100,0)</f>
        <v>27.356138614671593</v>
      </c>
      <c r="AF33" s="97">
        <f>IF($K33&gt;0,J33/$K33*100,0)</f>
        <v>7.2738154236798609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10.28993906991904</v>
      </c>
      <c r="C35" s="310">
        <f t="shared" ref="C35:K35" si="24">SUM(C8:C33)</f>
        <v>72.678546497061461</v>
      </c>
      <c r="D35" s="310">
        <f t="shared" si="24"/>
        <v>122.27226301572561</v>
      </c>
      <c r="E35" s="310">
        <f t="shared" si="24"/>
        <v>32.185179104896761</v>
      </c>
      <c r="F35" s="310">
        <f t="shared" si="24"/>
        <v>32.019072533827696</v>
      </c>
      <c r="G35" s="310">
        <f t="shared" si="24"/>
        <v>125.52780805484366</v>
      </c>
      <c r="H35" s="310">
        <f t="shared" si="24"/>
        <v>107.57171878287269</v>
      </c>
      <c r="I35" s="310">
        <f t="shared" si="24"/>
        <v>71.268158783401702</v>
      </c>
      <c r="J35" s="310">
        <f t="shared" si="24"/>
        <v>18.922314157451055</v>
      </c>
      <c r="K35" s="310">
        <f t="shared" si="24"/>
        <v>592.73499999999967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1.7360100331377506</v>
      </c>
      <c r="Y35" s="98">
        <f t="shared" ref="Y35:AG35" si="26">IF($K35&gt;0,C35/$K35*100,0)</f>
        <v>12.26155811569445</v>
      </c>
      <c r="Z35" s="98">
        <f t="shared" si="26"/>
        <v>20.628487100597344</v>
      </c>
      <c r="AA35" s="98">
        <f t="shared" si="26"/>
        <v>5.4299440905120804</v>
      </c>
      <c r="AB35" s="98">
        <f t="shared" si="26"/>
        <v>5.401920341101456</v>
      </c>
      <c r="AC35" s="98">
        <f t="shared" si="26"/>
        <v>21.177728336414035</v>
      </c>
      <c r="AD35" s="98">
        <f t="shared" si="26"/>
        <v>18.148366265341636</v>
      </c>
      <c r="AE35" s="98">
        <f t="shared" si="26"/>
        <v>12.023612370351294</v>
      </c>
      <c r="AF35" s="98">
        <f t="shared" si="26"/>
        <v>3.1923733468499527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automation\Data\Results\Workbooks\MCAs\WE_MCA\[WE_MCA_MainTables.Main.xlsm]Manager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automation\Data\Results\Workbooks\MCAs\WE_MCA\[WE_MCA_MainTables.Main.xlsm]Manager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automation\Data\Results\Workbooks\MCAs\WE_MCA\[WE_MCA_MainTables.Main.xlsm]Manager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automation\Data\Results\Workbooks\MCAs\WE_MCA\[WE_MCA_MainTables.Main.xlsm]Manager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automation\Data\Results\Workbooks\MCAs\WE_MCA\[WE_MCA_MainTables.Main.xlsm]Manager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automation\Data\Results\Workbooks\MCAs\WE_MCA\[WE_MCA_MainTables.Main.xlsm]Manager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automation\Data\Results\Workbooks\MCAs\WE_MCA\[WE_MCA_MainTables.Main.xlsm]Manager</v>
      </c>
      <c r="Y79" s="91" t="str">
        <f ca="1">CELL("filename")</f>
        <v>M:\IE\Projects\Nuffield via NFER AI and automation\Data\Results\Workbooks\MCAs\WE_MCA\[WE_MCA_MainTables.Main.xlsm]Manager</v>
      </c>
      <c r="AW79" s="91" t="str">
        <f ca="1">CELL("filename")</f>
        <v>M:\IE\Projects\Nuffield via NFER AI and automation\Data\Results\Workbooks\MCAs\WE_MCA\[WE_MCA_MainTables.Main.xlsm]Manager</v>
      </c>
      <c r="BU79" s="91" t="str">
        <f ca="1">CELL("filename")</f>
        <v>M:\IE\Projects\Nuffield via NFER AI and automation\Data\Results\Workbooks\MCAs\WE_MCA\[WE_MCA_MainTables.Main.xlsm]Manager</v>
      </c>
      <c r="CS79" s="91" t="str">
        <f ca="1">CELL("filename")</f>
        <v>M:\IE\Projects\Nuffield via NFER AI and automation\Data\Results\Workbooks\MCAs\WE_MCA\[WE_MCA_MainTables.Main.xlsm]Manager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automation\Data\Results\Workbooks\MCAs\WE_MCA\[WE_MCA_MainTables.Main.xlsm]Manager</v>
      </c>
      <c r="Y96" s="91" t="str">
        <f ca="1">CELL("filename")</f>
        <v>M:\IE\Projects\Nuffield via NFER AI and automation\Data\Results\Workbooks\MCAs\WE_MCA\[WE_MCA_MainTables.Main.xlsm]Manager</v>
      </c>
      <c r="AW96" s="91" t="str">
        <f ca="1">CELL("filename")</f>
        <v>M:\IE\Projects\Nuffield via NFER AI and automation\Data\Results\Workbooks\MCAs\WE_MCA\[WE_MCA_MainTables.Main.xlsm]Manager</v>
      </c>
      <c r="BU96" s="91" t="str">
        <f ca="1">CELL("filename")</f>
        <v>M:\IE\Projects\Nuffield via NFER AI and automation\Data\Results\Workbooks\MCAs\WE_MCA\[WE_MCA_MainTables.Main.xlsm]Manager</v>
      </c>
      <c r="CS96" s="91" t="str">
        <f ca="1">CELL("filename")</f>
        <v>M:\IE\Projects\Nuffield via NFER AI and automation\Data\Results\Workbooks\MCAs\WE_MCA\[WE_MCA_MainTables.Main.xlsm]Manager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17DC116-D481-4E77-8F78-624FB4ADF71A}"/>
</file>

<file path=customXml/itemProps2.xml><?xml version="1.0" encoding="utf-8"?>
<ds:datastoreItem xmlns:ds="http://schemas.openxmlformats.org/officeDocument/2006/customXml" ds:itemID="{1BDFE722-A3D9-4B72-B172-566CFF7A08DB}"/>
</file>

<file path=customXml/itemProps3.xml><?xml version="1.0" encoding="utf-8"?>
<ds:datastoreItem xmlns:ds="http://schemas.openxmlformats.org/officeDocument/2006/customXml" ds:itemID="{66CFBFA0-476F-484B-8040-3AF9D1C1C6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