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EPs\BS_LEP\"/>
    </mc:Choice>
  </mc:AlternateContent>
  <xr:revisionPtr revIDLastSave="0" documentId="13_ncr:1_{DC5478AB-51AD-4700-A683-6ABAFE0EFE0D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AG1" i="109" s="1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Q89" i="71" l="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W1" i="16" l="1"/>
  <c r="A79" i="108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F32" i="12" l="1"/>
  <c r="F113" i="12"/>
  <c r="D32" i="12"/>
  <c r="F86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E6" i="16"/>
  <c r="F6" i="16"/>
  <c r="B6" i="16"/>
  <c r="A477" i="76" l="1"/>
  <c r="L1" i="16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<sst xmlns="http://schemas.openxmlformats.org/spreadsheetml/2006/main" count="2354" uniqueCount="530">
  <si>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</si>
  <si>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</si>
  <si>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</si>
  <si>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</si>
  <si>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</si>
  <si>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</si>
  <si>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</si>
  <si>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</si>
  <si>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</si>
  <si>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</si>
  <si>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</si>
  <si>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</si>
  <si>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</si>
  <si>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</si>
  <si>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</si>
  <si>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</si>
  <si>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</si>
  <si>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</si>
  <si>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</si>
  <si>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</si>
  <si>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</si>
  <si>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</si>
  <si>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</si>
  <si>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</si>
  <si>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</si>
  <si>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</si>
  <si>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</si>
  <si>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</si>
  <si>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</si>
  <si>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</si>
  <si>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</si>
  <si>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</si>
  <si>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</si>
  <si>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</si>
  <si>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</si>
  <si>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</si>
  <si>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</si>
  <si>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</si>
  <si>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</si>
  <si>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</si>
  <si>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</si>
  <si>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</si>
  <si>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</si>
  <si>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</si>
  <si>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</si>
  <si>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</si>
  <si>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</si>
  <si>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</si>
  <si>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</si>
  <si>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</si>
  <si>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</si>
  <si>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</si>
  <si>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</si>
  <si>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</si>
  <si>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</si>
  <si>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</si>
  <si>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</si>
  <si>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</si>
  <si>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</si>
  <si>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</si>
  <si>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</si>
  <si>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</si>
  <si>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</si>
  <si>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</si>
  <si>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</si>
  <si>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</si>
  <si>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</si>
  <si>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</si>
  <si>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</si>
  <si>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</si>
  <si>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</si>
  <si>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</si>
  <si>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</si>
  <si>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</si>
  <si>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</si>
  <si>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</si>
  <si>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</si>
  <si>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</si>
  <si>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</si>
  <si>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</si>
  <si>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</si>
  <si>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</si>
  <si>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</si>
  <si>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</si>
  <si>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</si>
  <si>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</si>
  <si>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</si>
  <si>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</si>
  <si>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</si>
  <si>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</si>
  <si>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</si>
  <si>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</si>
  <si>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</si>
  <si>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</si>
  <si>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</si>
  <si>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</si>
  <si>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</si>
  <si>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</si>
  <si>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</si>
  <si>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</si>
  <si>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</si>
  <si>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</si>
  <si>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</si>
  <si>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</si>
  <si>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</si>
  <si>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</si>
  <si>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</si>
  <si>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</si>
  <si>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</si>
  <si>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</si>
  <si>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</si>
  <si>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</si>
  <si>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</si>
  <si>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</si>
  <si>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</si>
  <si>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</si>
  <si>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</si>
  <si>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</si>
  <si>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</si>
  <si>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</si>
  <si>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</si>
  <si>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</si>
  <si>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</si>
  <si>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</si>
  <si>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</si>
  <si>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</si>
  <si>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</si>
  <si>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</si>
  <si>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</si>
  <si>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</si>
  <si>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</si>
  <si>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</si>
  <si>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</si>
  <si>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</si>
  <si>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</si>
  <si>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</si>
  <si>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</si>
  <si>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</si>
  <si>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</si>
  <si>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</si>
  <si>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</si>
  <si>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</si>
  <si>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</si>
  <si>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</si>
  <si>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</si>
  <si>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</si>
  <si>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</si>
  <si>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</si>
  <si>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</si>
  <si>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</si>
  <si>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</si>
  <si>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</si>
  <si>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</si>
  <si>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</si>
  <si>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</si>
  <si>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</si>
  <si>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</si>
  <si>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</si>
  <si>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</si>
  <si>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</si>
  <si>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</si>
  <si>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</si>
  <si>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</si>
  <si>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</si>
  <si>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</si>
  <si>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</si>
  <si>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</si>
  <si>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</si>
  <si>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</si>
  <si>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</si>
  <si>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</si>
  <si>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</si>
  <si>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</si>
  <si>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</si>
  <si>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</si>
  <si>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</si>
  <si>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</si>
  <si>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</si>
  <si>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</si>
  <si>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</si>
  <si>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</si>
  <si>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</si>
  <si>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</si>
  <si>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</si>
  <si>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</si>
  <si>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</si>
  <si>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</si>
  <si>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</si>
  <si>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</si>
  <si>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</si>
  <si>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</si>
  <si>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</si>
  <si>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</si>
  <si>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</si>
  <si>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</si>
  <si>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</si>
  <si>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</si>
  <si>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</si>
  <si>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</si>
  <si>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</si>
  <si>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</si>
  <si>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</si>
  <si>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</si>
  <si>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</si>
  <si>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</si>
  <si>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</si>
  <si>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</si>
  <si>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</si>
  <si>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</si>
  <si>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</si>
  <si>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</si>
  <si>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</si>
  <si>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</si>
  <si>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</si>
  <si>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</si>
  <si>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</si>
  <si>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</si>
  <si>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</si>
  <si>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</si>
  <si>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</si>
  <si>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</si>
  <si>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</si>
  <si>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</si>
  <si>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</si>
  <si>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</si>
  <si>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</si>
  <si>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</si>
  <si>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</si>
  <si>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</si>
  <si>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</si>
  <si>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</si>
  <si>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</si>
  <si>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</si>
  <si>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</si>
  <si>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</si>
  <si>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</si>
  <si>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</si>
  <si>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</si>
  <si>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</si>
  <si>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</si>
  <si>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</si>
  <si>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</si>
  <si>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</si>
  <si>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</si>
  <si>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</si>
  <si>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</si>
  <si>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</si>
  <si>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</si>
  <si>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</si>
  <si>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</si>
  <si>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</si>
  <si>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</si>
  <si>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</si>
  <si>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</si>
  <si>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</si>
  <si>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</si>
  <si>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</si>
  <si>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</si>
  <si>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</si>
  <si>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</si>
  <si>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</si>
  <si>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</si>
  <si>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</si>
  <si>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</si>
  <si>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</si>
  <si>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</si>
  <si>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</si>
  <si>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</si>
  <si>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</si>
  <si>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</si>
  <si>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</si>
  <si>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</si>
  <si>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</si>
  <si>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</si>
  <si>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</si>
  <si>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</si>
  <si>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</si>
  <si>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</si>
  <si>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</si>
  <si>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</si>
  <si>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</si>
  <si>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</si>
  <si>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</si>
  <si>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</si>
  <si>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</si>
  <si>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</si>
  <si>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</si>
  <si>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</si>
  <si>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</si>
  <si>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</si>
  <si>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</si>
  <si>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</si>
  <si>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</si>
  <si>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</si>
  <si>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</si>
  <si>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</si>
  <si>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</si>
  <si>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</si>
  <si>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</si>
  <si>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</si>
  <si>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</si>
  <si>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</si>
  <si>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</si>
  <si>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</si>
  <si>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</si>
  <si>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</si>
  <si>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</si>
  <si>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</si>
  <si>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</si>
  <si>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</si>
  <si>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</si>
  <si>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</si>
  <si>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</si>
  <si>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</si>
  <si>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</si>
  <si>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</si>
  <si>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</si>
  <si>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</si>
  <si>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</si>
  <si>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</si>
  <si>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</si>
  <si>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</si>
  <si>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</si>
  <si>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</si>
  <si>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</si>
  <si>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</si>
  <si>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</si>
  <si>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</si>
  <si>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</si>
  <si>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</si>
  <si>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</si>
  <si>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</si>
  <si>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</si>
  <si>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</si>
  <si>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</si>
  <si>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</si>
  <si>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</si>
  <si>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</si>
  <si>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</si>
  <si>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</si>
  <si>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</si>
  <si>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</si>
  <si>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</si>
  <si>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</si>
  <si>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</si>
  <si>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</si>
  <si>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</si>
  <si>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</si>
  <si>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</si>
  <si>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</si>
  <si>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</si>
  <si>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</si>
  <si>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</si>
  <si>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</si>
  <si>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</si>
  <si>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</si>
  <si>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</si>
  <si>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</si>
  <si>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</si>
  <si>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</si>
  <si>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</si>
  <si>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</si>
  <si>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</si>
  <si>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</si>
  <si>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</si>
  <si>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</si>
  <si>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</si>
  <si>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</si>
  <si>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</si>
  <si>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</si>
  <si>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</si>
  <si>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</si>
  <si>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</si>
  <si>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</si>
  <si>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</si>
  <si>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</si>
  <si>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</si>
  <si>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</si>
  <si>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</si>
  <si>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</si>
  <si>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</si>
  <si>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</si>
  <si>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</si>
  <si>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</si>
  <si>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</si>
  <si>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</si>
  <si>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</si>
  <si>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</si>
  <si>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</si>
  <si>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</si>
  <si>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</si>
  <si>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</si>
  <si>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</si>
  <si>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</si>
  <si>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</si>
  <si>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</si>
  <si>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</si>
  <si>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</si>
  <si>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</si>
  <si>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</si>
  <si>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</si>
  <si>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</si>
  <si>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</si>
  <si>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</si>
  <si>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</si>
  <si>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</si>
  <si>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</si>
  <si>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</si>
  <si>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</si>
  <si>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</si>
  <si>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</si>
  <si>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</si>
  <si>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</si>
  <si>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</si>
  <si>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</si>
  <si>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</si>
  <si>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</si>
  <si>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</si>
  <si>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</si>
  <si>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</si>
  <si>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</si>
  <si>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</si>
  <si>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</si>
  <si>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</si>
  <si>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</si>
  <si>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</si>
  <si>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</si>
  <si>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</si>
  <si>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</si>
  <si>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</si>
  <si>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</si>
  <si>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</si>
  <si>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</si>
  <si>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LEP name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</si>
  <si>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</si>
  <si>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</si>
  <si>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</si>
  <si>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</si>
  <si>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</si>
  <si>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</si>
  <si>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</si>
  <si>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</si>
  <si>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</si>
  <si>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</si>
  <si>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</si>
  <si>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</si>
  <si>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</si>
  <si>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</si>
  <si>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</si>
  <si>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</si>
  <si>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</si>
  <si>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</si>
  <si>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</si>
  <si>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</si>
  <si>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</si>
  <si>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</si>
  <si>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</si>
  <si>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</si>
  <si>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</si>
  <si>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</si>
  <si>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</si>
  <si>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</si>
  <si>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</si>
  <si>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</si>
  <si>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</si>
  <si>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</si>
  <si>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</si>
  <si>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</si>
  <si>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</si>
  <si>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</si>
  <si>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</si>
  <si>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</si>
  <si>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</si>
  <si>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</si>
  <si>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</si>
  <si>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</si>
  <si>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</si>
  <si>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</si>
  <si>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</si>
  <si>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</si>
  <si>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</si>
  <si>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</si>
  <si>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</si>
  <si>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</si>
  <si>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</si>
  <si>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</si>
  <si>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</si>
  <si>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</si>
  <si>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</si>
  <si>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</si>
  <si>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</si>
  <si>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</si>
  <si>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</si>
  <si>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</si>
  <si>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</si>
  <si>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</si>
  <si>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</si>
  <si>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</si>
  <si>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</si>
  <si>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</si>
  <si>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</si>
  <si>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</si>
  <si>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</si>
  <si>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</si>
  <si>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</si>
  <si>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LEP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</si>
  <si>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</si>
  <si>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</si>
  <si>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</si>
  <si>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</si>
  <si>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</si>
  <si>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</si>
  <si>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</si>
  <si>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</si>
  <si>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</si>
  <si>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</si>
  <si>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</si>
  <si>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</si>
  <si>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</si>
  <si>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</si>
  <si>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</si>
  <si>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</si>
  <si>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</si>
  <si>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</si>
  <si>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</si>
  <si>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</si>
  <si>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automation/Data/Results/Workbooks/LEPs/BS_LEP/BS_LEP_Database.Main.xlsx</t>
  </si>
  <si>
    <t>12. Greater Birmingham and Solihull</t>
  </si>
  <si>
    <t>Greater Birmingham and Solihull</t>
  </si>
  <si>
    <t>09 03 2023 10:18:10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</si>
</sst>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2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  <xf numFmtId="22" fontId="0" fillId="0" borderId="0" xfId="0" applyNumberFormat="1"/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1.1629829512344481</c:v>
                </c:pt>
                <c:pt idx="2">
                  <c:v>2.7774748811955075</c:v>
                </c:pt>
                <c:pt idx="3">
                  <c:v>-1.4778557027122385</c:v>
                </c:pt>
                <c:pt idx="4">
                  <c:v>-0.32102329864924783</c:v>
                </c:pt>
                <c:pt idx="5">
                  <c:v>0.72872690724108402</c:v>
                </c:pt>
                <c:pt idx="7">
                  <c:v>-0.97739343315740301</c:v>
                </c:pt>
                <c:pt idx="8">
                  <c:v>-1.573442692266025</c:v>
                </c:pt>
                <c:pt idx="9">
                  <c:v>5.849170632582168</c:v>
                </c:pt>
                <c:pt idx="10">
                  <c:v>1.4399120495735662</c:v>
                </c:pt>
                <c:pt idx="11">
                  <c:v>2.2677895846698659</c:v>
                </c:pt>
                <c:pt idx="12">
                  <c:v>1.9606795460288762</c:v>
                </c:pt>
                <c:pt idx="13">
                  <c:v>3.8862597738619442</c:v>
                </c:pt>
                <c:pt idx="14">
                  <c:v>7.674603524736634</c:v>
                </c:pt>
                <c:pt idx="15">
                  <c:v>2.7670719920019904</c:v>
                </c:pt>
                <c:pt idx="17">
                  <c:v>0.98975343003409044</c:v>
                </c:pt>
                <c:pt idx="18">
                  <c:v>3.2734117155094111</c:v>
                </c:pt>
                <c:pt idx="19">
                  <c:v>-0.18403277367079474</c:v>
                </c:pt>
                <c:pt idx="20">
                  <c:v>0.83124525596052212</c:v>
                </c:pt>
                <c:pt idx="22">
                  <c:v>1.9092072637197033</c:v>
                </c:pt>
                <c:pt idx="24">
                  <c:v>-1.7068666883834127</c:v>
                </c:pt>
                <c:pt idx="25">
                  <c:v>4.1674077667440468</c:v>
                </c:pt>
                <c:pt idx="26">
                  <c:v>-5.0969729678289273</c:v>
                </c:pt>
                <c:pt idx="27">
                  <c:v>-1.2586772595346019</c:v>
                </c:pt>
                <c:pt idx="29">
                  <c:v>-3.3132219197357426</c:v>
                </c:pt>
                <c:pt idx="30">
                  <c:v>-4.3647500209962553</c:v>
                </c:pt>
                <c:pt idx="31">
                  <c:v>9.308116505499985</c:v>
                </c:pt>
                <c:pt idx="32">
                  <c:v>-15.173836539508956</c:v>
                </c:pt>
                <c:pt idx="33">
                  <c:v>-8.0075666754017565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0.46134426371120529</c:v>
                </c:pt>
                <c:pt idx="2">
                  <c:v>0.65696030451829479</c:v>
                </c:pt>
                <c:pt idx="3">
                  <c:v>0.68375312428312629</c:v>
                </c:pt>
                <c:pt idx="4">
                  <c:v>0.3299354038708735</c:v>
                </c:pt>
                <c:pt idx="5">
                  <c:v>0.61786590692640697</c:v>
                </c:pt>
                <c:pt idx="7">
                  <c:v>-0.1435707476622583</c:v>
                </c:pt>
                <c:pt idx="8">
                  <c:v>-0.19632188086688984</c:v>
                </c:pt>
                <c:pt idx="9">
                  <c:v>0.8231190176272829</c:v>
                </c:pt>
                <c:pt idx="10">
                  <c:v>0.55551731181626707</c:v>
                </c:pt>
                <c:pt idx="11">
                  <c:v>0.84500014442971949</c:v>
                </c:pt>
                <c:pt idx="12">
                  <c:v>-0.2368023565372579</c:v>
                </c:pt>
                <c:pt idx="13">
                  <c:v>0.7368990529559083</c:v>
                </c:pt>
                <c:pt idx="14">
                  <c:v>-1.0579773687591221E-2</c:v>
                </c:pt>
                <c:pt idx="15">
                  <c:v>0.49043288029382293</c:v>
                </c:pt>
                <c:pt idx="17">
                  <c:v>1.6021291722076114</c:v>
                </c:pt>
                <c:pt idx="18">
                  <c:v>0.89148079485859011</c:v>
                </c:pt>
                <c:pt idx="19">
                  <c:v>0.11622815179708201</c:v>
                </c:pt>
                <c:pt idx="20">
                  <c:v>0.67377154209480317</c:v>
                </c:pt>
                <c:pt idx="22">
                  <c:v>0.1824764343022256</c:v>
                </c:pt>
                <c:pt idx="24">
                  <c:v>-0.68121378390192389</c:v>
                </c:pt>
                <c:pt idx="25">
                  <c:v>-0.30119561139710926</c:v>
                </c:pt>
                <c:pt idx="26">
                  <c:v>-0.18205267636234312</c:v>
                </c:pt>
                <c:pt idx="27">
                  <c:v>-0.57654989249033006</c:v>
                </c:pt>
                <c:pt idx="29">
                  <c:v>0.33578510094651737</c:v>
                </c:pt>
                <c:pt idx="30">
                  <c:v>-0.16864302413525101</c:v>
                </c:pt>
                <c:pt idx="31">
                  <c:v>-5.1930698988078561</c:v>
                </c:pt>
                <c:pt idx="32">
                  <c:v>0.43787794258052237</c:v>
                </c:pt>
                <c:pt idx="33">
                  <c:v>6.6148327860005018E-2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9.3559999999999874</c:v>
                </c:pt>
                <c:pt idx="1">
                  <c:v>7.104000000000009</c:v>
                </c:pt>
                <c:pt idx="2">
                  <c:v>8.2609999999999921</c:v>
                </c:pt>
                <c:pt idx="3">
                  <c:v>6.1129999999999969</c:v>
                </c:pt>
                <c:pt idx="4">
                  <c:v>6.6329999999999947</c:v>
                </c:pt>
                <c:pt idx="5">
                  <c:v>7.9669999999999916</c:v>
                </c:pt>
                <c:pt idx="6">
                  <c:v>5.8029999999999919</c:v>
                </c:pt>
                <c:pt idx="7">
                  <c:v>5.1610000000000031</c:v>
                </c:pt>
                <c:pt idx="8">
                  <c:v>9.1700000000000106</c:v>
                </c:pt>
                <c:pt idx="9">
                  <c:v>6.1200000000000028</c:v>
                </c:pt>
                <c:pt idx="10">
                  <c:v>3.4989999999999974</c:v>
                </c:pt>
                <c:pt idx="11">
                  <c:v>3.5540000000000065</c:v>
                </c:pt>
                <c:pt idx="12">
                  <c:v>3.6059999999999985</c:v>
                </c:pt>
                <c:pt idx="13">
                  <c:v>3.6779999999999986</c:v>
                </c:pt>
                <c:pt idx="14">
                  <c:v>3.731999999999994</c:v>
                </c:pt>
                <c:pt idx="15">
                  <c:v>3.7290000000000045</c:v>
                </c:pt>
                <c:pt idx="16">
                  <c:v>3.7300000000000004</c:v>
                </c:pt>
                <c:pt idx="17">
                  <c:v>3.7300000000000053</c:v>
                </c:pt>
                <c:pt idx="18">
                  <c:v>3.7280000000000024</c:v>
                </c:pt>
                <c:pt idx="19">
                  <c:v>3.7250000000000063</c:v>
                </c:pt>
                <c:pt idx="20">
                  <c:v>3.7289999999999992</c:v>
                </c:pt>
                <c:pt idx="21">
                  <c:v>3.7319999999999975</c:v>
                </c:pt>
                <c:pt idx="22">
                  <c:v>3.7340000000000031</c:v>
                </c:pt>
                <c:pt idx="23">
                  <c:v>3.7350000000000034</c:v>
                </c:pt>
                <c:pt idx="24" formatCode="#,##0.00">
                  <c:v>3.735999999999998</c:v>
                </c:pt>
                <c:pt idx="25">
                  <c:v>3.7359999999999896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0.17799999999999977</c:v>
                </c:pt>
                <c:pt idx="1">
                  <c:v>0.15999999999999984</c:v>
                </c:pt>
                <c:pt idx="2">
                  <c:v>0.80400000000000282</c:v>
                </c:pt>
                <c:pt idx="3">
                  <c:v>0.33100000000000096</c:v>
                </c:pt>
                <c:pt idx="4">
                  <c:v>0.14899999999999994</c:v>
                </c:pt>
                <c:pt idx="5">
                  <c:v>0.40500000000000103</c:v>
                </c:pt>
                <c:pt idx="6">
                  <c:v>0.1730000000000001</c:v>
                </c:pt>
                <c:pt idx="7">
                  <c:v>0.2009999999999996</c:v>
                </c:pt>
                <c:pt idx="8">
                  <c:v>0.59000000000000041</c:v>
                </c:pt>
                <c:pt idx="9">
                  <c:v>0.59499999999999931</c:v>
                </c:pt>
                <c:pt idx="10">
                  <c:v>0.63200000000000012</c:v>
                </c:pt>
                <c:pt idx="11">
                  <c:v>0.58399999999999952</c:v>
                </c:pt>
                <c:pt idx="12">
                  <c:v>0.56500000000000128</c:v>
                </c:pt>
                <c:pt idx="13">
                  <c:v>0.52700000000000047</c:v>
                </c:pt>
                <c:pt idx="14">
                  <c:v>0.49099999999999971</c:v>
                </c:pt>
                <c:pt idx="15">
                  <c:v>0.46099999999999952</c:v>
                </c:pt>
                <c:pt idx="16">
                  <c:v>0.43599999999999972</c:v>
                </c:pt>
                <c:pt idx="17">
                  <c:v>0.41300000000000003</c:v>
                </c:pt>
                <c:pt idx="18">
                  <c:v>0.39200000000000035</c:v>
                </c:pt>
                <c:pt idx="19">
                  <c:v>0.37300000000000033</c:v>
                </c:pt>
                <c:pt idx="20">
                  <c:v>0.35600000000000004</c:v>
                </c:pt>
                <c:pt idx="21">
                  <c:v>0.33900000000000069</c:v>
                </c:pt>
                <c:pt idx="22">
                  <c:v>0.32300000000000073</c:v>
                </c:pt>
                <c:pt idx="23">
                  <c:v>0.30900000000000044</c:v>
                </c:pt>
                <c:pt idx="24" formatCode="#,##0.00">
                  <c:v>0.29600000000000015</c:v>
                </c:pt>
                <c:pt idx="25">
                  <c:v>0.28399999999999992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2.3350000000000057</c:v>
                </c:pt>
                <c:pt idx="1">
                  <c:v>2.1200000000000045</c:v>
                </c:pt>
                <c:pt idx="2">
                  <c:v>2.2550000000000003</c:v>
                </c:pt>
                <c:pt idx="3">
                  <c:v>2.4769999999999972</c:v>
                </c:pt>
                <c:pt idx="4">
                  <c:v>1.8669999999999995</c:v>
                </c:pt>
                <c:pt idx="5">
                  <c:v>1.9999999999999918</c:v>
                </c:pt>
                <c:pt idx="6">
                  <c:v>2.4450000000000021</c:v>
                </c:pt>
                <c:pt idx="7">
                  <c:v>1.483000000000003</c:v>
                </c:pt>
                <c:pt idx="8">
                  <c:v>1.1070000000000007</c:v>
                </c:pt>
                <c:pt idx="9">
                  <c:v>1.5210000000000026</c:v>
                </c:pt>
                <c:pt idx="10">
                  <c:v>1.5999999999999976</c:v>
                </c:pt>
                <c:pt idx="11">
                  <c:v>1.5899999999999992</c:v>
                </c:pt>
                <c:pt idx="12">
                  <c:v>1.5769999999999991</c:v>
                </c:pt>
                <c:pt idx="13">
                  <c:v>1.5729999999999977</c:v>
                </c:pt>
                <c:pt idx="14">
                  <c:v>1.5719999999999996</c:v>
                </c:pt>
                <c:pt idx="15">
                  <c:v>1.5710000000000002</c:v>
                </c:pt>
                <c:pt idx="16">
                  <c:v>1.5689999999999988</c:v>
                </c:pt>
                <c:pt idx="17">
                  <c:v>1.5679999999999996</c:v>
                </c:pt>
                <c:pt idx="18">
                  <c:v>1.5659999999999994</c:v>
                </c:pt>
                <c:pt idx="19">
                  <c:v>1.5649999999999917</c:v>
                </c:pt>
                <c:pt idx="20">
                  <c:v>1.5640000000000029</c:v>
                </c:pt>
                <c:pt idx="21">
                  <c:v>1.5630000000000037</c:v>
                </c:pt>
                <c:pt idx="22">
                  <c:v>1.5620000000000052</c:v>
                </c:pt>
                <c:pt idx="23">
                  <c:v>1.5619999999999989</c:v>
                </c:pt>
                <c:pt idx="24" formatCode="#,##0.00">
                  <c:v>1.5609999999999966</c:v>
                </c:pt>
                <c:pt idx="25">
                  <c:v>1.5600000000000029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4.9249999999999892</c:v>
                </c:pt>
                <c:pt idx="1">
                  <c:v>4.9359999999999946</c:v>
                </c:pt>
                <c:pt idx="2">
                  <c:v>4.7540000000000058</c:v>
                </c:pt>
                <c:pt idx="3">
                  <c:v>5.0629999999999953</c:v>
                </c:pt>
                <c:pt idx="4">
                  <c:v>5.2220000000000129</c:v>
                </c:pt>
                <c:pt idx="5">
                  <c:v>5.920999999999971</c:v>
                </c:pt>
                <c:pt idx="6">
                  <c:v>4.6200000000000072</c:v>
                </c:pt>
                <c:pt idx="7">
                  <c:v>5.6559999999999997</c:v>
                </c:pt>
                <c:pt idx="8">
                  <c:v>5.3939999999999966</c:v>
                </c:pt>
                <c:pt idx="9">
                  <c:v>5.6269999999999971</c:v>
                </c:pt>
                <c:pt idx="10">
                  <c:v>5.0029999999999957</c:v>
                </c:pt>
                <c:pt idx="11">
                  <c:v>4.8919999999999941</c:v>
                </c:pt>
                <c:pt idx="12">
                  <c:v>4.8529999999999864</c:v>
                </c:pt>
                <c:pt idx="13">
                  <c:v>4.8839999999999932</c:v>
                </c:pt>
                <c:pt idx="14">
                  <c:v>5.0370000000000177</c:v>
                </c:pt>
                <c:pt idx="15">
                  <c:v>5.1189999999999971</c:v>
                </c:pt>
                <c:pt idx="16">
                  <c:v>5.1760000000000037</c:v>
                </c:pt>
                <c:pt idx="17">
                  <c:v>5.2109999999999994</c:v>
                </c:pt>
                <c:pt idx="18">
                  <c:v>5.2319999999999993</c:v>
                </c:pt>
                <c:pt idx="19">
                  <c:v>5.2450000000000223</c:v>
                </c:pt>
                <c:pt idx="20">
                  <c:v>5.2519999999999873</c:v>
                </c:pt>
                <c:pt idx="21">
                  <c:v>5.2569999999999917</c:v>
                </c:pt>
                <c:pt idx="22">
                  <c:v>5.2600000000000069</c:v>
                </c:pt>
                <c:pt idx="23">
                  <c:v>5.2609999999999992</c:v>
                </c:pt>
                <c:pt idx="24" formatCode="#,##0.00">
                  <c:v>5.261000000000001</c:v>
                </c:pt>
                <c:pt idx="25">
                  <c:v>5.2609999999999868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9.8929999999999705</c:v>
                </c:pt>
                <c:pt idx="1">
                  <c:v>8.3050000000000317</c:v>
                </c:pt>
                <c:pt idx="2">
                  <c:v>8.9040000000000141</c:v>
                </c:pt>
                <c:pt idx="3">
                  <c:v>8.934000000000017</c:v>
                </c:pt>
                <c:pt idx="4">
                  <c:v>9.5720000000000063</c:v>
                </c:pt>
                <c:pt idx="5">
                  <c:v>10.357999999999956</c:v>
                </c:pt>
                <c:pt idx="6">
                  <c:v>10.242000000000006</c:v>
                </c:pt>
                <c:pt idx="7">
                  <c:v>8.0699999999999878</c:v>
                </c:pt>
                <c:pt idx="8">
                  <c:v>7.7970000000000228</c:v>
                </c:pt>
                <c:pt idx="9">
                  <c:v>8.0630000000000042</c:v>
                </c:pt>
                <c:pt idx="10">
                  <c:v>7.9739999999999922</c:v>
                </c:pt>
                <c:pt idx="11">
                  <c:v>7.9950000000000125</c:v>
                </c:pt>
                <c:pt idx="12">
                  <c:v>8.0249999999999808</c:v>
                </c:pt>
                <c:pt idx="13">
                  <c:v>8.1089999999999804</c:v>
                </c:pt>
                <c:pt idx="14">
                  <c:v>8.1140000000000096</c:v>
                </c:pt>
                <c:pt idx="15">
                  <c:v>8.0720000000000312</c:v>
                </c:pt>
                <c:pt idx="16">
                  <c:v>8.052999999999999</c:v>
                </c:pt>
                <c:pt idx="17">
                  <c:v>8.0270000000000081</c:v>
                </c:pt>
                <c:pt idx="18">
                  <c:v>7.9949999999999841</c:v>
                </c:pt>
                <c:pt idx="19">
                  <c:v>7.961000000000011</c:v>
                </c:pt>
                <c:pt idx="20">
                  <c:v>7.9310000000000302</c:v>
                </c:pt>
                <c:pt idx="21">
                  <c:v>7.8989999999999787</c:v>
                </c:pt>
                <c:pt idx="22">
                  <c:v>7.8660000000000085</c:v>
                </c:pt>
                <c:pt idx="23">
                  <c:v>7.831999999999991</c:v>
                </c:pt>
                <c:pt idx="24" formatCode="#,##0.00">
                  <c:v>7.7959999999999843</c:v>
                </c:pt>
                <c:pt idx="25">
                  <c:v>7.7589999999999852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12.486000000000024</c:v>
                </c:pt>
                <c:pt idx="1">
                  <c:v>14.31099999999994</c:v>
                </c:pt>
                <c:pt idx="2">
                  <c:v>13.551999999999994</c:v>
                </c:pt>
                <c:pt idx="3">
                  <c:v>12.524000000000006</c:v>
                </c:pt>
                <c:pt idx="4">
                  <c:v>12.392999999999972</c:v>
                </c:pt>
                <c:pt idx="5">
                  <c:v>11.648000000000005</c:v>
                </c:pt>
                <c:pt idx="6">
                  <c:v>13.32399999999995</c:v>
                </c:pt>
                <c:pt idx="7">
                  <c:v>14.260000000000002</c:v>
                </c:pt>
                <c:pt idx="8">
                  <c:v>14.478000000000057</c:v>
                </c:pt>
                <c:pt idx="9">
                  <c:v>15.882999999999985</c:v>
                </c:pt>
                <c:pt idx="10">
                  <c:v>14.285999999999976</c:v>
                </c:pt>
                <c:pt idx="11">
                  <c:v>15.171000000000021</c:v>
                </c:pt>
                <c:pt idx="12">
                  <c:v>15.111000000000006</c:v>
                </c:pt>
                <c:pt idx="13">
                  <c:v>15.379999999999999</c:v>
                </c:pt>
                <c:pt idx="14">
                  <c:v>15.487999999999975</c:v>
                </c:pt>
                <c:pt idx="15">
                  <c:v>15.479999999999979</c:v>
                </c:pt>
                <c:pt idx="16">
                  <c:v>15.289000000000016</c:v>
                </c:pt>
                <c:pt idx="17">
                  <c:v>15.092999999999984</c:v>
                </c:pt>
                <c:pt idx="18">
                  <c:v>14.898000000000049</c:v>
                </c:pt>
                <c:pt idx="19">
                  <c:v>14.706999999999976</c:v>
                </c:pt>
                <c:pt idx="20">
                  <c:v>14.543000000000001</c:v>
                </c:pt>
                <c:pt idx="21">
                  <c:v>14.370000000000008</c:v>
                </c:pt>
                <c:pt idx="22">
                  <c:v>14.193000000000017</c:v>
                </c:pt>
                <c:pt idx="23">
                  <c:v>14.013999999999989</c:v>
                </c:pt>
                <c:pt idx="24" formatCode="#,##0.00">
                  <c:v>13.834000000000044</c:v>
                </c:pt>
                <c:pt idx="25">
                  <c:v>13.653999999999957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67.652999999999892</c:v>
                </c:pt>
                <c:pt idx="1">
                  <c:v>66.407000000000124</c:v>
                </c:pt>
                <c:pt idx="2">
                  <c:v>65.438000000000031</c:v>
                </c:pt>
                <c:pt idx="3">
                  <c:v>73.163000000000011</c:v>
                </c:pt>
                <c:pt idx="4">
                  <c:v>74.035000000000025</c:v>
                </c:pt>
                <c:pt idx="5">
                  <c:v>76.007000000000048</c:v>
                </c:pt>
                <c:pt idx="6">
                  <c:v>73.813999999999737</c:v>
                </c:pt>
                <c:pt idx="7">
                  <c:v>74.429000000000173</c:v>
                </c:pt>
                <c:pt idx="8">
                  <c:v>74.256999999999806</c:v>
                </c:pt>
                <c:pt idx="9">
                  <c:v>75.116000000000014</c:v>
                </c:pt>
                <c:pt idx="10">
                  <c:v>69.738000000000028</c:v>
                </c:pt>
                <c:pt idx="11">
                  <c:v>69.981000000000023</c:v>
                </c:pt>
                <c:pt idx="12">
                  <c:v>69.644000000000133</c:v>
                </c:pt>
                <c:pt idx="13">
                  <c:v>69.07099999999987</c:v>
                </c:pt>
                <c:pt idx="14">
                  <c:v>68.63500000000009</c:v>
                </c:pt>
                <c:pt idx="15">
                  <c:v>67.879999999999896</c:v>
                </c:pt>
                <c:pt idx="16">
                  <c:v>67.329999999999899</c:v>
                </c:pt>
                <c:pt idx="17">
                  <c:v>66.746000000000024</c:v>
                </c:pt>
                <c:pt idx="18">
                  <c:v>66.192000000000078</c:v>
                </c:pt>
                <c:pt idx="19">
                  <c:v>65.664000000000044</c:v>
                </c:pt>
                <c:pt idx="20">
                  <c:v>65.230999999999938</c:v>
                </c:pt>
                <c:pt idx="21">
                  <c:v>64.736000000000004</c:v>
                </c:pt>
                <c:pt idx="22">
                  <c:v>64.259</c:v>
                </c:pt>
                <c:pt idx="23">
                  <c:v>63.798999999999808</c:v>
                </c:pt>
                <c:pt idx="24" formatCode="#,##0.00">
                  <c:v>63.357999999999954</c:v>
                </c:pt>
                <c:pt idx="25">
                  <c:v>62.941999999999815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60.024999999999885</c:v>
                </c:pt>
                <c:pt idx="1">
                  <c:v>60.017999999999937</c:v>
                </c:pt>
                <c:pt idx="2">
                  <c:v>56.848000000000006</c:v>
                </c:pt>
                <c:pt idx="3">
                  <c:v>57.353999999999878</c:v>
                </c:pt>
                <c:pt idx="4">
                  <c:v>58.674999999999983</c:v>
                </c:pt>
                <c:pt idx="5">
                  <c:v>65.631000000000029</c:v>
                </c:pt>
                <c:pt idx="6">
                  <c:v>56.717000000000041</c:v>
                </c:pt>
                <c:pt idx="7">
                  <c:v>59.946000000000069</c:v>
                </c:pt>
                <c:pt idx="8">
                  <c:v>71.717999999999861</c:v>
                </c:pt>
                <c:pt idx="9">
                  <c:v>75.225999999999701</c:v>
                </c:pt>
                <c:pt idx="10">
                  <c:v>72.140000000000043</c:v>
                </c:pt>
                <c:pt idx="11">
                  <c:v>71.016999999999854</c:v>
                </c:pt>
                <c:pt idx="12">
                  <c:v>71.212999999999695</c:v>
                </c:pt>
                <c:pt idx="13">
                  <c:v>71.738000000000184</c:v>
                </c:pt>
                <c:pt idx="14">
                  <c:v>72.216999999999871</c:v>
                </c:pt>
                <c:pt idx="15">
                  <c:v>72.486999999999881</c:v>
                </c:pt>
                <c:pt idx="16">
                  <c:v>72.691999999999993</c:v>
                </c:pt>
                <c:pt idx="17">
                  <c:v>72.758999999999929</c:v>
                </c:pt>
                <c:pt idx="18">
                  <c:v>72.89200000000001</c:v>
                </c:pt>
                <c:pt idx="19">
                  <c:v>72.989999999999995</c:v>
                </c:pt>
                <c:pt idx="20">
                  <c:v>73.157999999999845</c:v>
                </c:pt>
                <c:pt idx="21">
                  <c:v>73.337000000000089</c:v>
                </c:pt>
                <c:pt idx="22">
                  <c:v>73.528000000000233</c:v>
                </c:pt>
                <c:pt idx="23">
                  <c:v>73.728000000000051</c:v>
                </c:pt>
                <c:pt idx="24" formatCode="#,##0.00">
                  <c:v>73.933000000000035</c:v>
                </c:pt>
                <c:pt idx="25">
                  <c:v>74.139999999999901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141.49999999999989</c:v>
                </c:pt>
                <c:pt idx="1">
                  <c:v>139.73399999999998</c:v>
                </c:pt>
                <c:pt idx="2">
                  <c:v>151.11700000000016</c:v>
                </c:pt>
                <c:pt idx="3">
                  <c:v>152.45199999999986</c:v>
                </c:pt>
                <c:pt idx="4">
                  <c:v>156.96300000000025</c:v>
                </c:pt>
                <c:pt idx="5">
                  <c:v>154.34399999999997</c:v>
                </c:pt>
                <c:pt idx="6">
                  <c:v>153.55099999999976</c:v>
                </c:pt>
                <c:pt idx="7">
                  <c:v>156.86700000000005</c:v>
                </c:pt>
                <c:pt idx="8">
                  <c:v>154.36600000000001</c:v>
                </c:pt>
                <c:pt idx="9">
                  <c:v>155.52799999999965</c:v>
                </c:pt>
                <c:pt idx="10">
                  <c:v>152.92900000000026</c:v>
                </c:pt>
                <c:pt idx="11">
                  <c:v>153.70199999999994</c:v>
                </c:pt>
                <c:pt idx="12">
                  <c:v>153.8589999999999</c:v>
                </c:pt>
                <c:pt idx="13">
                  <c:v>153.79900000000029</c:v>
                </c:pt>
                <c:pt idx="14">
                  <c:v>153.97800000000024</c:v>
                </c:pt>
                <c:pt idx="15">
                  <c:v>154.24099999999984</c:v>
                </c:pt>
                <c:pt idx="16">
                  <c:v>154.36299999999974</c:v>
                </c:pt>
                <c:pt idx="17">
                  <c:v>154.45599999999985</c:v>
                </c:pt>
                <c:pt idx="18">
                  <c:v>154.53399999999948</c:v>
                </c:pt>
                <c:pt idx="19">
                  <c:v>154.61200000000022</c:v>
                </c:pt>
                <c:pt idx="20">
                  <c:v>154.72700000000006</c:v>
                </c:pt>
                <c:pt idx="21">
                  <c:v>154.86700000000013</c:v>
                </c:pt>
                <c:pt idx="22">
                  <c:v>155.01200000000017</c:v>
                </c:pt>
                <c:pt idx="23">
                  <c:v>155.22099999999946</c:v>
                </c:pt>
                <c:pt idx="24" formatCode="#,##0.00">
                  <c:v>155.41700000000014</c:v>
                </c:pt>
                <c:pt idx="25">
                  <c:v>155.61699999999951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43.899000000000001</c:v>
                </c:pt>
                <c:pt idx="1">
                  <c:v>47.873999999999974</c:v>
                </c:pt>
                <c:pt idx="2">
                  <c:v>48.060999999999957</c:v>
                </c:pt>
                <c:pt idx="3">
                  <c:v>41.788999999999994</c:v>
                </c:pt>
                <c:pt idx="4">
                  <c:v>42.685999999999908</c:v>
                </c:pt>
                <c:pt idx="5">
                  <c:v>55.887999999999948</c:v>
                </c:pt>
                <c:pt idx="6">
                  <c:v>66.752000000000052</c:v>
                </c:pt>
                <c:pt idx="7">
                  <c:v>67.192999999999884</c:v>
                </c:pt>
                <c:pt idx="8">
                  <c:v>58.709000000000024</c:v>
                </c:pt>
                <c:pt idx="9">
                  <c:v>68.132000000000019</c:v>
                </c:pt>
                <c:pt idx="10">
                  <c:v>65.653999999999925</c:v>
                </c:pt>
                <c:pt idx="11">
                  <c:v>69.756000000000014</c:v>
                </c:pt>
                <c:pt idx="12">
                  <c:v>69.951000000000079</c:v>
                </c:pt>
                <c:pt idx="13">
                  <c:v>70.505999999999943</c:v>
                </c:pt>
                <c:pt idx="14">
                  <c:v>71.141999999999811</c:v>
                </c:pt>
                <c:pt idx="15">
                  <c:v>71.577999999999946</c:v>
                </c:pt>
                <c:pt idx="16">
                  <c:v>71.933000000000078</c:v>
                </c:pt>
                <c:pt idx="17">
                  <c:v>72.278999999999982</c:v>
                </c:pt>
                <c:pt idx="18">
                  <c:v>72.613000000000056</c:v>
                </c:pt>
                <c:pt idx="19">
                  <c:v>72.951000000000036</c:v>
                </c:pt>
                <c:pt idx="20">
                  <c:v>73.31100000000005</c:v>
                </c:pt>
                <c:pt idx="21">
                  <c:v>73.651000000000067</c:v>
                </c:pt>
                <c:pt idx="22">
                  <c:v>73.990999999999971</c:v>
                </c:pt>
                <c:pt idx="23">
                  <c:v>74.329000000000107</c:v>
                </c:pt>
                <c:pt idx="24" formatCode="#,##0.00">
                  <c:v>74.663999999999746</c:v>
                </c:pt>
                <c:pt idx="25">
                  <c:v>75.003000000000142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52.755999999999894</c:v>
                </c:pt>
                <c:pt idx="1">
                  <c:v>52.881999999999969</c:v>
                </c:pt>
                <c:pt idx="2">
                  <c:v>54.523000000000039</c:v>
                </c:pt>
                <c:pt idx="3">
                  <c:v>54.568999999999896</c:v>
                </c:pt>
                <c:pt idx="4">
                  <c:v>63.240000000000151</c:v>
                </c:pt>
                <c:pt idx="5">
                  <c:v>64.880999999999887</c:v>
                </c:pt>
                <c:pt idx="6">
                  <c:v>65.206999999999894</c:v>
                </c:pt>
                <c:pt idx="7">
                  <c:v>68.706000000000031</c:v>
                </c:pt>
                <c:pt idx="8">
                  <c:v>60.629000000000083</c:v>
                </c:pt>
                <c:pt idx="9">
                  <c:v>65.809000000000012</c:v>
                </c:pt>
                <c:pt idx="10">
                  <c:v>68.156000000000077</c:v>
                </c:pt>
                <c:pt idx="11">
                  <c:v>64.717999999999961</c:v>
                </c:pt>
                <c:pt idx="12">
                  <c:v>67.796000000000021</c:v>
                </c:pt>
                <c:pt idx="13">
                  <c:v>69.350999999999999</c:v>
                </c:pt>
                <c:pt idx="14">
                  <c:v>70.768000000000043</c:v>
                </c:pt>
                <c:pt idx="15">
                  <c:v>72.718000000000032</c:v>
                </c:pt>
                <c:pt idx="16">
                  <c:v>74.428999999999874</c:v>
                </c:pt>
                <c:pt idx="17">
                  <c:v>75.998999999999953</c:v>
                </c:pt>
                <c:pt idx="18">
                  <c:v>77.476999999999833</c:v>
                </c:pt>
                <c:pt idx="19">
                  <c:v>78.892000000000181</c:v>
                </c:pt>
                <c:pt idx="20">
                  <c:v>80.283999999999921</c:v>
                </c:pt>
                <c:pt idx="21">
                  <c:v>81.6370000000001</c:v>
                </c:pt>
                <c:pt idx="22">
                  <c:v>82.944999999999993</c:v>
                </c:pt>
                <c:pt idx="23">
                  <c:v>84.191000000000059</c:v>
                </c:pt>
                <c:pt idx="24" formatCode="#,##0.00">
                  <c:v>85.373999999999967</c:v>
                </c:pt>
                <c:pt idx="25">
                  <c:v>86.505999999999801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6.0250000000000039</c:v>
                </c:pt>
                <c:pt idx="1">
                  <c:v>3.3059999999999987</c:v>
                </c:pt>
                <c:pt idx="2">
                  <c:v>3.3129999999999948</c:v>
                </c:pt>
                <c:pt idx="3">
                  <c:v>3.907000000000004</c:v>
                </c:pt>
                <c:pt idx="4">
                  <c:v>5.7939999999999978</c:v>
                </c:pt>
                <c:pt idx="5">
                  <c:v>4.3569999999999984</c:v>
                </c:pt>
                <c:pt idx="6">
                  <c:v>3.93</c:v>
                </c:pt>
                <c:pt idx="7">
                  <c:v>5.5309999999999979</c:v>
                </c:pt>
                <c:pt idx="8">
                  <c:v>4.0419999999999989</c:v>
                </c:pt>
                <c:pt idx="9">
                  <c:v>5.480999999999991</c:v>
                </c:pt>
                <c:pt idx="10">
                  <c:v>6.306000000000008</c:v>
                </c:pt>
                <c:pt idx="11">
                  <c:v>6.2460000000000111</c:v>
                </c:pt>
                <c:pt idx="12">
                  <c:v>6.2289999999999903</c:v>
                </c:pt>
                <c:pt idx="13">
                  <c:v>6.2079999999999975</c:v>
                </c:pt>
                <c:pt idx="14">
                  <c:v>6.1970000000000098</c:v>
                </c:pt>
                <c:pt idx="15">
                  <c:v>6.2129999999999974</c:v>
                </c:pt>
                <c:pt idx="16">
                  <c:v>6.2220000000000244</c:v>
                </c:pt>
                <c:pt idx="17">
                  <c:v>6.2310000000000176</c:v>
                </c:pt>
                <c:pt idx="18">
                  <c:v>6.2400000000000073</c:v>
                </c:pt>
                <c:pt idx="19">
                  <c:v>6.2490000000000094</c:v>
                </c:pt>
                <c:pt idx="20">
                  <c:v>6.2569999999999961</c:v>
                </c:pt>
                <c:pt idx="21">
                  <c:v>6.2650000000000068</c:v>
                </c:pt>
                <c:pt idx="22">
                  <c:v>6.2720000000000127</c:v>
                </c:pt>
                <c:pt idx="23">
                  <c:v>6.2799999999999807</c:v>
                </c:pt>
                <c:pt idx="24" formatCode="#,##0.00">
                  <c:v>6.2880000000000091</c:v>
                </c:pt>
                <c:pt idx="25">
                  <c:v>6.296000000000002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23.512000000000036</c:v>
                </c:pt>
                <c:pt idx="1">
                  <c:v>21.685999999999989</c:v>
                </c:pt>
                <c:pt idx="2">
                  <c:v>19.271000000000029</c:v>
                </c:pt>
                <c:pt idx="3">
                  <c:v>21.895999999999994</c:v>
                </c:pt>
                <c:pt idx="4">
                  <c:v>20.865000000000041</c:v>
                </c:pt>
                <c:pt idx="5">
                  <c:v>23.545999999999935</c:v>
                </c:pt>
                <c:pt idx="6">
                  <c:v>25.75500000000007</c:v>
                </c:pt>
                <c:pt idx="7">
                  <c:v>24.986999999999991</c:v>
                </c:pt>
                <c:pt idx="8">
                  <c:v>26.773000000000089</c:v>
                </c:pt>
                <c:pt idx="9">
                  <c:v>25.538000000000022</c:v>
                </c:pt>
                <c:pt idx="10">
                  <c:v>28.491000000000025</c:v>
                </c:pt>
                <c:pt idx="11">
                  <c:v>29.112000000000098</c:v>
                </c:pt>
                <c:pt idx="12">
                  <c:v>29.276000000000014</c:v>
                </c:pt>
                <c:pt idx="13">
                  <c:v>29.693999999999974</c:v>
                </c:pt>
                <c:pt idx="14">
                  <c:v>30.00200000000007</c:v>
                </c:pt>
                <c:pt idx="15">
                  <c:v>30.240999999999893</c:v>
                </c:pt>
                <c:pt idx="16">
                  <c:v>30.454999999999984</c:v>
                </c:pt>
                <c:pt idx="17">
                  <c:v>30.627999999999986</c:v>
                </c:pt>
                <c:pt idx="18">
                  <c:v>30.785999999999941</c:v>
                </c:pt>
                <c:pt idx="19">
                  <c:v>30.941000000000074</c:v>
                </c:pt>
                <c:pt idx="20">
                  <c:v>31.106999999999971</c:v>
                </c:pt>
                <c:pt idx="21">
                  <c:v>31.268000000000082</c:v>
                </c:pt>
                <c:pt idx="22">
                  <c:v>31.421999999999873</c:v>
                </c:pt>
                <c:pt idx="23">
                  <c:v>31.56399999999994</c:v>
                </c:pt>
                <c:pt idx="24" formatCode="#,##0.00">
                  <c:v>31.692000000000068</c:v>
                </c:pt>
                <c:pt idx="25">
                  <c:v>31.807999999999979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36.356000000000051</c:v>
                </c:pt>
                <c:pt idx="1">
                  <c:v>36.588000000000051</c:v>
                </c:pt>
                <c:pt idx="2">
                  <c:v>33.566999999999986</c:v>
                </c:pt>
                <c:pt idx="3">
                  <c:v>35.866999999999926</c:v>
                </c:pt>
                <c:pt idx="4">
                  <c:v>30.945000000000007</c:v>
                </c:pt>
                <c:pt idx="5">
                  <c:v>32.338000000000093</c:v>
                </c:pt>
                <c:pt idx="6">
                  <c:v>32.550000000000054</c:v>
                </c:pt>
                <c:pt idx="7">
                  <c:v>33.233000000000011</c:v>
                </c:pt>
                <c:pt idx="8">
                  <c:v>33.250000000000036</c:v>
                </c:pt>
                <c:pt idx="9">
                  <c:v>35.203000000000038</c:v>
                </c:pt>
                <c:pt idx="10">
                  <c:v>35.634999999999977</c:v>
                </c:pt>
                <c:pt idx="11">
                  <c:v>36.230999999999959</c:v>
                </c:pt>
                <c:pt idx="12">
                  <c:v>36.1129999999999</c:v>
                </c:pt>
                <c:pt idx="13">
                  <c:v>35.97100000000011</c:v>
                </c:pt>
                <c:pt idx="14">
                  <c:v>35.770000000000039</c:v>
                </c:pt>
                <c:pt idx="15">
                  <c:v>35.624999999999964</c:v>
                </c:pt>
                <c:pt idx="16">
                  <c:v>35.51599999999997</c:v>
                </c:pt>
                <c:pt idx="17">
                  <c:v>35.402999999999913</c:v>
                </c:pt>
                <c:pt idx="18">
                  <c:v>35.286999999999978</c:v>
                </c:pt>
                <c:pt idx="19">
                  <c:v>35.169999999999945</c:v>
                </c:pt>
                <c:pt idx="20">
                  <c:v>35.057000000000016</c:v>
                </c:pt>
                <c:pt idx="21">
                  <c:v>34.923000000000059</c:v>
                </c:pt>
                <c:pt idx="22">
                  <c:v>34.789999999999928</c:v>
                </c:pt>
                <c:pt idx="23">
                  <c:v>34.655999999999942</c:v>
                </c:pt>
                <c:pt idx="24" formatCode="#,##0.00">
                  <c:v>34.522999999999932</c:v>
                </c:pt>
                <c:pt idx="25">
                  <c:v>34.39000000000005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8.7109999999999861</c:v>
                </c:pt>
                <c:pt idx="1">
                  <c:v>11.454000000000022</c:v>
                </c:pt>
                <c:pt idx="2">
                  <c:v>13.166000000000002</c:v>
                </c:pt>
                <c:pt idx="3">
                  <c:v>14.23900000000002</c:v>
                </c:pt>
                <c:pt idx="4">
                  <c:v>15.770999999999997</c:v>
                </c:pt>
                <c:pt idx="5">
                  <c:v>16.299999999999994</c:v>
                </c:pt>
                <c:pt idx="6">
                  <c:v>17.539000000000009</c:v>
                </c:pt>
                <c:pt idx="7">
                  <c:v>17.54899999999995</c:v>
                </c:pt>
                <c:pt idx="8">
                  <c:v>16.859999999999996</c:v>
                </c:pt>
                <c:pt idx="9">
                  <c:v>18.099999999999998</c:v>
                </c:pt>
                <c:pt idx="10">
                  <c:v>18.234000000000016</c:v>
                </c:pt>
                <c:pt idx="11">
                  <c:v>18.183000000000003</c:v>
                </c:pt>
                <c:pt idx="12">
                  <c:v>18.084000000000014</c:v>
                </c:pt>
                <c:pt idx="13">
                  <c:v>18.100999999999978</c:v>
                </c:pt>
                <c:pt idx="14">
                  <c:v>18.249000000000049</c:v>
                </c:pt>
                <c:pt idx="15">
                  <c:v>18.39899999999998</c:v>
                </c:pt>
                <c:pt idx="16">
                  <c:v>18.592999999999975</c:v>
                </c:pt>
                <c:pt idx="17">
                  <c:v>18.808999999999976</c:v>
                </c:pt>
                <c:pt idx="18">
                  <c:v>19.036999999999988</c:v>
                </c:pt>
                <c:pt idx="19">
                  <c:v>19.270999999999972</c:v>
                </c:pt>
                <c:pt idx="20">
                  <c:v>19.507000000000005</c:v>
                </c:pt>
                <c:pt idx="21">
                  <c:v>19.745000000000015</c:v>
                </c:pt>
                <c:pt idx="22">
                  <c:v>19.982999999999983</c:v>
                </c:pt>
                <c:pt idx="23">
                  <c:v>20.220000000000006</c:v>
                </c:pt>
                <c:pt idx="24" formatCode="#,##0.00">
                  <c:v>20.454999999999956</c:v>
                </c:pt>
                <c:pt idx="25">
                  <c:v>20.687000000000005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53.388000000000062</c:v>
                </c:pt>
                <c:pt idx="1">
                  <c:v>66.779999999999916</c:v>
                </c:pt>
                <c:pt idx="2">
                  <c:v>64.946999999999875</c:v>
                </c:pt>
                <c:pt idx="3">
                  <c:v>68.43299999999978</c:v>
                </c:pt>
                <c:pt idx="4">
                  <c:v>79.360999999999834</c:v>
                </c:pt>
                <c:pt idx="5">
                  <c:v>81.660999999999859</c:v>
                </c:pt>
                <c:pt idx="6">
                  <c:v>80.475999999999971</c:v>
                </c:pt>
                <c:pt idx="7">
                  <c:v>83.772999999999982</c:v>
                </c:pt>
                <c:pt idx="8">
                  <c:v>96.433000000000007</c:v>
                </c:pt>
                <c:pt idx="9">
                  <c:v>87.726999999999975</c:v>
                </c:pt>
                <c:pt idx="10">
                  <c:v>87.711999999999946</c:v>
                </c:pt>
                <c:pt idx="11">
                  <c:v>88.665999999999812</c:v>
                </c:pt>
                <c:pt idx="12">
                  <c:v>89.041000000000011</c:v>
                </c:pt>
                <c:pt idx="13">
                  <c:v>89.553000000000139</c:v>
                </c:pt>
                <c:pt idx="14">
                  <c:v>90.125999999999877</c:v>
                </c:pt>
                <c:pt idx="15">
                  <c:v>90.582000000000093</c:v>
                </c:pt>
                <c:pt idx="16">
                  <c:v>90.996999999999801</c:v>
                </c:pt>
                <c:pt idx="17">
                  <c:v>91.43100000000004</c:v>
                </c:pt>
                <c:pt idx="18">
                  <c:v>91.88300000000001</c:v>
                </c:pt>
                <c:pt idx="19">
                  <c:v>92.355000000000032</c:v>
                </c:pt>
                <c:pt idx="20">
                  <c:v>92.858000000000189</c:v>
                </c:pt>
                <c:pt idx="21">
                  <c:v>93.349000000000046</c:v>
                </c:pt>
                <c:pt idx="22">
                  <c:v>93.841999999999956</c:v>
                </c:pt>
                <c:pt idx="23">
                  <c:v>94.333000000000098</c:v>
                </c:pt>
                <c:pt idx="24" formatCode="#,##0.00">
                  <c:v>94.822999999999809</c:v>
                </c:pt>
                <c:pt idx="25">
                  <c:v>95.31200000000031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64.823999999999998</c:v>
                </c:pt>
                <c:pt idx="1">
                  <c:v>78.413000000000181</c:v>
                </c:pt>
                <c:pt idx="2">
                  <c:v>91.03500000000011</c:v>
                </c:pt>
                <c:pt idx="3">
                  <c:v>82.067999999999984</c:v>
                </c:pt>
                <c:pt idx="4">
                  <c:v>92.683000000000092</c:v>
                </c:pt>
                <c:pt idx="5">
                  <c:v>88.953999999999951</c:v>
                </c:pt>
                <c:pt idx="6">
                  <c:v>93.097999999999971</c:v>
                </c:pt>
                <c:pt idx="7">
                  <c:v>98.963000000000122</c:v>
                </c:pt>
                <c:pt idx="8">
                  <c:v>128.61400000000023</c:v>
                </c:pt>
                <c:pt idx="9">
                  <c:v>128.35100000000014</c:v>
                </c:pt>
                <c:pt idx="10">
                  <c:v>118.19600000000003</c:v>
                </c:pt>
                <c:pt idx="11">
                  <c:v>120.23700000000007</c:v>
                </c:pt>
                <c:pt idx="12">
                  <c:v>122.59399999999992</c:v>
                </c:pt>
                <c:pt idx="13">
                  <c:v>124.1160000000002</c:v>
                </c:pt>
                <c:pt idx="14">
                  <c:v>125.06299999999987</c:v>
                </c:pt>
                <c:pt idx="15">
                  <c:v>125.77800000000013</c:v>
                </c:pt>
                <c:pt idx="16">
                  <c:v>126.59099999999989</c:v>
                </c:pt>
                <c:pt idx="17">
                  <c:v>127.38900000000004</c:v>
                </c:pt>
                <c:pt idx="18">
                  <c:v>128.17899999999986</c:v>
                </c:pt>
                <c:pt idx="19">
                  <c:v>128.96599999999964</c:v>
                </c:pt>
                <c:pt idx="20">
                  <c:v>129.77900000000011</c:v>
                </c:pt>
                <c:pt idx="21">
                  <c:v>130.55599999999998</c:v>
                </c:pt>
                <c:pt idx="22">
                  <c:v>131.33299999999969</c:v>
                </c:pt>
                <c:pt idx="23">
                  <c:v>132.10899999999998</c:v>
                </c:pt>
                <c:pt idx="24" formatCode="#,##0.00">
                  <c:v>132.8840000000001</c:v>
                </c:pt>
                <c:pt idx="25">
                  <c:v>133.66099999999986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20.49699999999995</c:v>
                </c:pt>
                <c:pt idx="1">
                  <c:v>18.866999999999958</c:v>
                </c:pt>
                <c:pt idx="2">
                  <c:v>21.007999999999985</c:v>
                </c:pt>
                <c:pt idx="3">
                  <c:v>23.136999999999979</c:v>
                </c:pt>
                <c:pt idx="4">
                  <c:v>22.124000000000006</c:v>
                </c:pt>
                <c:pt idx="5">
                  <c:v>26.274000000000033</c:v>
                </c:pt>
                <c:pt idx="6">
                  <c:v>23.324000000000055</c:v>
                </c:pt>
                <c:pt idx="7">
                  <c:v>22.545000000000048</c:v>
                </c:pt>
                <c:pt idx="8">
                  <c:v>20.91699999999998</c:v>
                </c:pt>
                <c:pt idx="9">
                  <c:v>25.084000000000014</c:v>
                </c:pt>
                <c:pt idx="10">
                  <c:v>24.270999999999972</c:v>
                </c:pt>
                <c:pt idx="11">
                  <c:v>23.893000000000058</c:v>
                </c:pt>
                <c:pt idx="12">
                  <c:v>22.517999999999962</c:v>
                </c:pt>
                <c:pt idx="13">
                  <c:v>22.13000000000002</c:v>
                </c:pt>
                <c:pt idx="14">
                  <c:v>22.333999999999968</c:v>
                </c:pt>
                <c:pt idx="15">
                  <c:v>22.446000000000012</c:v>
                </c:pt>
                <c:pt idx="16">
                  <c:v>22.576999999999984</c:v>
                </c:pt>
                <c:pt idx="17">
                  <c:v>22.701000000000029</c:v>
                </c:pt>
                <c:pt idx="18">
                  <c:v>22.803999999999995</c:v>
                </c:pt>
                <c:pt idx="19">
                  <c:v>22.896000000000036</c:v>
                </c:pt>
                <c:pt idx="20">
                  <c:v>22.99799999999999</c:v>
                </c:pt>
                <c:pt idx="21">
                  <c:v>23.108000000000025</c:v>
                </c:pt>
                <c:pt idx="22">
                  <c:v>23.224999999999969</c:v>
                </c:pt>
                <c:pt idx="23">
                  <c:v>23.340999999999994</c:v>
                </c:pt>
                <c:pt idx="24" formatCode="#,##0.00">
                  <c:v>23.455000000000005</c:v>
                </c:pt>
                <c:pt idx="25">
                  <c:v>23.565999999999967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23.581999999999958</c:v>
                </c:pt>
                <c:pt idx="1">
                  <c:v>25.168000000000006</c:v>
                </c:pt>
                <c:pt idx="2">
                  <c:v>24.04999999999999</c:v>
                </c:pt>
                <c:pt idx="3">
                  <c:v>26.864999999999981</c:v>
                </c:pt>
                <c:pt idx="4">
                  <c:v>24.291000000000007</c:v>
                </c:pt>
                <c:pt idx="5">
                  <c:v>27.981999999999974</c:v>
                </c:pt>
                <c:pt idx="6">
                  <c:v>32.330999999999996</c:v>
                </c:pt>
                <c:pt idx="7">
                  <c:v>32.780000000000058</c:v>
                </c:pt>
                <c:pt idx="8">
                  <c:v>34.96199999999989</c:v>
                </c:pt>
                <c:pt idx="9">
                  <c:v>27.800999999999959</c:v>
                </c:pt>
                <c:pt idx="10">
                  <c:v>26.641000000000034</c:v>
                </c:pt>
                <c:pt idx="11">
                  <c:v>26.290999999999993</c:v>
                </c:pt>
                <c:pt idx="12">
                  <c:v>26.050999999999959</c:v>
                </c:pt>
                <c:pt idx="13">
                  <c:v>26.067999999999966</c:v>
                </c:pt>
                <c:pt idx="14">
                  <c:v>26.106000000000058</c:v>
                </c:pt>
                <c:pt idx="15">
                  <c:v>26.081999999999965</c:v>
                </c:pt>
                <c:pt idx="16">
                  <c:v>26.048000000000041</c:v>
                </c:pt>
                <c:pt idx="17">
                  <c:v>26.017000000000056</c:v>
                </c:pt>
                <c:pt idx="18">
                  <c:v>25.994000000000007</c:v>
                </c:pt>
                <c:pt idx="19">
                  <c:v>25.97999999999999</c:v>
                </c:pt>
                <c:pt idx="20">
                  <c:v>25.979000000000063</c:v>
                </c:pt>
                <c:pt idx="21">
                  <c:v>25.987000000000002</c:v>
                </c:pt>
                <c:pt idx="22">
                  <c:v>26.001000000000012</c:v>
                </c:pt>
                <c:pt idx="23">
                  <c:v>26.019999999999985</c:v>
                </c:pt>
                <c:pt idx="24" formatCode="#,##0.00">
                  <c:v>26.044000000000011</c:v>
                </c:pt>
                <c:pt idx="25">
                  <c:v>26.072999999999922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38.352999999999938</c:v>
                </c:pt>
                <c:pt idx="1">
                  <c:v>47.015000000000022</c:v>
                </c:pt>
                <c:pt idx="2">
                  <c:v>44.235000000000134</c:v>
                </c:pt>
                <c:pt idx="3">
                  <c:v>46.477000000000004</c:v>
                </c:pt>
                <c:pt idx="4">
                  <c:v>39.702999999999911</c:v>
                </c:pt>
                <c:pt idx="5">
                  <c:v>39.564999999999955</c:v>
                </c:pt>
                <c:pt idx="6">
                  <c:v>38.586999999999954</c:v>
                </c:pt>
                <c:pt idx="7">
                  <c:v>40.300000000000168</c:v>
                </c:pt>
                <c:pt idx="8">
                  <c:v>39.53000000000003</c:v>
                </c:pt>
                <c:pt idx="9">
                  <c:v>39.34199999999997</c:v>
                </c:pt>
                <c:pt idx="10">
                  <c:v>38.933999999999997</c:v>
                </c:pt>
                <c:pt idx="11">
                  <c:v>37.920999999999978</c:v>
                </c:pt>
                <c:pt idx="12">
                  <c:v>38.346000000000053</c:v>
                </c:pt>
                <c:pt idx="13">
                  <c:v>38.626999999999988</c:v>
                </c:pt>
                <c:pt idx="14">
                  <c:v>38.972999999999963</c:v>
                </c:pt>
                <c:pt idx="15">
                  <c:v>39.180000000000007</c:v>
                </c:pt>
                <c:pt idx="16">
                  <c:v>39.34300000000006</c:v>
                </c:pt>
                <c:pt idx="17">
                  <c:v>39.510000000000062</c:v>
                </c:pt>
                <c:pt idx="18">
                  <c:v>39.677999999999955</c:v>
                </c:pt>
                <c:pt idx="19">
                  <c:v>39.846999999999994</c:v>
                </c:pt>
                <c:pt idx="20">
                  <c:v>40.016999999999967</c:v>
                </c:pt>
                <c:pt idx="21">
                  <c:v>40.194000000000017</c:v>
                </c:pt>
                <c:pt idx="22">
                  <c:v>40.373999999999981</c:v>
                </c:pt>
                <c:pt idx="23">
                  <c:v>40.552000000000142</c:v>
                </c:pt>
                <c:pt idx="24" formatCode="#,##0.00">
                  <c:v>40.728999999999935</c:v>
                </c:pt>
                <c:pt idx="25">
                  <c:v>40.905999999999899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99.164000000000087</c:v>
                </c:pt>
                <c:pt idx="1">
                  <c:v>87.132000000000062</c:v>
                </c:pt>
                <c:pt idx="2">
                  <c:v>83.990999999999929</c:v>
                </c:pt>
                <c:pt idx="3">
                  <c:v>93.274000000000029</c:v>
                </c:pt>
                <c:pt idx="4">
                  <c:v>92.169999999999931</c:v>
                </c:pt>
                <c:pt idx="5">
                  <c:v>95.636000000000138</c:v>
                </c:pt>
                <c:pt idx="6">
                  <c:v>98.403999999999854</c:v>
                </c:pt>
                <c:pt idx="7">
                  <c:v>95.294999999999973</c:v>
                </c:pt>
                <c:pt idx="8">
                  <c:v>93.042000000000073</c:v>
                </c:pt>
                <c:pt idx="9">
                  <c:v>87.254000000000246</c:v>
                </c:pt>
                <c:pt idx="10">
                  <c:v>88.774999999999906</c:v>
                </c:pt>
                <c:pt idx="11">
                  <c:v>89.15600000000002</c:v>
                </c:pt>
                <c:pt idx="12">
                  <c:v>89.579999999999956</c:v>
                </c:pt>
                <c:pt idx="13">
                  <c:v>90.184999999999974</c:v>
                </c:pt>
                <c:pt idx="14">
                  <c:v>90.87600000000019</c:v>
                </c:pt>
                <c:pt idx="15">
                  <c:v>91.594000000000023</c:v>
                </c:pt>
                <c:pt idx="16">
                  <c:v>92.142000000000081</c:v>
                </c:pt>
                <c:pt idx="17">
                  <c:v>92.712999999999937</c:v>
                </c:pt>
                <c:pt idx="18">
                  <c:v>93.305000000000078</c:v>
                </c:pt>
                <c:pt idx="19">
                  <c:v>93.929000000000087</c:v>
                </c:pt>
                <c:pt idx="20">
                  <c:v>94.64400000000002</c:v>
                </c:pt>
                <c:pt idx="21">
                  <c:v>95.37</c:v>
                </c:pt>
                <c:pt idx="22">
                  <c:v>96.10499999999999</c:v>
                </c:pt>
                <c:pt idx="23">
                  <c:v>96.844000000000108</c:v>
                </c:pt>
                <c:pt idx="24" formatCode="#,##0.00">
                  <c:v>97.583000000000155</c:v>
                </c:pt>
                <c:pt idx="25">
                  <c:v>98.32899999999988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113.85100000000004</c:v>
                </c:pt>
                <c:pt idx="1">
                  <c:v>118.12099999999994</c:v>
                </c:pt>
                <c:pt idx="2">
                  <c:v>121.25399999999993</c:v>
                </c:pt>
                <c:pt idx="3">
                  <c:v>119.60100000000001</c:v>
                </c:pt>
                <c:pt idx="4">
                  <c:v>126.899</c:v>
                </c:pt>
                <c:pt idx="5">
                  <c:v>113.72200000000026</c:v>
                </c:pt>
                <c:pt idx="6">
                  <c:v>131.23600000000005</c:v>
                </c:pt>
                <c:pt idx="7">
                  <c:v>133.87900000000039</c:v>
                </c:pt>
                <c:pt idx="8">
                  <c:v>130.78500000000003</c:v>
                </c:pt>
                <c:pt idx="9">
                  <c:v>132.04899999999998</c:v>
                </c:pt>
                <c:pt idx="10">
                  <c:v>130.4169999999998</c:v>
                </c:pt>
                <c:pt idx="11">
                  <c:v>132.29299999999989</c:v>
                </c:pt>
                <c:pt idx="12">
                  <c:v>133.65600000000003</c:v>
                </c:pt>
                <c:pt idx="13">
                  <c:v>134.81000000000034</c:v>
                </c:pt>
                <c:pt idx="14">
                  <c:v>136.21399999999994</c:v>
                </c:pt>
                <c:pt idx="15">
                  <c:v>137.21500000000003</c:v>
                </c:pt>
                <c:pt idx="16">
                  <c:v>137.97999999999999</c:v>
                </c:pt>
                <c:pt idx="17">
                  <c:v>138.67799999999977</c:v>
                </c:pt>
                <c:pt idx="18">
                  <c:v>139.3510000000004</c:v>
                </c:pt>
                <c:pt idx="19">
                  <c:v>140.01300000000009</c:v>
                </c:pt>
                <c:pt idx="20">
                  <c:v>140.66400000000021</c:v>
                </c:pt>
                <c:pt idx="21">
                  <c:v>141.30800000000002</c:v>
                </c:pt>
                <c:pt idx="22">
                  <c:v>141.9470000000002</c:v>
                </c:pt>
                <c:pt idx="23">
                  <c:v>142.58600000000007</c:v>
                </c:pt>
                <c:pt idx="24" formatCode="#,##0.00">
                  <c:v>143.22800000000012</c:v>
                </c:pt>
                <c:pt idx="25">
                  <c:v>143.87700000000007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16.793999999999983</c:v>
                </c:pt>
                <c:pt idx="1">
                  <c:v>14.320000000000009</c:v>
                </c:pt>
                <c:pt idx="2">
                  <c:v>16.074000000000002</c:v>
                </c:pt>
                <c:pt idx="3">
                  <c:v>13.983999999999991</c:v>
                </c:pt>
                <c:pt idx="4">
                  <c:v>13.871000000000006</c:v>
                </c:pt>
                <c:pt idx="5">
                  <c:v>16.292999999999957</c:v>
                </c:pt>
                <c:pt idx="6">
                  <c:v>13.041</c:v>
                </c:pt>
                <c:pt idx="7">
                  <c:v>12.501000000000005</c:v>
                </c:pt>
                <c:pt idx="8">
                  <c:v>16.26100000000001</c:v>
                </c:pt>
                <c:pt idx="9">
                  <c:v>13.863000000000001</c:v>
                </c:pt>
                <c:pt idx="10">
                  <c:v>10.733999999999991</c:v>
                </c:pt>
                <c:pt idx="11">
                  <c:v>10.62</c:v>
                </c:pt>
                <c:pt idx="12">
                  <c:v>10.600999999999985</c:v>
                </c:pt>
                <c:pt idx="13">
                  <c:v>10.66199999999999</c:v>
                </c:pt>
                <c:pt idx="14">
                  <c:v>10.832000000000011</c:v>
                </c:pt>
                <c:pt idx="15">
                  <c:v>10.880000000000003</c:v>
                </c:pt>
                <c:pt idx="16">
                  <c:v>10.911000000000003</c:v>
                </c:pt>
                <c:pt idx="17">
                  <c:v>10.922000000000004</c:v>
                </c:pt>
                <c:pt idx="18">
                  <c:v>10.918000000000001</c:v>
                </c:pt>
                <c:pt idx="19">
                  <c:v>10.908000000000021</c:v>
                </c:pt>
                <c:pt idx="20">
                  <c:v>10.900999999999989</c:v>
                </c:pt>
                <c:pt idx="21">
                  <c:v>10.890999999999995</c:v>
                </c:pt>
                <c:pt idx="22">
                  <c:v>10.879000000000016</c:v>
                </c:pt>
                <c:pt idx="23">
                  <c:v>10.867000000000003</c:v>
                </c:pt>
                <c:pt idx="24">
                  <c:v>10.853999999999996</c:v>
                </c:pt>
                <c:pt idx="25">
                  <c:v>10.84099999999998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90.031999999999883</c:v>
                </c:pt>
                <c:pt idx="1">
                  <c:v>89.023000000000096</c:v>
                </c:pt>
                <c:pt idx="2">
                  <c:v>87.894000000000034</c:v>
                </c:pt>
                <c:pt idx="3">
                  <c:v>94.621000000000038</c:v>
                </c:pt>
                <c:pt idx="4">
                  <c:v>96</c:v>
                </c:pt>
                <c:pt idx="5">
                  <c:v>98.013000000000005</c:v>
                </c:pt>
                <c:pt idx="6">
                  <c:v>97.379999999999697</c:v>
                </c:pt>
                <c:pt idx="7">
                  <c:v>96.759000000000157</c:v>
                </c:pt>
                <c:pt idx="8">
                  <c:v>96.531999999999883</c:v>
                </c:pt>
                <c:pt idx="9">
                  <c:v>99.062000000000012</c:v>
                </c:pt>
                <c:pt idx="10">
                  <c:v>91.99799999999999</c:v>
                </c:pt>
                <c:pt idx="11">
                  <c:v>93.147000000000048</c:v>
                </c:pt>
                <c:pt idx="12">
                  <c:v>92.780000000000115</c:v>
                </c:pt>
                <c:pt idx="13">
                  <c:v>92.559999999999846</c:v>
                </c:pt>
                <c:pt idx="14">
                  <c:v>92.23700000000008</c:v>
                </c:pt>
                <c:pt idx="15">
                  <c:v>91.431999999999903</c:v>
                </c:pt>
                <c:pt idx="16">
                  <c:v>90.671999999999912</c:v>
                </c:pt>
                <c:pt idx="17">
                  <c:v>89.866000000000014</c:v>
                </c:pt>
                <c:pt idx="18">
                  <c:v>89.085000000000107</c:v>
                </c:pt>
                <c:pt idx="19">
                  <c:v>88.332000000000022</c:v>
                </c:pt>
                <c:pt idx="20">
                  <c:v>87.70499999999997</c:v>
                </c:pt>
                <c:pt idx="21">
                  <c:v>87.004999999999995</c:v>
                </c:pt>
                <c:pt idx="22">
                  <c:v>86.318000000000026</c:v>
                </c:pt>
                <c:pt idx="23">
                  <c:v>85.644999999999783</c:v>
                </c:pt>
                <c:pt idx="24">
                  <c:v>84.987999999999985</c:v>
                </c:pt>
                <c:pt idx="25">
                  <c:v>84.354999999999762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60.024999999999885</c:v>
                </c:pt>
                <c:pt idx="1">
                  <c:v>60.017999999999937</c:v>
                </c:pt>
                <c:pt idx="2">
                  <c:v>56.848000000000006</c:v>
                </c:pt>
                <c:pt idx="3">
                  <c:v>57.353999999999878</c:v>
                </c:pt>
                <c:pt idx="4">
                  <c:v>58.674999999999983</c:v>
                </c:pt>
                <c:pt idx="5">
                  <c:v>65.631000000000029</c:v>
                </c:pt>
                <c:pt idx="6">
                  <c:v>56.717000000000041</c:v>
                </c:pt>
                <c:pt idx="7">
                  <c:v>59.946000000000069</c:v>
                </c:pt>
                <c:pt idx="8">
                  <c:v>71.717999999999861</c:v>
                </c:pt>
                <c:pt idx="9">
                  <c:v>75.225999999999701</c:v>
                </c:pt>
                <c:pt idx="10">
                  <c:v>72.140000000000043</c:v>
                </c:pt>
                <c:pt idx="11">
                  <c:v>71.016999999999854</c:v>
                </c:pt>
                <c:pt idx="12">
                  <c:v>71.212999999999695</c:v>
                </c:pt>
                <c:pt idx="13">
                  <c:v>71.738000000000184</c:v>
                </c:pt>
                <c:pt idx="14">
                  <c:v>72.216999999999871</c:v>
                </c:pt>
                <c:pt idx="15">
                  <c:v>72.486999999999881</c:v>
                </c:pt>
                <c:pt idx="16">
                  <c:v>72.691999999999993</c:v>
                </c:pt>
                <c:pt idx="17">
                  <c:v>72.758999999999929</c:v>
                </c:pt>
                <c:pt idx="18">
                  <c:v>72.89200000000001</c:v>
                </c:pt>
                <c:pt idx="19">
                  <c:v>72.989999999999995</c:v>
                </c:pt>
                <c:pt idx="20">
                  <c:v>73.157999999999845</c:v>
                </c:pt>
                <c:pt idx="21">
                  <c:v>73.337000000000089</c:v>
                </c:pt>
                <c:pt idx="22">
                  <c:v>73.528000000000233</c:v>
                </c:pt>
                <c:pt idx="23">
                  <c:v>73.728000000000051</c:v>
                </c:pt>
                <c:pt idx="24" formatCode="#,##0.00">
                  <c:v>73.933000000000035</c:v>
                </c:pt>
                <c:pt idx="25">
                  <c:v>74.139999999999901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238.15499999999977</c:v>
                </c:pt>
                <c:pt idx="1">
                  <c:v>240.48999999999992</c:v>
                </c:pt>
                <c:pt idx="2">
                  <c:v>253.70100000000014</c:v>
                </c:pt>
                <c:pt idx="3">
                  <c:v>248.80999999999975</c:v>
                </c:pt>
                <c:pt idx="4">
                  <c:v>262.88900000000035</c:v>
                </c:pt>
                <c:pt idx="5">
                  <c:v>275.11299999999983</c:v>
                </c:pt>
                <c:pt idx="6">
                  <c:v>285.50999999999971</c:v>
                </c:pt>
                <c:pt idx="7">
                  <c:v>292.76599999999996</c:v>
                </c:pt>
                <c:pt idx="8">
                  <c:v>273.70400000000012</c:v>
                </c:pt>
                <c:pt idx="9">
                  <c:v>289.46899999999971</c:v>
                </c:pt>
                <c:pt idx="10">
                  <c:v>286.73900000000026</c:v>
                </c:pt>
                <c:pt idx="11">
                  <c:v>288.17599999999993</c:v>
                </c:pt>
                <c:pt idx="12">
                  <c:v>291.60599999999999</c:v>
                </c:pt>
                <c:pt idx="13">
                  <c:v>293.65600000000023</c:v>
                </c:pt>
                <c:pt idx="14">
                  <c:v>295.88800000000009</c:v>
                </c:pt>
                <c:pt idx="15">
                  <c:v>298.53699999999981</c:v>
                </c:pt>
                <c:pt idx="16">
                  <c:v>300.72499999999968</c:v>
                </c:pt>
                <c:pt idx="17">
                  <c:v>302.73399999999981</c:v>
                </c:pt>
                <c:pt idx="18">
                  <c:v>304.62399999999934</c:v>
                </c:pt>
                <c:pt idx="19">
                  <c:v>306.45500000000044</c:v>
                </c:pt>
                <c:pt idx="20">
                  <c:v>308.32200000000006</c:v>
                </c:pt>
                <c:pt idx="21">
                  <c:v>310.15500000000031</c:v>
                </c:pt>
                <c:pt idx="22">
                  <c:v>311.94800000000015</c:v>
                </c:pt>
                <c:pt idx="23">
                  <c:v>313.74099999999964</c:v>
                </c:pt>
                <c:pt idx="24">
                  <c:v>315.45499999999987</c:v>
                </c:pt>
                <c:pt idx="25">
                  <c:v>317.12599999999946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236.89500000000007</c:v>
                </c:pt>
                <c:pt idx="1">
                  <c:v>262.26200000000011</c:v>
                </c:pt>
                <c:pt idx="2">
                  <c:v>270.35699999999997</c:v>
                </c:pt>
                <c:pt idx="3">
                  <c:v>276.41199999999969</c:v>
                </c:pt>
                <c:pt idx="4">
                  <c:v>291.834</c:v>
                </c:pt>
                <c:pt idx="5">
                  <c:v>301.41199999999986</c:v>
                </c:pt>
                <c:pt idx="6">
                  <c:v>309.00300000000016</c:v>
                </c:pt>
                <c:pt idx="7">
                  <c:v>319.36100000000022</c:v>
                </c:pt>
                <c:pt idx="8">
                  <c:v>361.85100000000017</c:v>
                </c:pt>
                <c:pt idx="9">
                  <c:v>353.2850000000002</c:v>
                </c:pt>
                <c:pt idx="10">
                  <c:v>345.48599999999999</c:v>
                </c:pt>
                <c:pt idx="11">
                  <c:v>348.85899999999998</c:v>
                </c:pt>
                <c:pt idx="12">
                  <c:v>349.90599999999984</c:v>
                </c:pt>
                <c:pt idx="13">
                  <c:v>351.84100000000035</c:v>
                </c:pt>
                <c:pt idx="14">
                  <c:v>353.84699999999992</c:v>
                </c:pt>
                <c:pt idx="15">
                  <c:v>355.3660000000001</c:v>
                </c:pt>
                <c:pt idx="16">
                  <c:v>356.99899999999974</c:v>
                </c:pt>
                <c:pt idx="17">
                  <c:v>358.60900000000004</c:v>
                </c:pt>
                <c:pt idx="18">
                  <c:v>360.20999999999981</c:v>
                </c:pt>
                <c:pt idx="19">
                  <c:v>361.82799999999963</c:v>
                </c:pt>
                <c:pt idx="20">
                  <c:v>363.54200000000031</c:v>
                </c:pt>
                <c:pt idx="21">
                  <c:v>365.20100000000025</c:v>
                </c:pt>
                <c:pt idx="22">
                  <c:v>366.86799999999943</c:v>
                </c:pt>
                <c:pt idx="23">
                  <c:v>368.52299999999991</c:v>
                </c:pt>
                <c:pt idx="24">
                  <c:v>370.16399999999987</c:v>
                </c:pt>
                <c:pt idx="25">
                  <c:v>371.79300000000012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251.36800000000005</c:v>
                </c:pt>
                <c:pt idx="1">
                  <c:v>252.26800000000003</c:v>
                </c:pt>
                <c:pt idx="2">
                  <c:v>249.48</c:v>
                </c:pt>
                <c:pt idx="3">
                  <c:v>259.35200000000003</c:v>
                </c:pt>
                <c:pt idx="4">
                  <c:v>258.77199999999982</c:v>
                </c:pt>
                <c:pt idx="5">
                  <c:v>248.92300000000034</c:v>
                </c:pt>
                <c:pt idx="6">
                  <c:v>268.22699999999986</c:v>
                </c:pt>
                <c:pt idx="7">
                  <c:v>269.4740000000005</c:v>
                </c:pt>
                <c:pt idx="8">
                  <c:v>263.35700000000014</c:v>
                </c:pt>
                <c:pt idx="9">
                  <c:v>258.64500000000021</c:v>
                </c:pt>
                <c:pt idx="10">
                  <c:v>258.12599999999969</c:v>
                </c:pt>
                <c:pt idx="11">
                  <c:v>259.36999999999989</c:v>
                </c:pt>
                <c:pt idx="12">
                  <c:v>261.58200000000005</c:v>
                </c:pt>
                <c:pt idx="13">
                  <c:v>263.6220000000003</c:v>
                </c:pt>
                <c:pt idx="14">
                  <c:v>266.0630000000001</c:v>
                </c:pt>
                <c:pt idx="15">
                  <c:v>267.98900000000003</c:v>
                </c:pt>
                <c:pt idx="16">
                  <c:v>269.46500000000015</c:v>
                </c:pt>
                <c:pt idx="17">
                  <c:v>270.90099999999978</c:v>
                </c:pt>
                <c:pt idx="18">
                  <c:v>272.3340000000004</c:v>
                </c:pt>
                <c:pt idx="19">
                  <c:v>273.78900000000016</c:v>
                </c:pt>
                <c:pt idx="20">
                  <c:v>275.32500000000022</c:v>
                </c:pt>
                <c:pt idx="21">
                  <c:v>276.87200000000007</c:v>
                </c:pt>
                <c:pt idx="22">
                  <c:v>278.42600000000016</c:v>
                </c:pt>
                <c:pt idx="23">
                  <c:v>279.98200000000031</c:v>
                </c:pt>
                <c:pt idx="24">
                  <c:v>281.54000000000019</c:v>
                </c:pt>
                <c:pt idx="25">
                  <c:v>283.11199999999985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24.758972930767847</c:v>
                </c:pt>
                <c:pt idx="1">
                  <c:v>24.232109145221205</c:v>
                </c:pt>
                <c:pt idx="2">
                  <c:v>24.804642152786975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29.979758997796846</c:v>
                </c:pt>
                <c:pt idx="1">
                  <c:v>32.433208821063758</c:v>
                </c:pt>
                <c:pt idx="2">
                  <c:v>32.574360394158965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27.363945155338481</c:v>
                </c:pt>
                <c:pt idx="1">
                  <c:v>26.918213369407184</c:v>
                </c:pt>
                <c:pt idx="2">
                  <c:v>27.784752844615252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6.5279470053760518</c:v>
                </c:pt>
                <c:pt idx="1">
                  <c:v>6.7722908724276554</c:v>
                </c:pt>
                <c:pt idx="2">
                  <c:v>6.4957196064017939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9.7488026974741011</c:v>
                </c:pt>
                <c:pt idx="1">
                  <c:v>8.6365014649514702</c:v>
                </c:pt>
                <c:pt idx="2">
                  <c:v>7.3906990477208323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1.6205732132466621</c:v>
                </c:pt>
                <c:pt idx="1">
                  <c:v>1.0076763269287268</c:v>
                </c:pt>
                <c:pt idx="2">
                  <c:v>0.949825954316183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9.2029999999993493</c:v>
                </c:pt>
                <c:pt idx="1">
                  <c:v>44.074000000000126</c:v>
                </c:pt>
                <c:pt idx="2">
                  <c:v>11.626000000000431</c:v>
                </c:pt>
                <c:pt idx="3">
                  <c:v>6.5090000000000146</c:v>
                </c:pt>
                <c:pt idx="4">
                  <c:v>-6.0150000000000148</c:v>
                </c:pt>
                <c:pt idx="5">
                  <c:v>-5.5589999999999655</c:v>
                </c:pt>
                <c:pt idx="7">
                  <c:v>59.837999999999852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24.986000000000161</c:v>
                </c:pt>
                <c:pt idx="1">
                  <c:v>26.30700000000013</c:v>
                </c:pt>
                <c:pt idx="2">
                  <c:v>30.386999999999205</c:v>
                </c:pt>
                <c:pt idx="3">
                  <c:v>1.9999999999998579</c:v>
                </c:pt>
                <c:pt idx="4">
                  <c:v>-7.6430000000002281</c:v>
                </c:pt>
                <c:pt idx="5">
                  <c:v>0.10699999999998866</c:v>
                </c:pt>
                <c:pt idx="7">
                  <c:v>76.14399999999911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0.46134426371120529</c:v>
                </c:pt>
                <c:pt idx="2">
                  <c:v>-1.1559227347821888</c:v>
                </c:pt>
                <c:pt idx="3">
                  <c:v>4.8518327486577251</c:v>
                </c:pt>
                <c:pt idx="4">
                  <c:v>0.12457931994909188</c:v>
                </c:pt>
                <c:pt idx="6">
                  <c:v>0.30531675659573043</c:v>
                </c:pt>
                <c:pt idx="7">
                  <c:v>-1.1274267404859373E-2</c:v>
                </c:pt>
                <c:pt idx="8">
                  <c:v>0.17777978267159433</c:v>
                </c:pt>
                <c:pt idx="10">
                  <c:v>1.7415777848832414</c:v>
                </c:pt>
                <c:pt idx="11">
                  <c:v>-0.3365026200822796</c:v>
                </c:pt>
                <c:pt idx="12">
                  <c:v>0.30009336399992037</c:v>
                </c:pt>
                <c:pt idx="14">
                  <c:v>-1.1352386409801518</c:v>
                </c:pt>
                <c:pt idx="15">
                  <c:v>-0.37622949676506812</c:v>
                </c:pt>
                <c:pt idx="16">
                  <c:v>0.86475139612867125</c:v>
                </c:pt>
                <c:pt idx="17">
                  <c:v>0.60963592004190659</c:v>
                </c:pt>
                <c:pt idx="19">
                  <c:v>9.6509052716409194E-2</c:v>
                </c:pt>
                <c:pt idx="20">
                  <c:v>-1.1462396086545201</c:v>
                </c:pt>
                <c:pt idx="21">
                  <c:v>-0.49179003683090805</c:v>
                </c:pt>
                <c:pt idx="22">
                  <c:v>0.65088312926475655</c:v>
                </c:pt>
                <c:pt idx="23">
                  <c:v>-0.50722200525307182</c:v>
                </c:pt>
                <c:pt idx="25">
                  <c:v>-3.2052527878723036</c:v>
                </c:pt>
                <c:pt idx="26">
                  <c:v>0.27165398191717482</c:v>
                </c:pt>
                <c:pt idx="27">
                  <c:v>-0.19060716475181039</c:v>
                </c:pt>
                <c:pt idx="29">
                  <c:v>0.45885301155039748</c:v>
                </c:pt>
                <c:pt idx="30">
                  <c:v>-0.32710663071477963</c:v>
                </c:pt>
                <c:pt idx="31">
                  <c:v>-0.44470156779912173</c:v>
                </c:pt>
                <c:pt idx="32">
                  <c:v>4.3454136047922587</c:v>
                </c:pt>
                <c:pt idx="33">
                  <c:v>2.3133435651989664E-2</c:v>
                </c:pt>
                <c:pt idx="34">
                  <c:v>1.000373468554927</c:v>
                </c:pt>
                <c:pt idx="36">
                  <c:v>1.0110981659637197</c:v>
                </c:pt>
                <c:pt idx="37">
                  <c:v>0.71333947669629527</c:v>
                </c:pt>
                <c:pt idx="38">
                  <c:v>0.3230006018615672</c:v>
                </c:pt>
                <c:pt idx="39">
                  <c:v>2.1521879651400511</c:v>
                </c:pt>
                <c:pt idx="40">
                  <c:v>1.1471329639540784</c:v>
                </c:pt>
                <c:pt idx="42">
                  <c:v>1.1411186333082801</c:v>
                </c:pt>
                <c:pt idx="43">
                  <c:v>-4.4927038909825523E-2</c:v>
                </c:pt>
                <c:pt idx="44">
                  <c:v>0.31658533002296707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1.1629829512344703</c:v>
                </c:pt>
                <c:pt idx="2">
                  <c:v>-0.87628664304815196</c:v>
                </c:pt>
                <c:pt idx="3">
                  <c:v>-4.1297613373593833</c:v>
                </c:pt>
                <c:pt idx="4">
                  <c:v>-1.4064191196828335</c:v>
                </c:pt>
                <c:pt idx="6">
                  <c:v>0.86109595092846991</c:v>
                </c:pt>
                <c:pt idx="7">
                  <c:v>-3.8484990662235208</c:v>
                </c:pt>
                <c:pt idx="8">
                  <c:v>-1.2266762825659083</c:v>
                </c:pt>
                <c:pt idx="10">
                  <c:v>3.8094983328432752</c:v>
                </c:pt>
                <c:pt idx="11">
                  <c:v>-1.2944456585515351</c:v>
                </c:pt>
                <c:pt idx="12">
                  <c:v>-3.2425226613885805E-2</c:v>
                </c:pt>
                <c:pt idx="14">
                  <c:v>2.3030558570100723</c:v>
                </c:pt>
                <c:pt idx="15">
                  <c:v>-1.7937524317005238</c:v>
                </c:pt>
                <c:pt idx="16">
                  <c:v>0.48558611772888671</c:v>
                </c:pt>
                <c:pt idx="17">
                  <c:v>1.4851817383321197E-2</c:v>
                </c:pt>
                <c:pt idx="19">
                  <c:v>-2.7113958945212291</c:v>
                </c:pt>
                <c:pt idx="20">
                  <c:v>-1.2562353650207858</c:v>
                </c:pt>
                <c:pt idx="21">
                  <c:v>-2.8830019553271802</c:v>
                </c:pt>
                <c:pt idx="22">
                  <c:v>-5.7275559805014868</c:v>
                </c:pt>
                <c:pt idx="23">
                  <c:v>-2.5466127894208324</c:v>
                </c:pt>
                <c:pt idx="25">
                  <c:v>-2.1719554055776413</c:v>
                </c:pt>
                <c:pt idx="26">
                  <c:v>1.0772200518122332</c:v>
                </c:pt>
                <c:pt idx="27">
                  <c:v>0.50264491843994286</c:v>
                </c:pt>
                <c:pt idx="29">
                  <c:v>2.947584333764719</c:v>
                </c:pt>
                <c:pt idx="30">
                  <c:v>2.4575069694883434</c:v>
                </c:pt>
                <c:pt idx="31">
                  <c:v>2.611322525888693</c:v>
                </c:pt>
                <c:pt idx="32">
                  <c:v>3.9967620602610054</c:v>
                </c:pt>
                <c:pt idx="33">
                  <c:v>4.8447385457328407</c:v>
                </c:pt>
                <c:pt idx="34">
                  <c:v>3.2733779597593049</c:v>
                </c:pt>
                <c:pt idx="36">
                  <c:v>6.1508657613448925</c:v>
                </c:pt>
                <c:pt idx="37">
                  <c:v>1.4517094907515737</c:v>
                </c:pt>
                <c:pt idx="38">
                  <c:v>4.4670495107197006</c:v>
                </c:pt>
                <c:pt idx="39">
                  <c:v>4.6859937302212495</c:v>
                </c:pt>
                <c:pt idx="40">
                  <c:v>4.3566750086699857</c:v>
                </c:pt>
                <c:pt idx="42">
                  <c:v>2.4634872768136695</c:v>
                </c:pt>
                <c:pt idx="43">
                  <c:v>4.7873647122383955</c:v>
                </c:pt>
                <c:pt idx="44">
                  <c:v>4.0866908488588205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15.48753918026933</c:v>
                </c:pt>
                <c:pt idx="1">
                  <c:v>3.4339925138375165</c:v>
                </c:pt>
                <c:pt idx="2">
                  <c:v>12.877890011230406</c:v>
                </c:pt>
                <c:pt idx="3">
                  <c:v>10.064739744550941</c:v>
                </c:pt>
                <c:pt idx="4">
                  <c:v>3.1055847578317923</c:v>
                </c:pt>
                <c:pt idx="5">
                  <c:v>17.426925433525312</c:v>
                </c:pt>
                <c:pt idx="6">
                  <c:v>4.2221104559995215</c:v>
                </c:pt>
                <c:pt idx="7">
                  <c:v>3.8040907880187191</c:v>
                </c:pt>
                <c:pt idx="8">
                  <c:v>1.390291188073471</c:v>
                </c:pt>
                <c:pt idx="9">
                  <c:v>2.1238711362683951</c:v>
                </c:pt>
                <c:pt idx="10">
                  <c:v>9.0291860061001259</c:v>
                </c:pt>
                <c:pt idx="11">
                  <c:v>5.7309500989168356</c:v>
                </c:pt>
                <c:pt idx="12">
                  <c:v>-2.4815256714627658</c:v>
                </c:pt>
                <c:pt idx="13">
                  <c:v>-2.3677078925660613</c:v>
                </c:pt>
                <c:pt idx="14">
                  <c:v>-6.3665683739145535</c:v>
                </c:pt>
                <c:pt idx="15">
                  <c:v>-2.149347257894803</c:v>
                </c:pt>
                <c:pt idx="16">
                  <c:v>-2.5312438298777202</c:v>
                </c:pt>
                <c:pt idx="17">
                  <c:v>1.8843446002254325</c:v>
                </c:pt>
                <c:pt idx="18">
                  <c:v>-1.92820246226837</c:v>
                </c:pt>
                <c:pt idx="19">
                  <c:v>0.11823253970864622</c:v>
                </c:pt>
                <c:pt idx="20">
                  <c:v>-3.9801115423752123</c:v>
                </c:pt>
                <c:pt idx="21">
                  <c:v>3.8475358880032964</c:v>
                </c:pt>
                <c:pt idx="22">
                  <c:v>-6.5731868312729489</c:v>
                </c:pt>
                <c:pt idx="23">
                  <c:v>1.8447770690269181</c:v>
                </c:pt>
                <c:pt idx="24">
                  <c:v>-3.9139106988521561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-0.49903057485101954</c:v>
                </c:pt>
                <c:pt idx="1">
                  <c:v>5.561184289499618</c:v>
                </c:pt>
                <c:pt idx="2">
                  <c:v>23.679353456328649</c:v>
                </c:pt>
                <c:pt idx="3">
                  <c:v>2.5413297363905514</c:v>
                </c:pt>
                <c:pt idx="4">
                  <c:v>5.025541183442229</c:v>
                </c:pt>
                <c:pt idx="5">
                  <c:v>11.000623917277622</c:v>
                </c:pt>
                <c:pt idx="6">
                  <c:v>6.9661427252235342E-2</c:v>
                </c:pt>
                <c:pt idx="7">
                  <c:v>19.085801913809856</c:v>
                </c:pt>
                <c:pt idx="8">
                  <c:v>-0.74347032571880334</c:v>
                </c:pt>
                <c:pt idx="9">
                  <c:v>-0.89105062968258153</c:v>
                </c:pt>
                <c:pt idx="10">
                  <c:v>4.7474643206172686</c:v>
                </c:pt>
                <c:pt idx="11">
                  <c:v>4.5629595607060054</c:v>
                </c:pt>
                <c:pt idx="12">
                  <c:v>-8.2658582239133978</c:v>
                </c:pt>
                <c:pt idx="13">
                  <c:v>0.70553959750110273</c:v>
                </c:pt>
                <c:pt idx="14">
                  <c:v>-2.881286994627267</c:v>
                </c:pt>
                <c:pt idx="15">
                  <c:v>-5.2309772994295578</c:v>
                </c:pt>
                <c:pt idx="16">
                  <c:v>0.25039431280436375</c:v>
                </c:pt>
                <c:pt idx="17">
                  <c:v>10.856357542970088</c:v>
                </c:pt>
                <c:pt idx="18">
                  <c:v>-1.119019659146236</c:v>
                </c:pt>
                <c:pt idx="19">
                  <c:v>-0.17294203518006546</c:v>
                </c:pt>
                <c:pt idx="20">
                  <c:v>-2.9152183946917205</c:v>
                </c:pt>
                <c:pt idx="21">
                  <c:v>6.6708378791402296</c:v>
                </c:pt>
                <c:pt idx="22">
                  <c:v>-5.1233143163866401E-2</c:v>
                </c:pt>
                <c:pt idx="23">
                  <c:v>2.0568788236479989</c:v>
                </c:pt>
                <c:pt idx="24">
                  <c:v>17.261753969622685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18.921531694106847</c:v>
                </c:pt>
                <c:pt idx="1">
                  <c:v>43.475139947138445</c:v>
                </c:pt>
                <c:pt idx="2">
                  <c:v>20.56954957446024</c:v>
                </c:pt>
                <c:pt idx="3">
                  <c:v>3.2494244274540733</c:v>
                </c:pt>
                <c:pt idx="4">
                  <c:v>-13.414867354253133</c:v>
                </c:pt>
                <c:pt idx="5">
                  <c:v>7.4374677665701938E-2</c:v>
                </c:pt>
                <c:pt idx="6">
                  <c:v>-0.13257565437190522</c:v>
                </c:pt>
                <c:pt idx="7">
                  <c:v>-4.7284097622460308</c:v>
                </c:pt>
                <c:pt idx="8">
                  <c:v>-8.1761675499538171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5.062153714648602</c:v>
                </c:pt>
                <c:pt idx="1">
                  <c:v>42.246848293439058</c:v>
                </c:pt>
                <c:pt idx="2">
                  <c:v>22.268406706277972</c:v>
                </c:pt>
                <c:pt idx="3">
                  <c:v>-3.7028986632073924</c:v>
                </c:pt>
                <c:pt idx="4">
                  <c:v>-7.1563303837513672</c:v>
                </c:pt>
                <c:pt idx="5">
                  <c:v>9.5643958486437981</c:v>
                </c:pt>
                <c:pt idx="6">
                  <c:v>3.755619484448502</c:v>
                </c:pt>
                <c:pt idx="7">
                  <c:v>2.0056456804841361</c:v>
                </c:pt>
                <c:pt idx="8">
                  <c:v>2.1001593190158729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46.355818622195706</c:v>
                </c:pt>
                <c:pt idx="1">
                  <c:v>52.703500698190815</c:v>
                </c:pt>
                <c:pt idx="2">
                  <c:v>54.05222001267061</c:v>
                </c:pt>
                <c:pt idx="3">
                  <c:v>56.550662161018494</c:v>
                </c:pt>
                <c:pt idx="4">
                  <c:v>55.02150012604082</c:v>
                </c:pt>
                <c:pt idx="5">
                  <c:v>58.796138721630605</c:v>
                </c:pt>
                <c:pt idx="6">
                  <c:v>63.843079403957859</c:v>
                </c:pt>
                <c:pt idx="7">
                  <c:v>65.938651916176497</c:v>
                </c:pt>
                <c:pt idx="8">
                  <c:v>70.230337288463403</c:v>
                </c:pt>
                <c:pt idx="9">
                  <c:v>72.426950917354262</c:v>
                </c:pt>
                <c:pt idx="10">
                  <c:v>74.283677901899935</c:v>
                </c:pt>
                <c:pt idx="11">
                  <c:v>64.757751689119104</c:v>
                </c:pt>
                <c:pt idx="12">
                  <c:v>65.362931027956591</c:v>
                </c:pt>
                <c:pt idx="13">
                  <c:v>66.039050223316536</c:v>
                </c:pt>
                <c:pt idx="14">
                  <c:v>66.779964225299068</c:v>
                </c:pt>
                <c:pt idx="15">
                  <c:v>67.407553115492107</c:v>
                </c:pt>
                <c:pt idx="16">
                  <c:v>68.007443843292364</c:v>
                </c:pt>
                <c:pt idx="17">
                  <c:v>68.608886388977737</c:v>
                </c:pt>
                <c:pt idx="18">
                  <c:v>69.228644775952375</c:v>
                </c:pt>
                <c:pt idx="19">
                  <c:v>69.845142840111009</c:v>
                </c:pt>
                <c:pt idx="20">
                  <c:v>70.502819721298394</c:v>
                </c:pt>
                <c:pt idx="21">
                  <c:v>71.145884333067301</c:v>
                </c:pt>
                <c:pt idx="22">
                  <c:v>71.788116918350838</c:v>
                </c:pt>
                <c:pt idx="23">
                  <c:v>72.451584939635069</c:v>
                </c:pt>
                <c:pt idx="24">
                  <c:v>73.109637672990388</c:v>
                </c:pt>
                <c:pt idx="25">
                  <c:v>73.784647327048916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19.945677710800222</c:v>
                </c:pt>
                <c:pt idx="1">
                  <c:v>22.544706748420801</c:v>
                </c:pt>
                <c:pt idx="2">
                  <c:v>23.539970804421696</c:v>
                </c:pt>
                <c:pt idx="3">
                  <c:v>24.355286611801571</c:v>
                </c:pt>
                <c:pt idx="4">
                  <c:v>27.406271167615206</c:v>
                </c:pt>
                <c:pt idx="5">
                  <c:v>26.538939829705765</c:v>
                </c:pt>
                <c:pt idx="6">
                  <c:v>24.996054763054964</c:v>
                </c:pt>
                <c:pt idx="7">
                  <c:v>27.608421895667568</c:v>
                </c:pt>
                <c:pt idx="8">
                  <c:v>27.752293532511622</c:v>
                </c:pt>
                <c:pt idx="9">
                  <c:v>28.65284608105458</c:v>
                </c:pt>
                <c:pt idx="10">
                  <c:v>29.972932343543281</c:v>
                </c:pt>
                <c:pt idx="11">
                  <c:v>29.222000000537559</c:v>
                </c:pt>
                <c:pt idx="12">
                  <c:v>29.745370581617856</c:v>
                </c:pt>
                <c:pt idx="13">
                  <c:v>30.164367666387641</c:v>
                </c:pt>
                <c:pt idx="14">
                  <c:v>30.59572530016483</c:v>
                </c:pt>
                <c:pt idx="15">
                  <c:v>31.061602850750504</c:v>
                </c:pt>
                <c:pt idx="16">
                  <c:v>31.481457113752136</c:v>
                </c:pt>
                <c:pt idx="17">
                  <c:v>31.883444823167899</c:v>
                </c:pt>
                <c:pt idx="18">
                  <c:v>32.292366547400775</c:v>
                </c:pt>
                <c:pt idx="19">
                  <c:v>32.727919529288322</c:v>
                </c:pt>
                <c:pt idx="20">
                  <c:v>33.183524607955214</c:v>
                </c:pt>
                <c:pt idx="21">
                  <c:v>33.637150129707244</c:v>
                </c:pt>
                <c:pt idx="22">
                  <c:v>34.082727534033225</c:v>
                </c:pt>
                <c:pt idx="23">
                  <c:v>34.541639886042738</c:v>
                </c:pt>
                <c:pt idx="24">
                  <c:v>35.036811377760642</c:v>
                </c:pt>
                <c:pt idx="25">
                  <c:v>35.534116633042899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43.430692243079015</c:v>
                </c:pt>
                <c:pt idx="1">
                  <c:v>42.643539968667163</c:v>
                </c:pt>
                <c:pt idx="2">
                  <c:v>42.402601788645917</c:v>
                </c:pt>
                <c:pt idx="3">
                  <c:v>45.124915655732707</c:v>
                </c:pt>
                <c:pt idx="4">
                  <c:v>47.909168727920957</c:v>
                </c:pt>
                <c:pt idx="5">
                  <c:v>50.047853661205387</c:v>
                </c:pt>
                <c:pt idx="6">
                  <c:v>52.629049304253179</c:v>
                </c:pt>
                <c:pt idx="7">
                  <c:v>51.610195230660601</c:v>
                </c:pt>
                <c:pt idx="8">
                  <c:v>58.754188863605016</c:v>
                </c:pt>
                <c:pt idx="9">
                  <c:v>59.617156311692185</c:v>
                </c:pt>
                <c:pt idx="10">
                  <c:v>62.925743672435793</c:v>
                </c:pt>
                <c:pt idx="11">
                  <c:v>71.698829988798266</c:v>
                </c:pt>
                <c:pt idx="12">
                  <c:v>72.716691837577983</c:v>
                </c:pt>
                <c:pt idx="13">
                  <c:v>73.883464568936702</c:v>
                </c:pt>
                <c:pt idx="14">
                  <c:v>75.087659796225267</c:v>
                </c:pt>
                <c:pt idx="15">
                  <c:v>76.177326947248204</c:v>
                </c:pt>
                <c:pt idx="16">
                  <c:v>77.206593093732621</c:v>
                </c:pt>
                <c:pt idx="17">
                  <c:v>78.200232775548642</c:v>
                </c:pt>
                <c:pt idx="18">
                  <c:v>79.180961425526817</c:v>
                </c:pt>
                <c:pt idx="19">
                  <c:v>80.19715027818512</c:v>
                </c:pt>
                <c:pt idx="20">
                  <c:v>81.27736630623906</c:v>
                </c:pt>
                <c:pt idx="21">
                  <c:v>82.344945275907833</c:v>
                </c:pt>
                <c:pt idx="22">
                  <c:v>83.407605366264775</c:v>
                </c:pt>
                <c:pt idx="23">
                  <c:v>84.472594204581483</c:v>
                </c:pt>
                <c:pt idx="24">
                  <c:v>85.538732096820794</c:v>
                </c:pt>
                <c:pt idx="25">
                  <c:v>86.605097128764442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35.71772909461356</c:v>
                </c:pt>
                <c:pt idx="1">
                  <c:v>39.735767615877727</c:v>
                </c:pt>
                <c:pt idx="2">
                  <c:v>41.725286634115378</c:v>
                </c:pt>
                <c:pt idx="3">
                  <c:v>42.374405236338276</c:v>
                </c:pt>
                <c:pt idx="4">
                  <c:v>43.927392950772941</c:v>
                </c:pt>
                <c:pt idx="5">
                  <c:v>41.212032952974852</c:v>
                </c:pt>
                <c:pt idx="6">
                  <c:v>47.893155848979561</c:v>
                </c:pt>
                <c:pt idx="7">
                  <c:v>50.080895389692657</c:v>
                </c:pt>
                <c:pt idx="8">
                  <c:v>50.14656647736431</c:v>
                </c:pt>
                <c:pt idx="9">
                  <c:v>52.089653745979312</c:v>
                </c:pt>
                <c:pt idx="10">
                  <c:v>51.276772697525793</c:v>
                </c:pt>
                <c:pt idx="11">
                  <c:v>48.520297157684951</c:v>
                </c:pt>
                <c:pt idx="12">
                  <c:v>48.89216365958562</c:v>
                </c:pt>
                <c:pt idx="13">
                  <c:v>49.332943056332567</c:v>
                </c:pt>
                <c:pt idx="14">
                  <c:v>49.826224745401667</c:v>
                </c:pt>
                <c:pt idx="15">
                  <c:v>50.245011449533877</c:v>
                </c:pt>
                <c:pt idx="16">
                  <c:v>50.647093256075721</c:v>
                </c:pt>
                <c:pt idx="17">
                  <c:v>51.032514454890773</c:v>
                </c:pt>
                <c:pt idx="18">
                  <c:v>51.338326625770534</c:v>
                </c:pt>
                <c:pt idx="19">
                  <c:v>51.696544802069354</c:v>
                </c:pt>
                <c:pt idx="20">
                  <c:v>52.05140728331147</c:v>
                </c:pt>
                <c:pt idx="21">
                  <c:v>52.414455602191026</c:v>
                </c:pt>
                <c:pt idx="22">
                  <c:v>52.774344574623839</c:v>
                </c:pt>
                <c:pt idx="23">
                  <c:v>53.14028920897443</c:v>
                </c:pt>
                <c:pt idx="24">
                  <c:v>53.496362681465691</c:v>
                </c:pt>
                <c:pt idx="25">
                  <c:v>53.818102433916344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44.377226804494569</c:v>
                </c:pt>
                <c:pt idx="1">
                  <c:v>40.288764207794244</c:v>
                </c:pt>
                <c:pt idx="2">
                  <c:v>38.87979419177578</c:v>
                </c:pt>
                <c:pt idx="3">
                  <c:v>42.047757053641824</c:v>
                </c:pt>
                <c:pt idx="4">
                  <c:v>41.153336237687867</c:v>
                </c:pt>
                <c:pt idx="5">
                  <c:v>41.560878286205856</c:v>
                </c:pt>
                <c:pt idx="6">
                  <c:v>44.251707033238731</c:v>
                </c:pt>
                <c:pt idx="7">
                  <c:v>42.0973385959539</c:v>
                </c:pt>
                <c:pt idx="8">
                  <c:v>41.831523869102845</c:v>
                </c:pt>
                <c:pt idx="9">
                  <c:v>42.018175691358493</c:v>
                </c:pt>
                <c:pt idx="10">
                  <c:v>44.666463044037648</c:v>
                </c:pt>
                <c:pt idx="11">
                  <c:v>42.640426905600528</c:v>
                </c:pt>
                <c:pt idx="12">
                  <c:v>43.034027734345443</c:v>
                </c:pt>
                <c:pt idx="13">
                  <c:v>43.568543182958713</c:v>
                </c:pt>
                <c:pt idx="14">
                  <c:v>44.160414651213834</c:v>
                </c:pt>
                <c:pt idx="15">
                  <c:v>44.696311572442859</c:v>
                </c:pt>
                <c:pt idx="16">
                  <c:v>45.226158209518559</c:v>
                </c:pt>
                <c:pt idx="17">
                  <c:v>45.759728721497247</c:v>
                </c:pt>
                <c:pt idx="18">
                  <c:v>46.274935800397209</c:v>
                </c:pt>
                <c:pt idx="19">
                  <c:v>46.756918835239979</c:v>
                </c:pt>
                <c:pt idx="20">
                  <c:v>47.26294855784711</c:v>
                </c:pt>
                <c:pt idx="21">
                  <c:v>47.789569386792145</c:v>
                </c:pt>
                <c:pt idx="22">
                  <c:v>48.267049936777305</c:v>
                </c:pt>
                <c:pt idx="23">
                  <c:v>48.752658020700757</c:v>
                </c:pt>
                <c:pt idx="24">
                  <c:v>49.233339845511082</c:v>
                </c:pt>
                <c:pt idx="25">
                  <c:v>49.692004227479877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47.162901571289432</c:v>
                </c:pt>
                <c:pt idx="1">
                  <c:v>47.401176365125792</c:v>
                </c:pt>
                <c:pt idx="2">
                  <c:v>45.980552538003934</c:v>
                </c:pt>
                <c:pt idx="3">
                  <c:v>50.429074269879017</c:v>
                </c:pt>
                <c:pt idx="4">
                  <c:v>50.882459249321144</c:v>
                </c:pt>
                <c:pt idx="5">
                  <c:v>50.109633368333633</c:v>
                </c:pt>
                <c:pt idx="6">
                  <c:v>54.621505279694986</c:v>
                </c:pt>
                <c:pt idx="7">
                  <c:v>55.988733498596631</c:v>
                </c:pt>
                <c:pt idx="8">
                  <c:v>62.010608252265676</c:v>
                </c:pt>
                <c:pt idx="9">
                  <c:v>61.585537101887226</c:v>
                </c:pt>
                <c:pt idx="10">
                  <c:v>67.536558801858945</c:v>
                </c:pt>
                <c:pt idx="11">
                  <c:v>67.436717705847386</c:v>
                </c:pt>
                <c:pt idx="12">
                  <c:v>68.060326235970209</c:v>
                </c:pt>
                <c:pt idx="13">
                  <c:v>68.843879148799175</c:v>
                </c:pt>
                <c:pt idx="14">
                  <c:v>69.71732289401163</c:v>
                </c:pt>
                <c:pt idx="15">
                  <c:v>70.474275500514437</c:v>
                </c:pt>
                <c:pt idx="16">
                  <c:v>71.214143583119679</c:v>
                </c:pt>
                <c:pt idx="17">
                  <c:v>71.963794903750923</c:v>
                </c:pt>
                <c:pt idx="18">
                  <c:v>72.750615580190953</c:v>
                </c:pt>
                <c:pt idx="19">
                  <c:v>73.539448674736363</c:v>
                </c:pt>
                <c:pt idx="20">
                  <c:v>74.377261007806524</c:v>
                </c:pt>
                <c:pt idx="21">
                  <c:v>75.207321235133236</c:v>
                </c:pt>
                <c:pt idx="22">
                  <c:v>76.029495460749189</c:v>
                </c:pt>
                <c:pt idx="23">
                  <c:v>76.884315982619952</c:v>
                </c:pt>
                <c:pt idx="24">
                  <c:v>77.716295540626447</c:v>
                </c:pt>
                <c:pt idx="25">
                  <c:v>78.537182719136567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15.233801773745279</c:v>
                </c:pt>
                <c:pt idx="1">
                  <c:v>15.522314084803964</c:v>
                </c:pt>
                <c:pt idx="2">
                  <c:v>15.495159058794716</c:v>
                </c:pt>
                <c:pt idx="3">
                  <c:v>16.800237418745287</c:v>
                </c:pt>
                <c:pt idx="4">
                  <c:v>15.787815087806656</c:v>
                </c:pt>
                <c:pt idx="5">
                  <c:v>15.820651402955766</c:v>
                </c:pt>
                <c:pt idx="6">
                  <c:v>16.56985223155414</c:v>
                </c:pt>
                <c:pt idx="7">
                  <c:v>18.326528871239674</c:v>
                </c:pt>
                <c:pt idx="8">
                  <c:v>19.831808493732286</c:v>
                </c:pt>
                <c:pt idx="9">
                  <c:v>18.59820524655829</c:v>
                </c:pt>
                <c:pt idx="10">
                  <c:v>20.042761858955288</c:v>
                </c:pt>
                <c:pt idx="11">
                  <c:v>18.036040672144921</c:v>
                </c:pt>
                <c:pt idx="12">
                  <c:v>18.195627847441951</c:v>
                </c:pt>
                <c:pt idx="13">
                  <c:v>18.378740793175407</c:v>
                </c:pt>
                <c:pt idx="14">
                  <c:v>18.567693401380978</c:v>
                </c:pt>
                <c:pt idx="15">
                  <c:v>18.725679075432929</c:v>
                </c:pt>
                <c:pt idx="16">
                  <c:v>18.877742504083528</c:v>
                </c:pt>
                <c:pt idx="17">
                  <c:v>19.01806129333896</c:v>
                </c:pt>
                <c:pt idx="18">
                  <c:v>19.157614556988705</c:v>
                </c:pt>
                <c:pt idx="19">
                  <c:v>19.285165481129422</c:v>
                </c:pt>
                <c:pt idx="20">
                  <c:v>19.41376557669664</c:v>
                </c:pt>
                <c:pt idx="21">
                  <c:v>19.54958277154023</c:v>
                </c:pt>
                <c:pt idx="22">
                  <c:v>19.677346522628969</c:v>
                </c:pt>
                <c:pt idx="23">
                  <c:v>19.81802694462171</c:v>
                </c:pt>
                <c:pt idx="24">
                  <c:v>19.96256399070354</c:v>
                </c:pt>
                <c:pt idx="25">
                  <c:v>20.112423286207523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13.553956891539967</c:v>
                </c:pt>
                <c:pt idx="1">
                  <c:v>17.930708199272615</c:v>
                </c:pt>
                <c:pt idx="2">
                  <c:v>18.17150469453771</c:v>
                </c:pt>
                <c:pt idx="3">
                  <c:v>17.73002443062979</c:v>
                </c:pt>
                <c:pt idx="4">
                  <c:v>18.430996627288359</c:v>
                </c:pt>
                <c:pt idx="5">
                  <c:v>17.573819505003204</c:v>
                </c:pt>
                <c:pt idx="6">
                  <c:v>19.999414670004782</c:v>
                </c:pt>
                <c:pt idx="7">
                  <c:v>19.956068469452759</c:v>
                </c:pt>
                <c:pt idx="8">
                  <c:v>21.505857424347347</c:v>
                </c:pt>
                <c:pt idx="9">
                  <c:v>21.291299970200633</c:v>
                </c:pt>
                <c:pt idx="10">
                  <c:v>21.377910293021923</c:v>
                </c:pt>
                <c:pt idx="11">
                  <c:v>31.496647414829404</c:v>
                </c:pt>
                <c:pt idx="12">
                  <c:v>32.118269654878326</c:v>
                </c:pt>
                <c:pt idx="13">
                  <c:v>32.777146612514507</c:v>
                </c:pt>
                <c:pt idx="14">
                  <c:v>33.46861804230906</c:v>
                </c:pt>
                <c:pt idx="15">
                  <c:v>34.106913248021534</c:v>
                </c:pt>
                <c:pt idx="16">
                  <c:v>34.728503924774209</c:v>
                </c:pt>
                <c:pt idx="17">
                  <c:v>35.347552907981616</c:v>
                </c:pt>
                <c:pt idx="18">
                  <c:v>35.993255604717397</c:v>
                </c:pt>
                <c:pt idx="19">
                  <c:v>36.631786826966056</c:v>
                </c:pt>
                <c:pt idx="20">
                  <c:v>37.274229375805646</c:v>
                </c:pt>
                <c:pt idx="21">
                  <c:v>37.888580927454946</c:v>
                </c:pt>
                <c:pt idx="22">
                  <c:v>38.49350887782542</c:v>
                </c:pt>
                <c:pt idx="23">
                  <c:v>39.14931190514195</c:v>
                </c:pt>
                <c:pt idx="24">
                  <c:v>39.808664976955271</c:v>
                </c:pt>
                <c:pt idx="25">
                  <c:v>40.463712206831779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8.8116317122619012</c:v>
                </c:pt>
                <c:pt idx="1">
                  <c:v>11.587560524368978</c:v>
                </c:pt>
                <c:pt idx="2">
                  <c:v>11.31914776776059</c:v>
                </c:pt>
                <c:pt idx="3">
                  <c:v>10.675538979667142</c:v>
                </c:pt>
                <c:pt idx="4">
                  <c:v>10.005291491259747</c:v>
                </c:pt>
                <c:pt idx="5">
                  <c:v>10.10639175524768</c:v>
                </c:pt>
                <c:pt idx="6">
                  <c:v>11.217839385220291</c:v>
                </c:pt>
                <c:pt idx="7">
                  <c:v>10.911788521967992</c:v>
                </c:pt>
                <c:pt idx="8">
                  <c:v>10.982837213398287</c:v>
                </c:pt>
                <c:pt idx="9">
                  <c:v>10.853648282223624</c:v>
                </c:pt>
                <c:pt idx="10">
                  <c:v>11.496682943321151</c:v>
                </c:pt>
                <c:pt idx="11">
                  <c:v>9.3716688566840549</c:v>
                </c:pt>
                <c:pt idx="12">
                  <c:v>9.4836650625716139</c:v>
                </c:pt>
                <c:pt idx="13">
                  <c:v>9.6007499879792313</c:v>
                </c:pt>
                <c:pt idx="14">
                  <c:v>9.7297464855802147</c:v>
                </c:pt>
                <c:pt idx="15">
                  <c:v>9.8385157455868413</c:v>
                </c:pt>
                <c:pt idx="16">
                  <c:v>9.9349313291770702</c:v>
                </c:pt>
                <c:pt idx="17">
                  <c:v>10.027244758319817</c:v>
                </c:pt>
                <c:pt idx="18">
                  <c:v>10.109086497249567</c:v>
                </c:pt>
                <c:pt idx="19">
                  <c:v>10.204540424953592</c:v>
                </c:pt>
                <c:pt idx="20">
                  <c:v>10.286958156936388</c:v>
                </c:pt>
                <c:pt idx="21">
                  <c:v>10.369532934640912</c:v>
                </c:pt>
                <c:pt idx="22">
                  <c:v>10.451075175912745</c:v>
                </c:pt>
                <c:pt idx="23">
                  <c:v>10.555591605646239</c:v>
                </c:pt>
                <c:pt idx="24">
                  <c:v>10.644370941046276</c:v>
                </c:pt>
                <c:pt idx="25">
                  <c:v>10.753212617602347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12.043201063993566</c:v>
                </c:pt>
                <c:pt idx="1">
                  <c:v>11.267974142301741</c:v>
                </c:pt>
                <c:pt idx="2">
                  <c:v>12.532369099848697</c:v>
                </c:pt>
                <c:pt idx="3">
                  <c:v>13.859902142028403</c:v>
                </c:pt>
                <c:pt idx="4">
                  <c:v>14.685021887659484</c:v>
                </c:pt>
                <c:pt idx="5">
                  <c:v>16.455833438445399</c:v>
                </c:pt>
                <c:pt idx="6">
                  <c:v>15.183010755454401</c:v>
                </c:pt>
                <c:pt idx="7">
                  <c:v>16.212818423606123</c:v>
                </c:pt>
                <c:pt idx="8">
                  <c:v>16.557336740566008</c:v>
                </c:pt>
                <c:pt idx="9">
                  <c:v>17.94532808479703</c:v>
                </c:pt>
                <c:pt idx="10">
                  <c:v>18.579704574713794</c:v>
                </c:pt>
                <c:pt idx="11">
                  <c:v>15.949168468179536</c:v>
                </c:pt>
                <c:pt idx="12">
                  <c:v>15.731909819985106</c:v>
                </c:pt>
                <c:pt idx="13">
                  <c:v>15.772055101280291</c:v>
                </c:pt>
                <c:pt idx="14">
                  <c:v>15.948836421183666</c:v>
                </c:pt>
                <c:pt idx="15">
                  <c:v>16.11837032323837</c:v>
                </c:pt>
                <c:pt idx="16">
                  <c:v>16.268028852637343</c:v>
                </c:pt>
                <c:pt idx="17">
                  <c:v>16.414054108923363</c:v>
                </c:pt>
                <c:pt idx="18">
                  <c:v>16.5585493428826</c:v>
                </c:pt>
                <c:pt idx="19">
                  <c:v>16.7073419506563</c:v>
                </c:pt>
                <c:pt idx="20">
                  <c:v>16.87048337665308</c:v>
                </c:pt>
                <c:pt idx="21">
                  <c:v>17.019519953481513</c:v>
                </c:pt>
                <c:pt idx="22">
                  <c:v>17.183572400169734</c:v>
                </c:pt>
                <c:pt idx="23">
                  <c:v>17.359928101334663</c:v>
                </c:pt>
                <c:pt idx="24">
                  <c:v>17.520700412803325</c:v>
                </c:pt>
                <c:pt idx="25">
                  <c:v>17.688653945031213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52.184384784792293</c:v>
                </c:pt>
                <c:pt idx="1">
                  <c:v>51.891678135562508</c:v>
                </c:pt>
                <c:pt idx="2">
                  <c:v>53.438156949283993</c:v>
                </c:pt>
                <c:pt idx="3">
                  <c:v>55.001094571428055</c:v>
                </c:pt>
                <c:pt idx="4">
                  <c:v>57.01027464180342</c:v>
                </c:pt>
                <c:pt idx="5">
                  <c:v>57.758194042394415</c:v>
                </c:pt>
                <c:pt idx="6">
                  <c:v>59.182910029099823</c:v>
                </c:pt>
                <c:pt idx="7">
                  <c:v>62.082741565566941</c:v>
                </c:pt>
                <c:pt idx="8">
                  <c:v>64.63134457536016</c:v>
                </c:pt>
                <c:pt idx="9">
                  <c:v>65.171396859040897</c:v>
                </c:pt>
                <c:pt idx="10">
                  <c:v>66.787380048494541</c:v>
                </c:pt>
                <c:pt idx="11">
                  <c:v>65.508777277938634</c:v>
                </c:pt>
                <c:pt idx="12">
                  <c:v>65.996394434704015</c:v>
                </c:pt>
                <c:pt idx="13">
                  <c:v>66.495365820709722</c:v>
                </c:pt>
                <c:pt idx="14">
                  <c:v>67.022950530635654</c:v>
                </c:pt>
                <c:pt idx="15">
                  <c:v>67.42408203888445</c:v>
                </c:pt>
                <c:pt idx="16">
                  <c:v>67.789222642688728</c:v>
                </c:pt>
                <c:pt idx="17">
                  <c:v>68.132563821633966</c:v>
                </c:pt>
                <c:pt idx="18">
                  <c:v>68.521816589451134</c:v>
                </c:pt>
                <c:pt idx="19">
                  <c:v>68.917021952831163</c:v>
                </c:pt>
                <c:pt idx="20">
                  <c:v>69.351012623477516</c:v>
                </c:pt>
                <c:pt idx="21">
                  <c:v>69.787479592030621</c:v>
                </c:pt>
                <c:pt idx="22">
                  <c:v>70.223041533832117</c:v>
                </c:pt>
                <c:pt idx="23">
                  <c:v>70.654026461653984</c:v>
                </c:pt>
                <c:pt idx="24">
                  <c:v>71.105244999416129</c:v>
                </c:pt>
                <c:pt idx="25">
                  <c:v>71.534844369111809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86.943827508770056</c:v>
                </c:pt>
                <c:pt idx="1">
                  <c:v>97.11380352485196</c:v>
                </c:pt>
                <c:pt idx="2">
                  <c:v>98.613005910691257</c:v>
                </c:pt>
                <c:pt idx="3">
                  <c:v>96.966241004703207</c:v>
                </c:pt>
                <c:pt idx="4">
                  <c:v>98.885868560014003</c:v>
                </c:pt>
                <c:pt idx="5">
                  <c:v>104.13476923491712</c:v>
                </c:pt>
                <c:pt idx="6">
                  <c:v>103.38557786787808</c:v>
                </c:pt>
                <c:pt idx="7">
                  <c:v>107.83299822985292</c:v>
                </c:pt>
                <c:pt idx="8">
                  <c:v>109.70810848515173</c:v>
                </c:pt>
                <c:pt idx="9">
                  <c:v>105.81247620484294</c:v>
                </c:pt>
                <c:pt idx="10">
                  <c:v>109.86571933383395</c:v>
                </c:pt>
                <c:pt idx="11">
                  <c:v>113.19803994449778</c:v>
                </c:pt>
                <c:pt idx="12">
                  <c:v>113.79471968336267</c:v>
                </c:pt>
                <c:pt idx="13">
                  <c:v>114.25885597775761</c:v>
                </c:pt>
                <c:pt idx="14">
                  <c:v>114.72529548717178</c:v>
                </c:pt>
                <c:pt idx="15">
                  <c:v>115.00047862503099</c:v>
                </c:pt>
                <c:pt idx="16">
                  <c:v>115.15600332374127</c:v>
                </c:pt>
                <c:pt idx="17">
                  <c:v>115.20013579633761</c:v>
                </c:pt>
                <c:pt idx="18">
                  <c:v>115.16788961087839</c:v>
                </c:pt>
                <c:pt idx="19">
                  <c:v>115.1211473143141</c:v>
                </c:pt>
                <c:pt idx="20">
                  <c:v>115.12532427158281</c:v>
                </c:pt>
                <c:pt idx="21">
                  <c:v>115.10540230839914</c:v>
                </c:pt>
                <c:pt idx="22">
                  <c:v>115.02017948926385</c:v>
                </c:pt>
                <c:pt idx="23">
                  <c:v>114.89180798277094</c:v>
                </c:pt>
                <c:pt idx="24">
                  <c:v>114.70266041170706</c:v>
                </c:pt>
                <c:pt idx="25">
                  <c:v>114.42867889453996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25.05263954391884</c:v>
                </c:pt>
                <c:pt idx="1">
                  <c:v>24.734549776325267</c:v>
                </c:pt>
                <c:pt idx="2">
                  <c:v>24.164631669257922</c:v>
                </c:pt>
                <c:pt idx="3">
                  <c:v>24.683450530425006</c:v>
                </c:pt>
                <c:pt idx="4">
                  <c:v>24.916682172260991</c:v>
                </c:pt>
                <c:pt idx="5">
                  <c:v>23.865015802512549</c:v>
                </c:pt>
                <c:pt idx="6">
                  <c:v>23.150359533823089</c:v>
                </c:pt>
                <c:pt idx="7">
                  <c:v>24.814751133756271</c:v>
                </c:pt>
                <c:pt idx="8">
                  <c:v>25.586312560438703</c:v>
                </c:pt>
                <c:pt idx="9">
                  <c:v>21.967967584442697</c:v>
                </c:pt>
                <c:pt idx="10">
                  <c:v>21.383490131049783</c:v>
                </c:pt>
                <c:pt idx="11">
                  <c:v>21.237547992152745</c:v>
                </c:pt>
                <c:pt idx="12">
                  <c:v>21.00695876415045</c:v>
                </c:pt>
                <c:pt idx="13">
                  <c:v>20.698197021924756</c:v>
                </c:pt>
                <c:pt idx="14">
                  <c:v>20.373417279930802</c:v>
                </c:pt>
                <c:pt idx="15">
                  <c:v>19.954829715689442</c:v>
                </c:pt>
                <c:pt idx="16">
                  <c:v>19.368848154723807</c:v>
                </c:pt>
                <c:pt idx="17">
                  <c:v>18.819393672473087</c:v>
                </c:pt>
                <c:pt idx="18">
                  <c:v>18.172026205407231</c:v>
                </c:pt>
                <c:pt idx="19">
                  <c:v>17.468474564549759</c:v>
                </c:pt>
                <c:pt idx="20">
                  <c:v>16.752778943032101</c:v>
                </c:pt>
                <c:pt idx="21">
                  <c:v>15.977534573986301</c:v>
                </c:pt>
                <c:pt idx="22">
                  <c:v>15.26516436014216</c:v>
                </c:pt>
                <c:pt idx="23">
                  <c:v>14.416813335157329</c:v>
                </c:pt>
                <c:pt idx="24">
                  <c:v>13.650557543420398</c:v>
                </c:pt>
                <c:pt idx="25">
                  <c:v>13.117631907136385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8.4768045845895337</c:v>
                </c:pt>
                <c:pt idx="1">
                  <c:v>7.3463771660726547</c:v>
                </c:pt>
                <c:pt idx="2">
                  <c:v>8.770639943084662</c:v>
                </c:pt>
                <c:pt idx="3">
                  <c:v>7.4062356149083728</c:v>
                </c:pt>
                <c:pt idx="4">
                  <c:v>7.3278063205649397</c:v>
                </c:pt>
                <c:pt idx="5">
                  <c:v>9.2706366696121076</c:v>
                </c:pt>
                <c:pt idx="6">
                  <c:v>7.6739568459316558</c:v>
                </c:pt>
                <c:pt idx="7">
                  <c:v>7.0098954234198763</c:v>
                </c:pt>
                <c:pt idx="8">
                  <c:v>8.7909559581579675</c:v>
                </c:pt>
                <c:pt idx="9">
                  <c:v>8.1984146584072661</c:v>
                </c:pt>
                <c:pt idx="10">
                  <c:v>6.9029287770460463</c:v>
                </c:pt>
                <c:pt idx="11">
                  <c:v>6.5091872189077193</c:v>
                </c:pt>
                <c:pt idx="12">
                  <c:v>6.5629348681717685</c:v>
                </c:pt>
                <c:pt idx="13">
                  <c:v>6.670762936825211</c:v>
                </c:pt>
                <c:pt idx="14">
                  <c:v>6.7889675414948298</c:v>
                </c:pt>
                <c:pt idx="15">
                  <c:v>6.8737574840150515</c:v>
                </c:pt>
                <c:pt idx="16">
                  <c:v>6.9494860267275582</c:v>
                </c:pt>
                <c:pt idx="17">
                  <c:v>7.0260868037277442</c:v>
                </c:pt>
                <c:pt idx="18">
                  <c:v>7.0992031771592625</c:v>
                </c:pt>
                <c:pt idx="19">
                  <c:v>7.1715986595593142</c:v>
                </c:pt>
                <c:pt idx="20">
                  <c:v>7.2452173390437435</c:v>
                </c:pt>
                <c:pt idx="21">
                  <c:v>7.320063460381399</c:v>
                </c:pt>
                <c:pt idx="22">
                  <c:v>7.3919914621976872</c:v>
                </c:pt>
                <c:pt idx="23">
                  <c:v>7.4649614341419452</c:v>
                </c:pt>
                <c:pt idx="24">
                  <c:v>7.5380982861137769</c:v>
                </c:pt>
                <c:pt idx="25">
                  <c:v>7.6084683745471491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39.482628060839993</c:v>
                </c:pt>
                <c:pt idx="1">
                  <c:v>42.125424024499964</c:v>
                </c:pt>
                <c:pt idx="2">
                  <c:v>39.600055106609879</c:v>
                </c:pt>
                <c:pt idx="3">
                  <c:v>42.645268380157134</c:v>
                </c:pt>
                <c:pt idx="4">
                  <c:v>44.494547153265238</c:v>
                </c:pt>
                <c:pt idx="5">
                  <c:v>46.787342069119525</c:v>
                </c:pt>
                <c:pt idx="6">
                  <c:v>43.29782298232206</c:v>
                </c:pt>
                <c:pt idx="7">
                  <c:v>43.429471470151164</c:v>
                </c:pt>
                <c:pt idx="8">
                  <c:v>44.873669590578693</c:v>
                </c:pt>
                <c:pt idx="9">
                  <c:v>48.799347868976405</c:v>
                </c:pt>
                <c:pt idx="10">
                  <c:v>40.420773695204971</c:v>
                </c:pt>
                <c:pt idx="11">
                  <c:v>40.707352901105473</c:v>
                </c:pt>
                <c:pt idx="12">
                  <c:v>40.545716817607499</c:v>
                </c:pt>
                <c:pt idx="13">
                  <c:v>40.40065763171782</c:v>
                </c:pt>
                <c:pt idx="14">
                  <c:v>40.258747121863209</c:v>
                </c:pt>
                <c:pt idx="15">
                  <c:v>40.042638399026139</c:v>
                </c:pt>
                <c:pt idx="16">
                  <c:v>39.805776661526714</c:v>
                </c:pt>
                <c:pt idx="17">
                  <c:v>39.548959164430649</c:v>
                </c:pt>
                <c:pt idx="18">
                  <c:v>39.274831371485604</c:v>
                </c:pt>
                <c:pt idx="19">
                  <c:v>38.994559254130287</c:v>
                </c:pt>
                <c:pt idx="20">
                  <c:v>38.748370449412313</c:v>
                </c:pt>
                <c:pt idx="21">
                  <c:v>38.503077102350389</c:v>
                </c:pt>
                <c:pt idx="22">
                  <c:v>38.27555655734956</c:v>
                </c:pt>
                <c:pt idx="23">
                  <c:v>38.04123642482039</c:v>
                </c:pt>
                <c:pt idx="24">
                  <c:v>37.794352161582886</c:v>
                </c:pt>
                <c:pt idx="25">
                  <c:v>37.539486700577704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35.00042268985441</c:v>
                </c:pt>
                <c:pt idx="1">
                  <c:v>32.740106809891401</c:v>
                </c:pt>
                <c:pt idx="2">
                  <c:v>31.177343813636835</c:v>
                </c:pt>
                <c:pt idx="3">
                  <c:v>32.530824225316266</c:v>
                </c:pt>
                <c:pt idx="4">
                  <c:v>33.232756573589093</c:v>
                </c:pt>
                <c:pt idx="5">
                  <c:v>35.089469355038794</c:v>
                </c:pt>
                <c:pt idx="6">
                  <c:v>30.093581073090707</c:v>
                </c:pt>
                <c:pt idx="7">
                  <c:v>32.37288559667622</c:v>
                </c:pt>
                <c:pt idx="8">
                  <c:v>36.032559606676536</c:v>
                </c:pt>
                <c:pt idx="9">
                  <c:v>39.820969732941414</c:v>
                </c:pt>
                <c:pt idx="10">
                  <c:v>32.940122097143991</c:v>
                </c:pt>
                <c:pt idx="11">
                  <c:v>33.661008308496235</c:v>
                </c:pt>
                <c:pt idx="12">
                  <c:v>33.276058942057105</c:v>
                </c:pt>
                <c:pt idx="13">
                  <c:v>32.808536401058994</c:v>
                </c:pt>
                <c:pt idx="14">
                  <c:v>32.417899265304733</c:v>
                </c:pt>
                <c:pt idx="15">
                  <c:v>32.031368239169126</c:v>
                </c:pt>
                <c:pt idx="16">
                  <c:v>31.61021382779105</c:v>
                </c:pt>
                <c:pt idx="17">
                  <c:v>31.178905412996606</c:v>
                </c:pt>
                <c:pt idx="18">
                  <c:v>30.774375222601527</c:v>
                </c:pt>
                <c:pt idx="19">
                  <c:v>30.349693255652856</c:v>
                </c:pt>
                <c:pt idx="20">
                  <c:v>29.919545031545272</c:v>
                </c:pt>
                <c:pt idx="21">
                  <c:v>29.476603903535292</c:v>
                </c:pt>
                <c:pt idx="22">
                  <c:v>29.037476727295875</c:v>
                </c:pt>
                <c:pt idx="23">
                  <c:v>28.603566847462815</c:v>
                </c:pt>
                <c:pt idx="24">
                  <c:v>28.159787433220892</c:v>
                </c:pt>
                <c:pt idx="25">
                  <c:v>27.709144797714433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17.716411017495393</c:v>
                </c:pt>
                <c:pt idx="1">
                  <c:v>16.772476585802558</c:v>
                </c:pt>
                <c:pt idx="2">
                  <c:v>18.709955310310978</c:v>
                </c:pt>
                <c:pt idx="3">
                  <c:v>18.818962072444126</c:v>
                </c:pt>
                <c:pt idx="4">
                  <c:v>20.019786793716143</c:v>
                </c:pt>
                <c:pt idx="5">
                  <c:v>19.711469229925719</c:v>
                </c:pt>
                <c:pt idx="6">
                  <c:v>19.500390747429954</c:v>
                </c:pt>
                <c:pt idx="7">
                  <c:v>20.108761984173967</c:v>
                </c:pt>
                <c:pt idx="8">
                  <c:v>17.576540567707031</c:v>
                </c:pt>
                <c:pt idx="9">
                  <c:v>17.043228731646892</c:v>
                </c:pt>
                <c:pt idx="10">
                  <c:v>17.180225400047998</c:v>
                </c:pt>
                <c:pt idx="11">
                  <c:v>17.731667031243077</c:v>
                </c:pt>
                <c:pt idx="12">
                  <c:v>17.8005374507119</c:v>
                </c:pt>
                <c:pt idx="13">
                  <c:v>17.701004596758683</c:v>
                </c:pt>
                <c:pt idx="14">
                  <c:v>17.591520734633402</c:v>
                </c:pt>
                <c:pt idx="15">
                  <c:v>17.503784802910463</c:v>
                </c:pt>
                <c:pt idx="16">
                  <c:v>17.470142014200455</c:v>
                </c:pt>
                <c:pt idx="17">
                  <c:v>17.437882944139883</c:v>
                </c:pt>
                <c:pt idx="18">
                  <c:v>17.425074735957466</c:v>
                </c:pt>
                <c:pt idx="19">
                  <c:v>17.418890024408363</c:v>
                </c:pt>
                <c:pt idx="20">
                  <c:v>17.422261518129901</c:v>
                </c:pt>
                <c:pt idx="21">
                  <c:v>17.418384315384564</c:v>
                </c:pt>
                <c:pt idx="22">
                  <c:v>17.409972769949587</c:v>
                </c:pt>
                <c:pt idx="23">
                  <c:v>17.405902010412397</c:v>
                </c:pt>
                <c:pt idx="24">
                  <c:v>17.419848432027802</c:v>
                </c:pt>
                <c:pt idx="25">
                  <c:v>17.430619712852362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75.844368266547647</c:v>
                </c:pt>
                <c:pt idx="1">
                  <c:v>70.67289674201912</c:v>
                </c:pt>
                <c:pt idx="2">
                  <c:v>72.810411371895597</c:v>
                </c:pt>
                <c:pt idx="3">
                  <c:v>74.141594826170206</c:v>
                </c:pt>
                <c:pt idx="4">
                  <c:v>78.950720118163233</c:v>
                </c:pt>
                <c:pt idx="5">
                  <c:v>76.861052980682004</c:v>
                </c:pt>
                <c:pt idx="6">
                  <c:v>85.15375679231262</c:v>
                </c:pt>
                <c:pt idx="7">
                  <c:v>84.496116121987257</c:v>
                </c:pt>
                <c:pt idx="8">
                  <c:v>83.296054149028549</c:v>
                </c:pt>
                <c:pt idx="9">
                  <c:v>81.581370181918544</c:v>
                </c:pt>
                <c:pt idx="10">
                  <c:v>78.745397580907436</c:v>
                </c:pt>
                <c:pt idx="11">
                  <c:v>78.987315862622324</c:v>
                </c:pt>
                <c:pt idx="12">
                  <c:v>79.712784992953317</c:v>
                </c:pt>
                <c:pt idx="13">
                  <c:v>80.527551220514979</c:v>
                </c:pt>
                <c:pt idx="14">
                  <c:v>81.380797283008093</c:v>
                </c:pt>
                <c:pt idx="15">
                  <c:v>82.1026059961046</c:v>
                </c:pt>
                <c:pt idx="16">
                  <c:v>82.779769631471794</c:v>
                </c:pt>
                <c:pt idx="17">
                  <c:v>83.449282454971183</c:v>
                </c:pt>
                <c:pt idx="18">
                  <c:v>84.195975269811115</c:v>
                </c:pt>
                <c:pt idx="19">
                  <c:v>84.922764472036192</c:v>
                </c:pt>
                <c:pt idx="20">
                  <c:v>85.653237561994388</c:v>
                </c:pt>
                <c:pt idx="21">
                  <c:v>86.411404978019974</c:v>
                </c:pt>
                <c:pt idx="22">
                  <c:v>87.176124681590565</c:v>
                </c:pt>
                <c:pt idx="23">
                  <c:v>87.988562505128044</c:v>
                </c:pt>
                <c:pt idx="24">
                  <c:v>88.809922767537898</c:v>
                </c:pt>
                <c:pt idx="25">
                  <c:v>89.601755123877524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17.751472679538232</c:v>
                </c:pt>
                <c:pt idx="1">
                  <c:v>20.598652203343804</c:v>
                </c:pt>
                <c:pt idx="2">
                  <c:v>19.660125295072287</c:v>
                </c:pt>
                <c:pt idx="3">
                  <c:v>20.401874768705571</c:v>
                </c:pt>
                <c:pt idx="4">
                  <c:v>18.632215684680368</c:v>
                </c:pt>
                <c:pt idx="5">
                  <c:v>22.284331845722235</c:v>
                </c:pt>
                <c:pt idx="6">
                  <c:v>23.367269804971617</c:v>
                </c:pt>
                <c:pt idx="7">
                  <c:v>23.236464215821528</c:v>
                </c:pt>
                <c:pt idx="8">
                  <c:v>21.945038064860601</c:v>
                </c:pt>
                <c:pt idx="9">
                  <c:v>22.247190804317945</c:v>
                </c:pt>
                <c:pt idx="10">
                  <c:v>20.356129383453865</c:v>
                </c:pt>
                <c:pt idx="11">
                  <c:v>18.772220214413476</c:v>
                </c:pt>
                <c:pt idx="12">
                  <c:v>18.821811696214894</c:v>
                </c:pt>
                <c:pt idx="13">
                  <c:v>18.86866733372921</c:v>
                </c:pt>
                <c:pt idx="14">
                  <c:v>18.933647098472814</c:v>
                </c:pt>
                <c:pt idx="15">
                  <c:v>18.986692148712617</c:v>
                </c:pt>
                <c:pt idx="16">
                  <c:v>19.02754850364019</c:v>
                </c:pt>
                <c:pt idx="17">
                  <c:v>19.062923536656264</c:v>
                </c:pt>
                <c:pt idx="18">
                  <c:v>19.088127526171846</c:v>
                </c:pt>
                <c:pt idx="19">
                  <c:v>19.104253097396555</c:v>
                </c:pt>
                <c:pt idx="20">
                  <c:v>19.125177473759752</c:v>
                </c:pt>
                <c:pt idx="21">
                  <c:v>19.151156346780624</c:v>
                </c:pt>
                <c:pt idx="22">
                  <c:v>19.175838319500901</c:v>
                </c:pt>
                <c:pt idx="23">
                  <c:v>19.186712541072257</c:v>
                </c:pt>
                <c:pt idx="24">
                  <c:v>19.209819312779238</c:v>
                </c:pt>
                <c:pt idx="25">
                  <c:v>19.237109724307629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1.3657465292075832</c:v>
                </c:pt>
                <c:pt idx="1">
                  <c:v>1.043196269155829</c:v>
                </c:pt>
                <c:pt idx="2">
                  <c:v>1.0587718239351154</c:v>
                </c:pt>
                <c:pt idx="3">
                  <c:v>0.96678483757892197</c:v>
                </c:pt>
                <c:pt idx="4">
                  <c:v>1.0569172132428553</c:v>
                </c:pt>
                <c:pt idx="5">
                  <c:v>0.98052844721121291</c:v>
                </c:pt>
                <c:pt idx="6">
                  <c:v>0.84454597751599503</c:v>
                </c:pt>
                <c:pt idx="7">
                  <c:v>0.92268970168809206</c:v>
                </c:pt>
                <c:pt idx="8">
                  <c:v>1.0321758678166781</c:v>
                </c:pt>
                <c:pt idx="9">
                  <c:v>0.90167970585889667</c:v>
                </c:pt>
                <c:pt idx="10">
                  <c:v>1.0987609869198591</c:v>
                </c:pt>
                <c:pt idx="11">
                  <c:v>0.78055420377976126</c:v>
                </c:pt>
                <c:pt idx="12">
                  <c:v>0.79230667633336405</c:v>
                </c:pt>
                <c:pt idx="13">
                  <c:v>0.80372121903256388</c:v>
                </c:pt>
                <c:pt idx="14">
                  <c:v>0.815659138460058</c:v>
                </c:pt>
                <c:pt idx="15">
                  <c:v>0.8268810924385257</c:v>
                </c:pt>
                <c:pt idx="16">
                  <c:v>0.83671510047567488</c:v>
                </c:pt>
                <c:pt idx="17">
                  <c:v>0.84618984494448435</c:v>
                </c:pt>
                <c:pt idx="18">
                  <c:v>0.8552112381817778</c:v>
                </c:pt>
                <c:pt idx="19">
                  <c:v>0.86605111026047144</c:v>
                </c:pt>
                <c:pt idx="20">
                  <c:v>0.87582747418059714</c:v>
                </c:pt>
                <c:pt idx="21">
                  <c:v>0.88559968878758022</c:v>
                </c:pt>
                <c:pt idx="22">
                  <c:v>0.89498512389517504</c:v>
                </c:pt>
                <c:pt idx="23">
                  <c:v>0.905821366326511</c:v>
                </c:pt>
                <c:pt idx="24">
                  <c:v>0.91521140086663288</c:v>
                </c:pt>
                <c:pt idx="25">
                  <c:v>0.92581895173979367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54.891963677741359</c:v>
                </c:pt>
                <c:pt idx="1">
                  <c:v>59.344380674923087</c:v>
                </c:pt>
                <c:pt idx="2">
                  <c:v>63.816278854627825</c:v>
                </c:pt>
                <c:pt idx="3">
                  <c:v>62.478908749804539</c:v>
                </c:pt>
                <c:pt idx="4">
                  <c:v>67.94701554958796</c:v>
                </c:pt>
                <c:pt idx="5">
                  <c:v>63.108013741309819</c:v>
                </c:pt>
                <c:pt idx="6">
                  <c:v>62.184448632497379</c:v>
                </c:pt>
                <c:pt idx="7">
                  <c:v>63.351882017233507</c:v>
                </c:pt>
                <c:pt idx="8">
                  <c:v>61.962735118040229</c:v>
                </c:pt>
                <c:pt idx="9">
                  <c:v>60.494969707947526</c:v>
                </c:pt>
                <c:pt idx="10">
                  <c:v>59.127902198934606</c:v>
                </c:pt>
                <c:pt idx="11">
                  <c:v>57.805486501197166</c:v>
                </c:pt>
                <c:pt idx="12">
                  <c:v>57.842421505081326</c:v>
                </c:pt>
                <c:pt idx="13">
                  <c:v>57.883532488645024</c:v>
                </c:pt>
                <c:pt idx="14">
                  <c:v>57.933182036030061</c:v>
                </c:pt>
                <c:pt idx="15">
                  <c:v>57.839066699470585</c:v>
                </c:pt>
                <c:pt idx="16">
                  <c:v>57.692120711150785</c:v>
                </c:pt>
                <c:pt idx="17">
                  <c:v>57.513344437955645</c:v>
                </c:pt>
                <c:pt idx="18">
                  <c:v>57.324877643751456</c:v>
                </c:pt>
                <c:pt idx="19">
                  <c:v>57.140165305635833</c:v>
                </c:pt>
                <c:pt idx="20">
                  <c:v>56.960234400446801</c:v>
                </c:pt>
                <c:pt idx="21">
                  <c:v>56.86048726431212</c:v>
                </c:pt>
                <c:pt idx="22">
                  <c:v>56.744057344069901</c:v>
                </c:pt>
                <c:pt idx="23">
                  <c:v>56.617452004453476</c:v>
                </c:pt>
                <c:pt idx="24">
                  <c:v>56.445446655010585</c:v>
                </c:pt>
                <c:pt idx="25">
                  <c:v>56.212683804242886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15.162602871045561</c:v>
                </c:pt>
                <c:pt idx="1">
                  <c:v>16.77154447994495</c:v>
                </c:pt>
                <c:pt idx="2">
                  <c:v>17.46390712961664</c:v>
                </c:pt>
                <c:pt idx="3">
                  <c:v>17.515847317706559</c:v>
                </c:pt>
                <c:pt idx="4">
                  <c:v>17.08382951176139</c:v>
                </c:pt>
                <c:pt idx="5">
                  <c:v>18.718188892063726</c:v>
                </c:pt>
                <c:pt idx="6">
                  <c:v>18.699848831061598</c:v>
                </c:pt>
                <c:pt idx="7">
                  <c:v>20.73026149153895</c:v>
                </c:pt>
                <c:pt idx="8">
                  <c:v>22.767321652711701</c:v>
                </c:pt>
                <c:pt idx="9">
                  <c:v>22.174571654902639</c:v>
                </c:pt>
                <c:pt idx="10">
                  <c:v>22.565724780067022</c:v>
                </c:pt>
                <c:pt idx="11">
                  <c:v>24.190821954001272</c:v>
                </c:pt>
                <c:pt idx="12">
                  <c:v>24.674339067221535</c:v>
                </c:pt>
                <c:pt idx="13">
                  <c:v>25.077673810861594</c:v>
                </c:pt>
                <c:pt idx="14">
                  <c:v>25.467106096964315</c:v>
                </c:pt>
                <c:pt idx="15">
                  <c:v>25.809172021780899</c:v>
                </c:pt>
                <c:pt idx="16">
                  <c:v>26.127323040602455</c:v>
                </c:pt>
                <c:pt idx="17">
                  <c:v>26.456916778013468</c:v>
                </c:pt>
                <c:pt idx="18">
                  <c:v>26.79861062293298</c:v>
                </c:pt>
                <c:pt idx="19">
                  <c:v>27.147349695717477</c:v>
                </c:pt>
                <c:pt idx="20">
                  <c:v>27.503007173044576</c:v>
                </c:pt>
                <c:pt idx="21">
                  <c:v>27.843281083481493</c:v>
                </c:pt>
                <c:pt idx="22">
                  <c:v>28.176291989147412</c:v>
                </c:pt>
                <c:pt idx="23">
                  <c:v>28.526898989212675</c:v>
                </c:pt>
                <c:pt idx="24">
                  <c:v>28.879044973664229</c:v>
                </c:pt>
                <c:pt idx="25">
                  <c:v>29.236562659207252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32.82759587721992</c:v>
                </c:pt>
                <c:pt idx="1">
                  <c:v>31.163730747579532</c:v>
                </c:pt>
                <c:pt idx="2">
                  <c:v>31.685365384155478</c:v>
                </c:pt>
                <c:pt idx="3">
                  <c:v>34.703819631513731</c:v>
                </c:pt>
                <c:pt idx="4">
                  <c:v>35.742952220094516</c:v>
                </c:pt>
                <c:pt idx="5">
                  <c:v>36.892134460926073</c:v>
                </c:pt>
                <c:pt idx="6">
                  <c:v>35.922414596753448</c:v>
                </c:pt>
                <c:pt idx="7">
                  <c:v>36.26979847067269</c:v>
                </c:pt>
                <c:pt idx="8">
                  <c:v>36.787793423525599</c:v>
                </c:pt>
                <c:pt idx="9">
                  <c:v>35.538352296859046</c:v>
                </c:pt>
                <c:pt idx="10">
                  <c:v>30.318947629653124</c:v>
                </c:pt>
                <c:pt idx="11">
                  <c:v>32.363222405900139</c:v>
                </c:pt>
                <c:pt idx="12">
                  <c:v>32.341045990366695</c:v>
                </c:pt>
                <c:pt idx="13">
                  <c:v>32.277058897891365</c:v>
                </c:pt>
                <c:pt idx="14">
                  <c:v>32.202151846967212</c:v>
                </c:pt>
                <c:pt idx="15">
                  <c:v>32.021988996378347</c:v>
                </c:pt>
                <c:pt idx="16">
                  <c:v>31.907760805404429</c:v>
                </c:pt>
                <c:pt idx="17">
                  <c:v>31.774124857600981</c:v>
                </c:pt>
                <c:pt idx="18">
                  <c:v>31.621925819934539</c:v>
                </c:pt>
                <c:pt idx="19">
                  <c:v>31.445595346770048</c:v>
                </c:pt>
                <c:pt idx="20">
                  <c:v>31.280561796182042</c:v>
                </c:pt>
                <c:pt idx="21">
                  <c:v>31.098625800144895</c:v>
                </c:pt>
                <c:pt idx="22">
                  <c:v>30.931391174029905</c:v>
                </c:pt>
                <c:pt idx="23">
                  <c:v>30.749837572110032</c:v>
                </c:pt>
                <c:pt idx="24">
                  <c:v>30.519438801263533</c:v>
                </c:pt>
                <c:pt idx="25">
                  <c:v>30.267714486489258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36.268444359754803</c:v>
                </c:pt>
                <c:pt idx="1">
                  <c:v>37.292754573418399</c:v>
                </c:pt>
                <c:pt idx="2">
                  <c:v>38.535536515629651</c:v>
                </c:pt>
                <c:pt idx="3">
                  <c:v>35.34210594911589</c:v>
                </c:pt>
                <c:pt idx="4">
                  <c:v>37.717329727942868</c:v>
                </c:pt>
                <c:pt idx="5">
                  <c:v>42.115605381971015</c:v>
                </c:pt>
                <c:pt idx="6">
                  <c:v>47.013416220459177</c:v>
                </c:pt>
                <c:pt idx="7">
                  <c:v>46.929796273084392</c:v>
                </c:pt>
                <c:pt idx="8">
                  <c:v>44.964109418284224</c:v>
                </c:pt>
                <c:pt idx="9">
                  <c:v>49.540220719281827</c:v>
                </c:pt>
                <c:pt idx="10">
                  <c:v>43.960382450997933</c:v>
                </c:pt>
                <c:pt idx="11">
                  <c:v>45.253617829167055</c:v>
                </c:pt>
                <c:pt idx="12">
                  <c:v>45.347786266109622</c:v>
                </c:pt>
                <c:pt idx="13">
                  <c:v>45.495066309875668</c:v>
                </c:pt>
                <c:pt idx="14">
                  <c:v>45.659955368995178</c:v>
                </c:pt>
                <c:pt idx="15">
                  <c:v>45.764937089205581</c:v>
                </c:pt>
                <c:pt idx="16">
                  <c:v>45.82540250640497</c:v>
                </c:pt>
                <c:pt idx="17">
                  <c:v>45.863330580113164</c:v>
                </c:pt>
                <c:pt idx="18">
                  <c:v>45.891885340313678</c:v>
                </c:pt>
                <c:pt idx="19">
                  <c:v>45.908824668540881</c:v>
                </c:pt>
                <c:pt idx="20">
                  <c:v>45.941950224046373</c:v>
                </c:pt>
                <c:pt idx="21">
                  <c:v>45.954882661887048</c:v>
                </c:pt>
                <c:pt idx="22">
                  <c:v>45.97540011061767</c:v>
                </c:pt>
                <c:pt idx="23">
                  <c:v>45.99147805189714</c:v>
                </c:pt>
                <c:pt idx="24">
                  <c:v>46.005959040010673</c:v>
                </c:pt>
                <c:pt idx="25">
                  <c:v>46.017261274645932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16.445002770553515</c:v>
                </c:pt>
                <c:pt idx="1">
                  <c:v>16.647778078621457</c:v>
                </c:pt>
                <c:pt idx="2">
                  <c:v>16.650019551348947</c:v>
                </c:pt>
                <c:pt idx="3">
                  <c:v>17.000141309355389</c:v>
                </c:pt>
                <c:pt idx="4">
                  <c:v>18.889145308673321</c:v>
                </c:pt>
                <c:pt idx="5">
                  <c:v>20.586198522498126</c:v>
                </c:pt>
                <c:pt idx="6">
                  <c:v>20.683267303183793</c:v>
                </c:pt>
                <c:pt idx="7">
                  <c:v>18.93019728424585</c:v>
                </c:pt>
                <c:pt idx="8">
                  <c:v>19.505503492826435</c:v>
                </c:pt>
                <c:pt idx="9">
                  <c:v>19.190340321468444</c:v>
                </c:pt>
                <c:pt idx="10">
                  <c:v>16.67228782364597</c:v>
                </c:pt>
                <c:pt idx="11">
                  <c:v>28.232123760548955</c:v>
                </c:pt>
                <c:pt idx="12">
                  <c:v>28.644777280484032</c:v>
                </c:pt>
                <c:pt idx="13">
                  <c:v>29.101519770024908</c:v>
                </c:pt>
                <c:pt idx="14">
                  <c:v>29.578469212063816</c:v>
                </c:pt>
                <c:pt idx="15">
                  <c:v>30.035459146391979</c:v>
                </c:pt>
                <c:pt idx="16">
                  <c:v>30.467107359443894</c:v>
                </c:pt>
                <c:pt idx="17">
                  <c:v>30.873840711492193</c:v>
                </c:pt>
                <c:pt idx="18">
                  <c:v>31.25300464318985</c:v>
                </c:pt>
                <c:pt idx="19">
                  <c:v>31.614550898677962</c:v>
                </c:pt>
                <c:pt idx="20">
                  <c:v>31.975055971483318</c:v>
                </c:pt>
                <c:pt idx="21">
                  <c:v>32.318419243832814</c:v>
                </c:pt>
                <c:pt idx="22">
                  <c:v>32.695835133337866</c:v>
                </c:pt>
                <c:pt idx="23">
                  <c:v>33.096759020001215</c:v>
                </c:pt>
                <c:pt idx="24">
                  <c:v>33.52048482011098</c:v>
                </c:pt>
                <c:pt idx="25">
                  <c:v>33.934041793268655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91.222047290117786</c:v>
                </c:pt>
                <c:pt idx="1">
                  <c:v>90.495637653163342</c:v>
                </c:pt>
                <c:pt idx="2">
                  <c:v>94.101188780267691</c:v>
                </c:pt>
                <c:pt idx="3">
                  <c:v>89.982042251183941</c:v>
                </c:pt>
                <c:pt idx="4">
                  <c:v>94.923898897266767</c:v>
                </c:pt>
                <c:pt idx="5">
                  <c:v>98.999876402387372</c:v>
                </c:pt>
                <c:pt idx="6">
                  <c:v>98.51976408625606</c:v>
                </c:pt>
                <c:pt idx="7">
                  <c:v>99.556848207115962</c:v>
                </c:pt>
                <c:pt idx="8">
                  <c:v>104.3594193134783</c:v>
                </c:pt>
                <c:pt idx="9">
                  <c:v>105.98870153404097</c:v>
                </c:pt>
                <c:pt idx="10">
                  <c:v>94.737619551285704</c:v>
                </c:pt>
                <c:pt idx="11">
                  <c:v>87.120507734602455</c:v>
                </c:pt>
                <c:pt idx="12">
                  <c:v>87.186422102538657</c:v>
                </c:pt>
                <c:pt idx="13">
                  <c:v>86.64988822099194</c:v>
                </c:pt>
                <c:pt idx="14">
                  <c:v>86.052027995233829</c:v>
                </c:pt>
                <c:pt idx="15">
                  <c:v>85.62169767652945</c:v>
                </c:pt>
                <c:pt idx="16">
                  <c:v>85.058463979842472</c:v>
                </c:pt>
                <c:pt idx="17">
                  <c:v>84.351604046116123</c:v>
                </c:pt>
                <c:pt idx="18">
                  <c:v>83.713808225695175</c:v>
                </c:pt>
                <c:pt idx="19">
                  <c:v>83.119100736183199</c:v>
                </c:pt>
                <c:pt idx="20">
                  <c:v>82.57267377808931</c:v>
                </c:pt>
                <c:pt idx="21">
                  <c:v>81.982055126769581</c:v>
                </c:pt>
                <c:pt idx="22">
                  <c:v>81.418850456443693</c:v>
                </c:pt>
                <c:pt idx="23">
                  <c:v>80.818222654079307</c:v>
                </c:pt>
                <c:pt idx="24">
                  <c:v>80.190643424584053</c:v>
                </c:pt>
                <c:pt idx="25">
                  <c:v>79.576024900678902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66.301496332995924</c:v>
                </c:pt>
                <c:pt idx="1">
                  <c:v>75.248207446611616</c:v>
                </c:pt>
                <c:pt idx="2">
                  <c:v>77.592190817092302</c:v>
                </c:pt>
                <c:pt idx="3">
                  <c:v>80.905948772820068</c:v>
                </c:pt>
                <c:pt idx="4">
                  <c:v>82.427771293656022</c:v>
                </c:pt>
                <c:pt idx="5">
                  <c:v>85.335078551336366</c:v>
                </c:pt>
                <c:pt idx="6">
                  <c:v>88.839134167012816</c:v>
                </c:pt>
                <c:pt idx="7">
                  <c:v>93.547073811844058</c:v>
                </c:pt>
                <c:pt idx="8">
                  <c:v>97.982630820975032</c:v>
                </c:pt>
                <c:pt idx="9">
                  <c:v>101.07979699840884</c:v>
                </c:pt>
                <c:pt idx="10">
                  <c:v>104.25661024544321</c:v>
                </c:pt>
                <c:pt idx="11">
                  <c:v>93.979751689656666</c:v>
                </c:pt>
                <c:pt idx="12">
                  <c:v>95.108301609574454</c:v>
                </c:pt>
                <c:pt idx="13">
                  <c:v>96.203417889704184</c:v>
                </c:pt>
                <c:pt idx="14">
                  <c:v>97.375689525463898</c:v>
                </c:pt>
                <c:pt idx="15">
                  <c:v>98.46915596624261</c:v>
                </c:pt>
                <c:pt idx="16">
                  <c:v>99.488900957044507</c:v>
                </c:pt>
                <c:pt idx="17">
                  <c:v>100.49233121214564</c:v>
                </c:pt>
                <c:pt idx="18">
                  <c:v>101.52101132335315</c:v>
                </c:pt>
                <c:pt idx="19">
                  <c:v>102.57306236939934</c:v>
                </c:pt>
                <c:pt idx="20">
                  <c:v>103.68634432925361</c:v>
                </c:pt>
                <c:pt idx="21">
                  <c:v>104.78303446277454</c:v>
                </c:pt>
                <c:pt idx="22">
                  <c:v>105.87084445238406</c:v>
                </c:pt>
                <c:pt idx="23">
                  <c:v>106.9932248256778</c:v>
                </c:pt>
                <c:pt idx="24">
                  <c:v>108.14644905075103</c:v>
                </c:pt>
                <c:pt idx="25">
                  <c:v>109.31876396009181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170.68854971347659</c:v>
                </c:pt>
                <c:pt idx="1">
                  <c:v>170.06924815746493</c:v>
                </c:pt>
                <c:pt idx="2">
                  <c:v>168.98823515254099</c:v>
                </c:pt>
                <c:pt idx="3">
                  <c:v>179.97615221559181</c:v>
                </c:pt>
                <c:pt idx="4">
                  <c:v>183.87235716570291</c:v>
                </c:pt>
                <c:pt idx="5">
                  <c:v>182.93039826871973</c:v>
                </c:pt>
                <c:pt idx="6">
                  <c:v>199.39541746616646</c:v>
                </c:pt>
                <c:pt idx="7">
                  <c:v>199.7771627149038</c:v>
                </c:pt>
                <c:pt idx="8">
                  <c:v>212.74288746233785</c:v>
                </c:pt>
                <c:pt idx="9">
                  <c:v>215.31052285091721</c:v>
                </c:pt>
                <c:pt idx="10">
                  <c:v>226.40553821585817</c:v>
                </c:pt>
                <c:pt idx="11">
                  <c:v>230.29627175793115</c:v>
                </c:pt>
                <c:pt idx="12">
                  <c:v>232.70320946747927</c:v>
                </c:pt>
                <c:pt idx="13">
                  <c:v>235.62882995702716</c:v>
                </c:pt>
                <c:pt idx="14">
                  <c:v>238.79162208685241</c:v>
                </c:pt>
                <c:pt idx="15">
                  <c:v>241.59292546973938</c:v>
                </c:pt>
                <c:pt idx="16">
                  <c:v>244.29398814244655</c:v>
                </c:pt>
                <c:pt idx="17">
                  <c:v>246.95627085568759</c:v>
                </c:pt>
                <c:pt idx="18">
                  <c:v>249.54483943188549</c:v>
                </c:pt>
                <c:pt idx="19">
                  <c:v>252.19006259023081</c:v>
                </c:pt>
                <c:pt idx="20">
                  <c:v>254.96898315520417</c:v>
                </c:pt>
                <c:pt idx="21">
                  <c:v>257.75629150002425</c:v>
                </c:pt>
                <c:pt idx="22">
                  <c:v>260.47849533841509</c:v>
                </c:pt>
                <c:pt idx="23">
                  <c:v>263.24985741687664</c:v>
                </c:pt>
                <c:pt idx="24">
                  <c:v>265.98473016442404</c:v>
                </c:pt>
                <c:pt idx="25">
                  <c:v>268.65238650929723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101.826976226333</c:v>
                </c:pt>
                <c:pt idx="1">
                  <c:v>108.20023508630982</c:v>
                </c:pt>
                <c:pt idx="2">
                  <c:v>110.95633757022571</c:v>
                </c:pt>
                <c:pt idx="3">
                  <c:v>114.06679754249868</c:v>
                </c:pt>
                <c:pt idx="4">
                  <c:v>115.91939973581766</c:v>
                </c:pt>
                <c:pt idx="5">
                  <c:v>117.71489014404645</c:v>
                </c:pt>
                <c:pt idx="6">
                  <c:v>122.15302707133344</c:v>
                </c:pt>
                <c:pt idx="7">
                  <c:v>127.48994585183348</c:v>
                </c:pt>
                <c:pt idx="8">
                  <c:v>133.5091844474041</c:v>
                </c:pt>
                <c:pt idx="9">
                  <c:v>133.85987844282047</c:v>
                </c:pt>
                <c:pt idx="10">
                  <c:v>138.28443971850669</c:v>
                </c:pt>
                <c:pt idx="11">
                  <c:v>140.36230268977656</c:v>
                </c:pt>
                <c:pt idx="12">
                  <c:v>141.52586681958101</c:v>
                </c:pt>
                <c:pt idx="13">
                  <c:v>143.02405831565915</c:v>
                </c:pt>
                <c:pt idx="14">
                  <c:v>144.73784488108959</c:v>
                </c:pt>
                <c:pt idx="15">
                  <c:v>146.21356043116413</c:v>
                </c:pt>
                <c:pt idx="16">
                  <c:v>147.59842925336088</c:v>
                </c:pt>
                <c:pt idx="17">
                  <c:v>148.93947689019774</c:v>
                </c:pt>
                <c:pt idx="18">
                  <c:v>150.34032259128941</c:v>
                </c:pt>
                <c:pt idx="19">
                  <c:v>151.74585663653653</c:v>
                </c:pt>
                <c:pt idx="20">
                  <c:v>153.19644910956927</c:v>
                </c:pt>
                <c:pt idx="21">
                  <c:v>154.61469617914821</c:v>
                </c:pt>
                <c:pt idx="22">
                  <c:v>156.02854451036899</c:v>
                </c:pt>
                <c:pt idx="23">
                  <c:v>157.53688501839855</c:v>
                </c:pt>
                <c:pt idx="24">
                  <c:v>159.04154532092454</c:v>
                </c:pt>
                <c:pt idx="25">
                  <c:v>160.55284642478466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111.9964670526889</c:v>
                </c:pt>
                <c:pt idx="1">
                  <c:v>121.84835330117723</c:v>
                </c:pt>
                <c:pt idx="2">
                  <c:v>122.77763757994919</c:v>
                </c:pt>
                <c:pt idx="3">
                  <c:v>121.64969153512821</c:v>
                </c:pt>
                <c:pt idx="4">
                  <c:v>123.80255073227499</c:v>
                </c:pt>
                <c:pt idx="5">
                  <c:v>127.99978503742966</c:v>
                </c:pt>
                <c:pt idx="6">
                  <c:v>126.53593740170118</c:v>
                </c:pt>
                <c:pt idx="7">
                  <c:v>132.64774936360919</c:v>
                </c:pt>
                <c:pt idx="8">
                  <c:v>135.29442104559044</c:v>
                </c:pt>
                <c:pt idx="9">
                  <c:v>127.78044378928564</c:v>
                </c:pt>
                <c:pt idx="10">
                  <c:v>131.24920946488373</c:v>
                </c:pt>
                <c:pt idx="11">
                  <c:v>134.43558793665053</c:v>
                </c:pt>
                <c:pt idx="12">
                  <c:v>134.80167844751313</c:v>
                </c:pt>
                <c:pt idx="13">
                  <c:v>134.95705299968236</c:v>
                </c:pt>
                <c:pt idx="14">
                  <c:v>135.09871276710257</c:v>
                </c:pt>
                <c:pt idx="15">
                  <c:v>134.95530834072042</c:v>
                </c:pt>
                <c:pt idx="16">
                  <c:v>134.52485147846508</c:v>
                </c:pt>
                <c:pt idx="17">
                  <c:v>134.0195294688107</c:v>
                </c:pt>
                <c:pt idx="18">
                  <c:v>133.33991581628561</c:v>
                </c:pt>
                <c:pt idx="19">
                  <c:v>132.58962187886385</c:v>
                </c:pt>
                <c:pt idx="20">
                  <c:v>131.87810321461492</c:v>
                </c:pt>
                <c:pt idx="21">
                  <c:v>131.08293688238544</c:v>
                </c:pt>
                <c:pt idx="22">
                  <c:v>130.28534384940602</c:v>
                </c:pt>
                <c:pt idx="23">
                  <c:v>129.30862131792827</c:v>
                </c:pt>
                <c:pt idx="24">
                  <c:v>128.35321795512746</c:v>
                </c:pt>
                <c:pt idx="25">
                  <c:v>127.54631080167634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100.67626635277934</c:v>
                </c:pt>
                <c:pt idx="1">
                  <c:v>98.984384586266572</c:v>
                </c:pt>
                <c:pt idx="2">
                  <c:v>98.257994173642345</c:v>
                </c:pt>
                <c:pt idx="3">
                  <c:v>101.40129029282591</c:v>
                </c:pt>
                <c:pt idx="4">
                  <c:v>105.07489684113543</c:v>
                </c:pt>
                <c:pt idx="5">
                  <c:v>110.85891732369615</c:v>
                </c:pt>
                <c:pt idx="6">
                  <c:v>100.56575164877438</c:v>
                </c:pt>
                <c:pt idx="7">
                  <c:v>102.92101447442123</c:v>
                </c:pt>
                <c:pt idx="8">
                  <c:v>107.27372572312022</c:v>
                </c:pt>
                <c:pt idx="9">
                  <c:v>113.86196099197197</c:v>
                </c:pt>
                <c:pt idx="10">
                  <c:v>97.444049969443014</c:v>
                </c:pt>
                <c:pt idx="11">
                  <c:v>98.609215459752505</c:v>
                </c:pt>
                <c:pt idx="12">
                  <c:v>98.18524807854827</c:v>
                </c:pt>
                <c:pt idx="13">
                  <c:v>97.580961566360713</c:v>
                </c:pt>
                <c:pt idx="14">
                  <c:v>97.057134663296182</c:v>
                </c:pt>
                <c:pt idx="15">
                  <c:v>96.451548925120775</c:v>
                </c:pt>
                <c:pt idx="16">
                  <c:v>95.835618530245767</c:v>
                </c:pt>
                <c:pt idx="17">
                  <c:v>95.191834325294877</c:v>
                </c:pt>
                <c:pt idx="18">
                  <c:v>94.573484507203858</c:v>
                </c:pt>
                <c:pt idx="19">
                  <c:v>93.934741193750824</c:v>
                </c:pt>
                <c:pt idx="20">
                  <c:v>93.335394338131223</c:v>
                </c:pt>
                <c:pt idx="21">
                  <c:v>92.718128781651643</c:v>
                </c:pt>
                <c:pt idx="22">
                  <c:v>92.114997516792712</c:v>
                </c:pt>
                <c:pt idx="23">
                  <c:v>91.515666716837558</c:v>
                </c:pt>
                <c:pt idx="24">
                  <c:v>90.912086312945362</c:v>
                </c:pt>
                <c:pt idx="25">
                  <c:v>90.287719585691647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94.961587475293456</c:v>
                </c:pt>
                <c:pt idx="1">
                  <c:v>92.314745214518751</c:v>
                </c:pt>
                <c:pt idx="2">
                  <c:v>93.529308490903006</c:v>
                </c:pt>
                <c:pt idx="3">
                  <c:v>95.510254432454701</c:v>
                </c:pt>
                <c:pt idx="4">
                  <c:v>98.639853016086448</c:v>
                </c:pt>
                <c:pt idx="5">
                  <c:v>100.12591327361545</c:v>
                </c:pt>
                <c:pt idx="6">
                  <c:v>109.36557257480023</c:v>
                </c:pt>
                <c:pt idx="7">
                  <c:v>108.65527003949687</c:v>
                </c:pt>
                <c:pt idx="8">
                  <c:v>106.27326808170582</c:v>
                </c:pt>
                <c:pt idx="9">
                  <c:v>104.73024069209538</c:v>
                </c:pt>
                <c:pt idx="10">
                  <c:v>100.20028795128115</c:v>
                </c:pt>
                <c:pt idx="11">
                  <c:v>98.540090280815562</c:v>
                </c:pt>
                <c:pt idx="12">
                  <c:v>99.326903365501579</c:v>
                </c:pt>
                <c:pt idx="13">
                  <c:v>100.19993977327675</c:v>
                </c:pt>
                <c:pt idx="14">
                  <c:v>101.13010351994097</c:v>
                </c:pt>
                <c:pt idx="15">
                  <c:v>101.91617923725575</c:v>
                </c:pt>
                <c:pt idx="16">
                  <c:v>102.64403323558766</c:v>
                </c:pt>
                <c:pt idx="17">
                  <c:v>103.35839583657193</c:v>
                </c:pt>
                <c:pt idx="18">
                  <c:v>104.13931403416474</c:v>
                </c:pt>
                <c:pt idx="19">
                  <c:v>104.89306867969322</c:v>
                </c:pt>
                <c:pt idx="20">
                  <c:v>105.65424250993473</c:v>
                </c:pt>
                <c:pt idx="21">
                  <c:v>106.44816101358818</c:v>
                </c:pt>
                <c:pt idx="22">
                  <c:v>107.24694812498663</c:v>
                </c:pt>
                <c:pt idx="23">
                  <c:v>108.0810964125268</c:v>
                </c:pt>
                <c:pt idx="24">
                  <c:v>108.93495348118378</c:v>
                </c:pt>
                <c:pt idx="25">
                  <c:v>109.76468379992495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70.054566548786923</c:v>
                </c:pt>
                <c:pt idx="1">
                  <c:v>76.115925154868037</c:v>
                </c:pt>
                <c:pt idx="2">
                  <c:v>81.280185984244469</c:v>
                </c:pt>
                <c:pt idx="3">
                  <c:v>79.994756067511105</c:v>
                </c:pt>
                <c:pt idx="4">
                  <c:v>85.030845061349353</c:v>
                </c:pt>
                <c:pt idx="5">
                  <c:v>81.826202633373541</c:v>
                </c:pt>
                <c:pt idx="6">
                  <c:v>80.88429746355898</c:v>
                </c:pt>
                <c:pt idx="7">
                  <c:v>84.082143508772461</c:v>
                </c:pt>
                <c:pt idx="8">
                  <c:v>84.730056770751929</c:v>
                </c:pt>
                <c:pt idx="9">
                  <c:v>82.669541362850168</c:v>
                </c:pt>
                <c:pt idx="10">
                  <c:v>81.693626979001635</c:v>
                </c:pt>
                <c:pt idx="11">
                  <c:v>81.996308455198431</c:v>
                </c:pt>
                <c:pt idx="12">
                  <c:v>82.516760572302857</c:v>
                </c:pt>
                <c:pt idx="13">
                  <c:v>82.961206299506614</c:v>
                </c:pt>
                <c:pt idx="14">
                  <c:v>83.400288132994376</c:v>
                </c:pt>
                <c:pt idx="15">
                  <c:v>83.648238721251488</c:v>
                </c:pt>
                <c:pt idx="16">
                  <c:v>83.819443751753241</c:v>
                </c:pt>
                <c:pt idx="17">
                  <c:v>83.970261215969117</c:v>
                </c:pt>
                <c:pt idx="18">
                  <c:v>84.123488266684433</c:v>
                </c:pt>
                <c:pt idx="19">
                  <c:v>84.287515001353313</c:v>
                </c:pt>
                <c:pt idx="20">
                  <c:v>84.463241573491374</c:v>
                </c:pt>
                <c:pt idx="21">
                  <c:v>84.703768347793613</c:v>
                </c:pt>
                <c:pt idx="22">
                  <c:v>84.920349333217317</c:v>
                </c:pt>
                <c:pt idx="23">
                  <c:v>85.144350993666151</c:v>
                </c:pt>
                <c:pt idx="24">
                  <c:v>85.324491628674821</c:v>
                </c:pt>
                <c:pt idx="25">
                  <c:v>85.449246463450137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69.096040236974716</c:v>
                </c:pt>
                <c:pt idx="1">
                  <c:v>68.456485320997928</c:v>
                </c:pt>
                <c:pt idx="2">
                  <c:v>70.220901899785133</c:v>
                </c:pt>
                <c:pt idx="3">
                  <c:v>70.045925580629614</c:v>
                </c:pt>
                <c:pt idx="4">
                  <c:v>73.460281948037391</c:v>
                </c:pt>
                <c:pt idx="5">
                  <c:v>79.007739842897081</c:v>
                </c:pt>
                <c:pt idx="6">
                  <c:v>82.935830817212633</c:v>
                </c:pt>
                <c:pt idx="7">
                  <c:v>83.199594743757075</c:v>
                </c:pt>
                <c:pt idx="8">
                  <c:v>81.751902841809823</c:v>
                </c:pt>
                <c:pt idx="9">
                  <c:v>85.078573016140865</c:v>
                </c:pt>
                <c:pt idx="10">
                  <c:v>74.27933008065105</c:v>
                </c:pt>
                <c:pt idx="11">
                  <c:v>77.616840235067201</c:v>
                </c:pt>
                <c:pt idx="12">
                  <c:v>77.688832256476317</c:v>
                </c:pt>
                <c:pt idx="13">
                  <c:v>77.772125207767033</c:v>
                </c:pt>
                <c:pt idx="14">
                  <c:v>77.862107215962396</c:v>
                </c:pt>
                <c:pt idx="15">
                  <c:v>77.786926085583929</c:v>
                </c:pt>
                <c:pt idx="16">
                  <c:v>77.733163311809392</c:v>
                </c:pt>
                <c:pt idx="17">
                  <c:v>77.637455437714152</c:v>
                </c:pt>
                <c:pt idx="18">
                  <c:v>77.513811160248224</c:v>
                </c:pt>
                <c:pt idx="19">
                  <c:v>77.354420015310922</c:v>
                </c:pt>
                <c:pt idx="20">
                  <c:v>77.222512020228407</c:v>
                </c:pt>
                <c:pt idx="21">
                  <c:v>77.053508462031942</c:v>
                </c:pt>
                <c:pt idx="22">
                  <c:v>76.906791284647568</c:v>
                </c:pt>
                <c:pt idx="23">
                  <c:v>76.741315624007171</c:v>
                </c:pt>
                <c:pt idx="24">
                  <c:v>76.525397841274213</c:v>
                </c:pt>
                <c:pt idx="25">
                  <c:v>76.284975761135186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107.6670500606713</c:v>
                </c:pt>
                <c:pt idx="1">
                  <c:v>107.1434157317848</c:v>
                </c:pt>
                <c:pt idx="2">
                  <c:v>110.75120833161664</c:v>
                </c:pt>
                <c:pt idx="3">
                  <c:v>106.98218356053933</c:v>
                </c:pt>
                <c:pt idx="4">
                  <c:v>113.81304420594009</c:v>
                </c:pt>
                <c:pt idx="5">
                  <c:v>119.58607492488549</c:v>
                </c:pt>
                <c:pt idx="6">
                  <c:v>119.20303138943986</c:v>
                </c:pt>
                <c:pt idx="7">
                  <c:v>118.48704549136181</c:v>
                </c:pt>
                <c:pt idx="8">
                  <c:v>123.86492280630473</c:v>
                </c:pt>
                <c:pt idx="9">
                  <c:v>125.17904185550941</c:v>
                </c:pt>
                <c:pt idx="10">
                  <c:v>111.40990737493168</c:v>
                </c:pt>
                <c:pt idx="11">
                  <c:v>115.35263149515141</c:v>
                </c:pt>
                <c:pt idx="12">
                  <c:v>115.83119938302269</c:v>
                </c:pt>
                <c:pt idx="13">
                  <c:v>115.75140799101685</c:v>
                </c:pt>
                <c:pt idx="14">
                  <c:v>115.63049720729765</c:v>
                </c:pt>
                <c:pt idx="15">
                  <c:v>115.65715682292142</c:v>
                </c:pt>
                <c:pt idx="16">
                  <c:v>115.52557133928636</c:v>
                </c:pt>
                <c:pt idx="17">
                  <c:v>115.22544475760832</c:v>
                </c:pt>
                <c:pt idx="18">
                  <c:v>114.96681286888503</c:v>
                </c:pt>
                <c:pt idx="19">
                  <c:v>114.73365163486116</c:v>
                </c:pt>
                <c:pt idx="20">
                  <c:v>114.54772974957262</c:v>
                </c:pt>
                <c:pt idx="21">
                  <c:v>114.30047437060239</c:v>
                </c:pt>
                <c:pt idx="22">
                  <c:v>114.11468558978156</c:v>
                </c:pt>
                <c:pt idx="23">
                  <c:v>113.91498167408052</c:v>
                </c:pt>
                <c:pt idx="24">
                  <c:v>113.71112824469503</c:v>
                </c:pt>
                <c:pt idx="25">
                  <c:v>113.51006669394755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66.301496332995924</c:v>
                </c:pt>
                <c:pt idx="1">
                  <c:v>75.248207446611616</c:v>
                </c:pt>
                <c:pt idx="2">
                  <c:v>77.592190817092302</c:v>
                </c:pt>
                <c:pt idx="3">
                  <c:v>80.905948772820068</c:v>
                </c:pt>
                <c:pt idx="4">
                  <c:v>82.427771293656022</c:v>
                </c:pt>
                <c:pt idx="5">
                  <c:v>85.335078551336366</c:v>
                </c:pt>
                <c:pt idx="6">
                  <c:v>88.839134167012816</c:v>
                </c:pt>
                <c:pt idx="7">
                  <c:v>93.547073811844058</c:v>
                </c:pt>
                <c:pt idx="8">
                  <c:v>97.982630820975032</c:v>
                </c:pt>
                <c:pt idx="9">
                  <c:v>101.07979699840884</c:v>
                </c:pt>
                <c:pt idx="10">
                  <c:v>104.25661024544321</c:v>
                </c:pt>
                <c:pt idx="11">
                  <c:v>93.979751689656666</c:v>
                </c:pt>
                <c:pt idx="12">
                  <c:v>95.108301609574454</c:v>
                </c:pt>
                <c:pt idx="13">
                  <c:v>96.203417889704184</c:v>
                </c:pt>
                <c:pt idx="14">
                  <c:v>97.375689525463898</c:v>
                </c:pt>
                <c:pt idx="15">
                  <c:v>98.46915596624261</c:v>
                </c:pt>
                <c:pt idx="16">
                  <c:v>99.488900957044507</c:v>
                </c:pt>
                <c:pt idx="17">
                  <c:v>100.49233121214564</c:v>
                </c:pt>
                <c:pt idx="18">
                  <c:v>101.52101132335315</c:v>
                </c:pt>
                <c:pt idx="19">
                  <c:v>102.57306236939934</c:v>
                </c:pt>
                <c:pt idx="20">
                  <c:v>103.68634432925361</c:v>
                </c:pt>
                <c:pt idx="21">
                  <c:v>104.78303446277454</c:v>
                </c:pt>
                <c:pt idx="22">
                  <c:v>105.87084445238406</c:v>
                </c:pt>
                <c:pt idx="23">
                  <c:v>106.9932248256778</c:v>
                </c:pt>
                <c:pt idx="24">
                  <c:v>108.14644905075103</c:v>
                </c:pt>
                <c:pt idx="25">
                  <c:v>109.31876396009181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170.68854971347659</c:v>
                </c:pt>
                <c:pt idx="1">
                  <c:v>170.06924815746493</c:v>
                </c:pt>
                <c:pt idx="2">
                  <c:v>168.98823515254099</c:v>
                </c:pt>
                <c:pt idx="3">
                  <c:v>179.97615221559181</c:v>
                </c:pt>
                <c:pt idx="4">
                  <c:v>183.87235716570291</c:v>
                </c:pt>
                <c:pt idx="5">
                  <c:v>182.93039826871973</c:v>
                </c:pt>
                <c:pt idx="6">
                  <c:v>199.39541746616646</c:v>
                </c:pt>
                <c:pt idx="7">
                  <c:v>199.7771627149038</c:v>
                </c:pt>
                <c:pt idx="8">
                  <c:v>212.74288746233785</c:v>
                </c:pt>
                <c:pt idx="9">
                  <c:v>215.31052285091721</c:v>
                </c:pt>
                <c:pt idx="10">
                  <c:v>226.40553821585817</c:v>
                </c:pt>
                <c:pt idx="11">
                  <c:v>230.29627175793115</c:v>
                </c:pt>
                <c:pt idx="12">
                  <c:v>232.70320946747927</c:v>
                </c:pt>
                <c:pt idx="13">
                  <c:v>235.62882995702716</c:v>
                </c:pt>
                <c:pt idx="14">
                  <c:v>238.79162208685241</c:v>
                </c:pt>
                <c:pt idx="15">
                  <c:v>241.59292546973938</c:v>
                </c:pt>
                <c:pt idx="16">
                  <c:v>244.29398814244655</c:v>
                </c:pt>
                <c:pt idx="17">
                  <c:v>246.95627085568759</c:v>
                </c:pt>
                <c:pt idx="18">
                  <c:v>249.54483943188549</c:v>
                </c:pt>
                <c:pt idx="19">
                  <c:v>252.19006259023081</c:v>
                </c:pt>
                <c:pt idx="20">
                  <c:v>254.96898315520417</c:v>
                </c:pt>
                <c:pt idx="21">
                  <c:v>257.75629150002425</c:v>
                </c:pt>
                <c:pt idx="22">
                  <c:v>260.47849533841509</c:v>
                </c:pt>
                <c:pt idx="23">
                  <c:v>263.24985741687664</c:v>
                </c:pt>
                <c:pt idx="24">
                  <c:v>265.98473016442404</c:v>
                </c:pt>
                <c:pt idx="25">
                  <c:v>268.65238650929723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101.826976226333</c:v>
                </c:pt>
                <c:pt idx="1">
                  <c:v>108.20023508630982</c:v>
                </c:pt>
                <c:pt idx="2">
                  <c:v>110.95633757022571</c:v>
                </c:pt>
                <c:pt idx="3">
                  <c:v>114.06679754249868</c:v>
                </c:pt>
                <c:pt idx="4">
                  <c:v>115.91939973581766</c:v>
                </c:pt>
                <c:pt idx="5">
                  <c:v>117.71489014404645</c:v>
                </c:pt>
                <c:pt idx="6">
                  <c:v>122.15302707133344</c:v>
                </c:pt>
                <c:pt idx="7">
                  <c:v>127.48994585183348</c:v>
                </c:pt>
                <c:pt idx="8">
                  <c:v>133.5091844474041</c:v>
                </c:pt>
                <c:pt idx="9">
                  <c:v>133.85987844282047</c:v>
                </c:pt>
                <c:pt idx="10">
                  <c:v>138.28443971850669</c:v>
                </c:pt>
                <c:pt idx="11">
                  <c:v>140.36230268977656</c:v>
                </c:pt>
                <c:pt idx="12">
                  <c:v>141.52586681958101</c:v>
                </c:pt>
                <c:pt idx="13">
                  <c:v>143.02405831565915</c:v>
                </c:pt>
                <c:pt idx="14">
                  <c:v>144.73784488108959</c:v>
                </c:pt>
                <c:pt idx="15">
                  <c:v>146.21356043116413</c:v>
                </c:pt>
                <c:pt idx="16">
                  <c:v>147.59842925336088</c:v>
                </c:pt>
                <c:pt idx="17">
                  <c:v>148.93947689019774</c:v>
                </c:pt>
                <c:pt idx="18">
                  <c:v>150.34032259128941</c:v>
                </c:pt>
                <c:pt idx="19">
                  <c:v>151.74585663653653</c:v>
                </c:pt>
                <c:pt idx="20">
                  <c:v>153.19644910956927</c:v>
                </c:pt>
                <c:pt idx="21">
                  <c:v>154.61469617914821</c:v>
                </c:pt>
                <c:pt idx="22">
                  <c:v>156.02854451036899</c:v>
                </c:pt>
                <c:pt idx="23">
                  <c:v>157.53688501839855</c:v>
                </c:pt>
                <c:pt idx="24">
                  <c:v>159.04154532092454</c:v>
                </c:pt>
                <c:pt idx="25">
                  <c:v>160.55284642478466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111.9964670526889</c:v>
                </c:pt>
                <c:pt idx="1">
                  <c:v>121.84835330117723</c:v>
                </c:pt>
                <c:pt idx="2">
                  <c:v>122.77763757994919</c:v>
                </c:pt>
                <c:pt idx="3">
                  <c:v>121.64969153512821</c:v>
                </c:pt>
                <c:pt idx="4">
                  <c:v>123.80255073227499</c:v>
                </c:pt>
                <c:pt idx="5">
                  <c:v>127.99978503742966</c:v>
                </c:pt>
                <c:pt idx="6">
                  <c:v>126.53593740170118</c:v>
                </c:pt>
                <c:pt idx="7">
                  <c:v>132.64774936360919</c:v>
                </c:pt>
                <c:pt idx="8">
                  <c:v>135.29442104559044</c:v>
                </c:pt>
                <c:pt idx="9">
                  <c:v>127.78044378928564</c:v>
                </c:pt>
                <c:pt idx="10">
                  <c:v>131.24920946488373</c:v>
                </c:pt>
                <c:pt idx="11">
                  <c:v>134.43558793665053</c:v>
                </c:pt>
                <c:pt idx="12">
                  <c:v>134.80167844751313</c:v>
                </c:pt>
                <c:pt idx="13">
                  <c:v>134.95705299968236</c:v>
                </c:pt>
                <c:pt idx="14">
                  <c:v>135.09871276710257</c:v>
                </c:pt>
                <c:pt idx="15">
                  <c:v>134.95530834072042</c:v>
                </c:pt>
                <c:pt idx="16">
                  <c:v>134.52485147846508</c:v>
                </c:pt>
                <c:pt idx="17">
                  <c:v>134.0195294688107</c:v>
                </c:pt>
                <c:pt idx="18">
                  <c:v>133.33991581628561</c:v>
                </c:pt>
                <c:pt idx="19">
                  <c:v>132.58962187886385</c:v>
                </c:pt>
                <c:pt idx="20">
                  <c:v>131.87810321461492</c:v>
                </c:pt>
                <c:pt idx="21">
                  <c:v>131.08293688238544</c:v>
                </c:pt>
                <c:pt idx="22">
                  <c:v>130.28534384940602</c:v>
                </c:pt>
                <c:pt idx="23">
                  <c:v>129.30862131792827</c:v>
                </c:pt>
                <c:pt idx="24">
                  <c:v>128.35321795512746</c:v>
                </c:pt>
                <c:pt idx="25">
                  <c:v>127.54631080167634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100.67626635277934</c:v>
                </c:pt>
                <c:pt idx="1">
                  <c:v>98.984384586266572</c:v>
                </c:pt>
                <c:pt idx="2">
                  <c:v>98.257994173642345</c:v>
                </c:pt>
                <c:pt idx="3">
                  <c:v>101.40129029282591</c:v>
                </c:pt>
                <c:pt idx="4">
                  <c:v>105.07489684113543</c:v>
                </c:pt>
                <c:pt idx="5">
                  <c:v>110.85891732369615</c:v>
                </c:pt>
                <c:pt idx="6">
                  <c:v>100.56575164877438</c:v>
                </c:pt>
                <c:pt idx="7">
                  <c:v>102.92101447442123</c:v>
                </c:pt>
                <c:pt idx="8">
                  <c:v>107.27372572312022</c:v>
                </c:pt>
                <c:pt idx="9">
                  <c:v>113.86196099197197</c:v>
                </c:pt>
                <c:pt idx="10">
                  <c:v>97.444049969443014</c:v>
                </c:pt>
                <c:pt idx="11">
                  <c:v>98.609215459752505</c:v>
                </c:pt>
                <c:pt idx="12">
                  <c:v>98.18524807854827</c:v>
                </c:pt>
                <c:pt idx="13">
                  <c:v>97.580961566360713</c:v>
                </c:pt>
                <c:pt idx="14">
                  <c:v>97.057134663296182</c:v>
                </c:pt>
                <c:pt idx="15">
                  <c:v>96.451548925120775</c:v>
                </c:pt>
                <c:pt idx="16">
                  <c:v>95.835618530245767</c:v>
                </c:pt>
                <c:pt idx="17">
                  <c:v>95.191834325294877</c:v>
                </c:pt>
                <c:pt idx="18">
                  <c:v>94.573484507203858</c:v>
                </c:pt>
                <c:pt idx="19">
                  <c:v>93.934741193750824</c:v>
                </c:pt>
                <c:pt idx="20">
                  <c:v>93.335394338131223</c:v>
                </c:pt>
                <c:pt idx="21">
                  <c:v>92.718128781651643</c:v>
                </c:pt>
                <c:pt idx="22">
                  <c:v>92.114997516792712</c:v>
                </c:pt>
                <c:pt idx="23">
                  <c:v>91.515666716837558</c:v>
                </c:pt>
                <c:pt idx="24">
                  <c:v>90.912086312945362</c:v>
                </c:pt>
                <c:pt idx="25">
                  <c:v>90.287719585691647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94.961587475293456</c:v>
                </c:pt>
                <c:pt idx="1">
                  <c:v>92.314745214518751</c:v>
                </c:pt>
                <c:pt idx="2">
                  <c:v>93.529308490903006</c:v>
                </c:pt>
                <c:pt idx="3">
                  <c:v>95.510254432454701</c:v>
                </c:pt>
                <c:pt idx="4">
                  <c:v>98.639853016086448</c:v>
                </c:pt>
                <c:pt idx="5">
                  <c:v>100.12591327361545</c:v>
                </c:pt>
                <c:pt idx="6">
                  <c:v>109.36557257480023</c:v>
                </c:pt>
                <c:pt idx="7">
                  <c:v>108.65527003949687</c:v>
                </c:pt>
                <c:pt idx="8">
                  <c:v>106.27326808170582</c:v>
                </c:pt>
                <c:pt idx="9">
                  <c:v>104.73024069209538</c:v>
                </c:pt>
                <c:pt idx="10">
                  <c:v>100.20028795128115</c:v>
                </c:pt>
                <c:pt idx="11">
                  <c:v>98.540090280815562</c:v>
                </c:pt>
                <c:pt idx="12">
                  <c:v>99.326903365501579</c:v>
                </c:pt>
                <c:pt idx="13">
                  <c:v>100.19993977327675</c:v>
                </c:pt>
                <c:pt idx="14">
                  <c:v>101.13010351994097</c:v>
                </c:pt>
                <c:pt idx="15">
                  <c:v>101.91617923725575</c:v>
                </c:pt>
                <c:pt idx="16">
                  <c:v>102.64403323558766</c:v>
                </c:pt>
                <c:pt idx="17">
                  <c:v>103.35839583657193</c:v>
                </c:pt>
                <c:pt idx="18">
                  <c:v>104.13931403416474</c:v>
                </c:pt>
                <c:pt idx="19">
                  <c:v>104.89306867969322</c:v>
                </c:pt>
                <c:pt idx="20">
                  <c:v>105.65424250993473</c:v>
                </c:pt>
                <c:pt idx="21">
                  <c:v>106.44816101358818</c:v>
                </c:pt>
                <c:pt idx="22">
                  <c:v>107.24694812498663</c:v>
                </c:pt>
                <c:pt idx="23">
                  <c:v>108.0810964125268</c:v>
                </c:pt>
                <c:pt idx="24">
                  <c:v>108.93495348118378</c:v>
                </c:pt>
                <c:pt idx="25">
                  <c:v>109.76468379992495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70.054566548786923</c:v>
                </c:pt>
                <c:pt idx="1">
                  <c:v>76.115925154868037</c:v>
                </c:pt>
                <c:pt idx="2">
                  <c:v>81.280185984244469</c:v>
                </c:pt>
                <c:pt idx="3">
                  <c:v>79.994756067511105</c:v>
                </c:pt>
                <c:pt idx="4">
                  <c:v>85.030845061349353</c:v>
                </c:pt>
                <c:pt idx="5">
                  <c:v>81.826202633373541</c:v>
                </c:pt>
                <c:pt idx="6">
                  <c:v>80.88429746355898</c:v>
                </c:pt>
                <c:pt idx="7">
                  <c:v>84.082143508772461</c:v>
                </c:pt>
                <c:pt idx="8">
                  <c:v>84.730056770751929</c:v>
                </c:pt>
                <c:pt idx="9">
                  <c:v>82.669541362850168</c:v>
                </c:pt>
                <c:pt idx="10">
                  <c:v>81.693626979001635</c:v>
                </c:pt>
                <c:pt idx="11">
                  <c:v>81.996308455198431</c:v>
                </c:pt>
                <c:pt idx="12">
                  <c:v>82.516760572302857</c:v>
                </c:pt>
                <c:pt idx="13">
                  <c:v>82.961206299506614</c:v>
                </c:pt>
                <c:pt idx="14">
                  <c:v>83.400288132994376</c:v>
                </c:pt>
                <c:pt idx="15">
                  <c:v>83.648238721251488</c:v>
                </c:pt>
                <c:pt idx="16">
                  <c:v>83.819443751753241</c:v>
                </c:pt>
                <c:pt idx="17">
                  <c:v>83.970261215969117</c:v>
                </c:pt>
                <c:pt idx="18">
                  <c:v>84.123488266684433</c:v>
                </c:pt>
                <c:pt idx="19">
                  <c:v>84.287515001353313</c:v>
                </c:pt>
                <c:pt idx="20">
                  <c:v>84.463241573491374</c:v>
                </c:pt>
                <c:pt idx="21">
                  <c:v>84.703768347793613</c:v>
                </c:pt>
                <c:pt idx="22">
                  <c:v>84.920349333217317</c:v>
                </c:pt>
                <c:pt idx="23">
                  <c:v>85.144350993666151</c:v>
                </c:pt>
                <c:pt idx="24">
                  <c:v>85.324491628674821</c:v>
                </c:pt>
                <c:pt idx="25">
                  <c:v>85.449246463450137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69.096040236974716</c:v>
                </c:pt>
                <c:pt idx="1">
                  <c:v>68.456485320997928</c:v>
                </c:pt>
                <c:pt idx="2">
                  <c:v>70.220901899785133</c:v>
                </c:pt>
                <c:pt idx="3">
                  <c:v>70.045925580629614</c:v>
                </c:pt>
                <c:pt idx="4">
                  <c:v>73.460281948037391</c:v>
                </c:pt>
                <c:pt idx="5">
                  <c:v>79.007739842897081</c:v>
                </c:pt>
                <c:pt idx="6">
                  <c:v>82.935830817212633</c:v>
                </c:pt>
                <c:pt idx="7">
                  <c:v>83.199594743757075</c:v>
                </c:pt>
                <c:pt idx="8">
                  <c:v>81.751902841809823</c:v>
                </c:pt>
                <c:pt idx="9">
                  <c:v>85.078573016140865</c:v>
                </c:pt>
                <c:pt idx="10">
                  <c:v>74.27933008065105</c:v>
                </c:pt>
                <c:pt idx="11">
                  <c:v>77.616840235067201</c:v>
                </c:pt>
                <c:pt idx="12">
                  <c:v>77.688832256476317</c:v>
                </c:pt>
                <c:pt idx="13">
                  <c:v>77.772125207767033</c:v>
                </c:pt>
                <c:pt idx="14">
                  <c:v>77.862107215962396</c:v>
                </c:pt>
                <c:pt idx="15">
                  <c:v>77.786926085583929</c:v>
                </c:pt>
                <c:pt idx="16">
                  <c:v>77.733163311809392</c:v>
                </c:pt>
                <c:pt idx="17">
                  <c:v>77.637455437714152</c:v>
                </c:pt>
                <c:pt idx="18">
                  <c:v>77.513811160248224</c:v>
                </c:pt>
                <c:pt idx="19">
                  <c:v>77.354420015310922</c:v>
                </c:pt>
                <c:pt idx="20">
                  <c:v>77.222512020228407</c:v>
                </c:pt>
                <c:pt idx="21">
                  <c:v>77.053508462031942</c:v>
                </c:pt>
                <c:pt idx="22">
                  <c:v>76.906791284647568</c:v>
                </c:pt>
                <c:pt idx="23">
                  <c:v>76.741315624007171</c:v>
                </c:pt>
                <c:pt idx="24">
                  <c:v>76.525397841274213</c:v>
                </c:pt>
                <c:pt idx="25">
                  <c:v>76.284975761135186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107.6670500606713</c:v>
                </c:pt>
                <c:pt idx="1">
                  <c:v>107.1434157317848</c:v>
                </c:pt>
                <c:pt idx="2">
                  <c:v>110.75120833161664</c:v>
                </c:pt>
                <c:pt idx="3">
                  <c:v>106.98218356053933</c:v>
                </c:pt>
                <c:pt idx="4">
                  <c:v>113.81304420594009</c:v>
                </c:pt>
                <c:pt idx="5">
                  <c:v>119.58607492488549</c:v>
                </c:pt>
                <c:pt idx="6">
                  <c:v>119.20303138943986</c:v>
                </c:pt>
                <c:pt idx="7">
                  <c:v>118.48704549136181</c:v>
                </c:pt>
                <c:pt idx="8">
                  <c:v>123.86492280630473</c:v>
                </c:pt>
                <c:pt idx="9">
                  <c:v>125.17904185550941</c:v>
                </c:pt>
                <c:pt idx="10">
                  <c:v>111.40990737493168</c:v>
                </c:pt>
                <c:pt idx="11">
                  <c:v>115.35263149515141</c:v>
                </c:pt>
                <c:pt idx="12">
                  <c:v>115.83119938302269</c:v>
                </c:pt>
                <c:pt idx="13">
                  <c:v>115.75140799101685</c:v>
                </c:pt>
                <c:pt idx="14">
                  <c:v>115.63049720729765</c:v>
                </c:pt>
                <c:pt idx="15">
                  <c:v>115.65715682292142</c:v>
                </c:pt>
                <c:pt idx="16">
                  <c:v>115.52557133928636</c:v>
                </c:pt>
                <c:pt idx="17">
                  <c:v>115.22544475760832</c:v>
                </c:pt>
                <c:pt idx="18">
                  <c:v>114.96681286888503</c:v>
                </c:pt>
                <c:pt idx="19">
                  <c:v>114.73365163486116</c:v>
                </c:pt>
                <c:pt idx="20">
                  <c:v>114.54772974957262</c:v>
                </c:pt>
                <c:pt idx="21">
                  <c:v>114.30047437060239</c:v>
                </c:pt>
                <c:pt idx="22">
                  <c:v>114.11468558978156</c:v>
                </c:pt>
                <c:pt idx="23">
                  <c:v>113.91498167408052</c:v>
                </c:pt>
                <c:pt idx="24">
                  <c:v>113.71112824469503</c:v>
                </c:pt>
                <c:pt idx="25">
                  <c:v>113.51006669394755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109.31876396009181</c:v>
                </c:pt>
                <c:pt idx="1">
                  <c:v>268.65238650929723</c:v>
                </c:pt>
                <c:pt idx="2">
                  <c:v>160.55284642478466</c:v>
                </c:pt>
                <c:pt idx="3">
                  <c:v>127.54631080167634</c:v>
                </c:pt>
                <c:pt idx="4">
                  <c:v>90.287719585691647</c:v>
                </c:pt>
                <c:pt idx="5">
                  <c:v>109.76468379992495</c:v>
                </c:pt>
                <c:pt idx="6">
                  <c:v>85.449246463450137</c:v>
                </c:pt>
                <c:pt idx="7">
                  <c:v>76.284975761135186</c:v>
                </c:pt>
                <c:pt idx="8">
                  <c:v>113.51006669394755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104.25661024544321</c:v>
                </c:pt>
                <c:pt idx="1">
                  <c:v>226.40553821585817</c:v>
                </c:pt>
                <c:pt idx="2">
                  <c:v>138.28443971850669</c:v>
                </c:pt>
                <c:pt idx="3">
                  <c:v>131.24920946488373</c:v>
                </c:pt>
                <c:pt idx="4">
                  <c:v>97.444049969443014</c:v>
                </c:pt>
                <c:pt idx="5">
                  <c:v>100.20028795128115</c:v>
                </c:pt>
                <c:pt idx="6">
                  <c:v>81.693626979001635</c:v>
                </c:pt>
                <c:pt idx="7">
                  <c:v>74.27933008065105</c:v>
                </c:pt>
                <c:pt idx="8">
                  <c:v>111.40990737493168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9.5778802050604135</c:v>
                </c:pt>
                <c:pt idx="1">
                  <c:v>23.537774134813553</c:v>
                </c:pt>
                <c:pt idx="2">
                  <c:v>14.066715300581212</c:v>
                </c:pt>
                <c:pt idx="3">
                  <c:v>11.174872832461112</c:v>
                </c:pt>
                <c:pt idx="4">
                  <c:v>7.910489753575467</c:v>
                </c:pt>
                <c:pt idx="5">
                  <c:v>9.616949132042981</c:v>
                </c:pt>
                <c:pt idx="6">
                  <c:v>7.4865706178161959</c:v>
                </c:pt>
                <c:pt idx="7">
                  <c:v>6.6836500232734286</c:v>
                </c:pt>
                <c:pt idx="8">
                  <c:v>9.9450980003756566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9.7873037143812311</c:v>
                </c:pt>
                <c:pt idx="1">
                  <c:v>21.25428555484233</c:v>
                </c:pt>
                <c:pt idx="2">
                  <c:v>12.981736192187613</c:v>
                </c:pt>
                <c:pt idx="3">
                  <c:v>12.321289482566906</c:v>
                </c:pt>
                <c:pt idx="4">
                  <c:v>9.1477606068816559</c:v>
                </c:pt>
                <c:pt idx="5">
                  <c:v>9.4065081162612074</c:v>
                </c:pt>
                <c:pt idx="6">
                  <c:v>7.6691572543027702</c:v>
                </c:pt>
                <c:pt idx="7">
                  <c:v>6.9731248837709119</c:v>
                </c:pt>
                <c:pt idx="8">
                  <c:v>10.458834194805371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8.4878010464982445</c:v>
                </c:pt>
                <c:pt idx="1">
                  <c:v>18.195059431831563</c:v>
                </c:pt>
                <c:pt idx="2">
                  <c:v>11.708439070012629</c:v>
                </c:pt>
                <c:pt idx="3">
                  <c:v>12.731419808076474</c:v>
                </c:pt>
                <c:pt idx="4">
                  <c:v>11.026513954723431</c:v>
                </c:pt>
                <c:pt idx="5">
                  <c:v>9.9589623152936895</c:v>
                </c:pt>
                <c:pt idx="6">
                  <c:v>8.1387928637659748</c:v>
                </c:pt>
                <c:pt idx="7">
                  <c:v>7.8584561976652809</c:v>
                </c:pt>
                <c:pt idx="8">
                  <c:v>11.894555312132717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7.422343810542617E-2</c:v>
                </c:pt>
                <c:pt idx="1">
                  <c:v>8.1935718886400791E-2</c:v>
                </c:pt>
                <c:pt idx="2">
                  <c:v>8.3043675969806219E-2</c:v>
                </c:pt>
                <c:pt idx="3">
                  <c:v>8.5116401821735924E-2</c:v>
                </c:pt>
                <c:pt idx="4">
                  <c:v>8.3935162883887734E-2</c:v>
                </c:pt>
                <c:pt idx="5">
                  <c:v>8.4878010464982445E-2</c:v>
                </c:pt>
                <c:pt idx="6">
                  <c:v>8.6261803987475044E-2</c:v>
                </c:pt>
                <c:pt idx="7">
                  <c:v>8.9024029923519807E-2</c:v>
                </c:pt>
                <c:pt idx="8">
                  <c:v>9.0438019887869314E-2</c:v>
                </c:pt>
                <c:pt idx="9">
                  <c:v>9.2772059105510382E-2</c:v>
                </c:pt>
                <c:pt idx="10">
                  <c:v>9.7873037143812305E-2</c:v>
                </c:pt>
                <c:pt idx="11">
                  <c:v>8.7734052244428068E-2</c:v>
                </c:pt>
                <c:pt idx="12">
                  <c:v>8.825216724095887E-2</c:v>
                </c:pt>
                <c:pt idx="13">
                  <c:v>8.8742073123549231E-2</c:v>
                </c:pt>
                <c:pt idx="14">
                  <c:v>8.9246739504441355E-2</c:v>
                </c:pt>
                <c:pt idx="15">
                  <c:v>8.9787511674886203E-2</c:v>
                </c:pt>
                <c:pt idx="16">
                  <c:v>9.0324242060607088E-2</c:v>
                </c:pt>
                <c:pt idx="17">
                  <c:v>9.0878232154309138E-2</c:v>
                </c:pt>
                <c:pt idx="18">
                  <c:v>9.1455179862181837E-2</c:v>
                </c:pt>
                <c:pt idx="19">
                  <c:v>9.2051402913572208E-2</c:v>
                </c:pt>
                <c:pt idx="20">
                  <c:v>9.2663717179589822E-2</c:v>
                </c:pt>
                <c:pt idx="21">
                  <c:v>9.3268065792025276E-2</c:v>
                </c:pt>
                <c:pt idx="22">
                  <c:v>9.3859877507395217E-2</c:v>
                </c:pt>
                <c:pt idx="23">
                  <c:v>9.447642162965178E-2</c:v>
                </c:pt>
                <c:pt idx="24">
                  <c:v>9.5121131966104458E-2</c:v>
                </c:pt>
                <c:pt idx="25">
                  <c:v>9.5778802050604128E-2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0.19108303289767875</c:v>
                </c:pt>
                <c:pt idx="1">
                  <c:v>0.18518376159509506</c:v>
                </c:pt>
                <c:pt idx="2">
                  <c:v>0.18086103891302549</c:v>
                </c:pt>
                <c:pt idx="3">
                  <c:v>0.18934235025569013</c:v>
                </c:pt>
                <c:pt idx="4">
                  <c:v>0.18723490889453989</c:v>
                </c:pt>
                <c:pt idx="5">
                  <c:v>0.18195059431831562</c:v>
                </c:pt>
                <c:pt idx="6">
                  <c:v>0.19361071647920092</c:v>
                </c:pt>
                <c:pt idx="7">
                  <c:v>0.19011784534638981</c:v>
                </c:pt>
                <c:pt idx="8">
                  <c:v>0.19636179725032407</c:v>
                </c:pt>
                <c:pt idx="9">
                  <c:v>0.19761417360462322</c:v>
                </c:pt>
                <c:pt idx="10">
                  <c:v>0.21254285554842328</c:v>
                </c:pt>
                <c:pt idx="11">
                  <c:v>0.21499125901958585</c:v>
                </c:pt>
                <c:pt idx="12">
                  <c:v>0.21592818094613594</c:v>
                </c:pt>
                <c:pt idx="13">
                  <c:v>0.21735392896368902</c:v>
                </c:pt>
                <c:pt idx="14">
                  <c:v>0.21885723013704939</c:v>
                </c:pt>
                <c:pt idx="15">
                  <c:v>0.22029261247675</c:v>
                </c:pt>
                <c:pt idx="16">
                  <c:v>0.22179026109109931</c:v>
                </c:pt>
                <c:pt idx="17">
                  <c:v>0.22332996999947333</c:v>
                </c:pt>
                <c:pt idx="18">
                  <c:v>0.2248024116035626</c:v>
                </c:pt>
                <c:pt idx="19">
                  <c:v>0.2263211073750481</c:v>
                </c:pt>
                <c:pt idx="20">
                  <c:v>0.22786388986418918</c:v>
                </c:pt>
                <c:pt idx="21">
                  <c:v>0.22943056456790595</c:v>
                </c:pt>
                <c:pt idx="22">
                  <c:v>0.23092740775077203</c:v>
                </c:pt>
                <c:pt idx="23">
                  <c:v>0.23245307881675953</c:v>
                </c:pt>
                <c:pt idx="24">
                  <c:v>0.23394913879295015</c:v>
                </c:pt>
                <c:pt idx="25">
                  <c:v>0.23537774134813552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0.11399363039166589</c:v>
                </c:pt>
                <c:pt idx="1">
                  <c:v>0.11781628222525277</c:v>
                </c:pt>
                <c:pt idx="2">
                  <c:v>0.11875192653986148</c:v>
                </c:pt>
                <c:pt idx="3">
                  <c:v>0.12000298521197975</c:v>
                </c:pt>
                <c:pt idx="4">
                  <c:v>0.11803926693062472</c:v>
                </c:pt>
                <c:pt idx="5">
                  <c:v>0.11708439070012629</c:v>
                </c:pt>
                <c:pt idx="6">
                  <c:v>0.11860922077307549</c:v>
                </c:pt>
                <c:pt idx="7">
                  <c:v>0.12132574854548314</c:v>
                </c:pt>
                <c:pt idx="8">
                  <c:v>0.12322904760874016</c:v>
                </c:pt>
                <c:pt idx="9">
                  <c:v>0.12285794910084023</c:v>
                </c:pt>
                <c:pt idx="10">
                  <c:v>0.12981736192187612</c:v>
                </c:pt>
                <c:pt idx="11">
                  <c:v>0.13103411507192153</c:v>
                </c:pt>
                <c:pt idx="12">
                  <c:v>0.13132359905610999</c:v>
                </c:pt>
                <c:pt idx="13">
                  <c:v>0.13193139827970016</c:v>
                </c:pt>
                <c:pt idx="14">
                  <c:v>0.13265508877509852</c:v>
                </c:pt>
                <c:pt idx="15">
                  <c:v>0.13332247682452408</c:v>
                </c:pt>
                <c:pt idx="16">
                  <c:v>0.13400204568951951</c:v>
                </c:pt>
                <c:pt idx="17">
                  <c:v>0.13469044049933282</c:v>
                </c:pt>
                <c:pt idx="18">
                  <c:v>0.1354340452670609</c:v>
                </c:pt>
                <c:pt idx="19">
                  <c:v>0.13618018870695425</c:v>
                </c:pt>
                <c:pt idx="20">
                  <c:v>0.13691053074576789</c:v>
                </c:pt>
                <c:pt idx="21">
                  <c:v>0.13762355451515287</c:v>
                </c:pt>
                <c:pt idx="22">
                  <c:v>0.13832722456452093</c:v>
                </c:pt>
                <c:pt idx="23">
                  <c:v>0.1391071368815143</c:v>
                </c:pt>
                <c:pt idx="24">
                  <c:v>0.13988634812656189</c:v>
                </c:pt>
                <c:pt idx="25">
                  <c:v>0.14066715300581212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0.12537820863893059</c:v>
                </c:pt>
                <c:pt idx="1">
                  <c:v>0.13267734556918889</c:v>
                </c:pt>
                <c:pt idx="2">
                  <c:v>0.13140376942780704</c:v>
                </c:pt>
                <c:pt idx="3">
                  <c:v>0.12798050308103798</c:v>
                </c:pt>
                <c:pt idx="4">
                  <c:v>0.12606658045058705</c:v>
                </c:pt>
                <c:pt idx="5">
                  <c:v>0.12731419808076475</c:v>
                </c:pt>
                <c:pt idx="6">
                  <c:v>0.12286497760094028</c:v>
                </c:pt>
                <c:pt idx="7">
                  <c:v>0.1262341698938142</c:v>
                </c:pt>
                <c:pt idx="8">
                  <c:v>0.12487682192974529</c:v>
                </c:pt>
                <c:pt idx="9">
                  <c:v>0.11727818254259616</c:v>
                </c:pt>
                <c:pt idx="10">
                  <c:v>0.12321289482566906</c:v>
                </c:pt>
                <c:pt idx="11">
                  <c:v>0.12550127749318796</c:v>
                </c:pt>
                <c:pt idx="12">
                  <c:v>0.12508414165093532</c:v>
                </c:pt>
                <c:pt idx="13">
                  <c:v>0.12449005376885106</c:v>
                </c:pt>
                <c:pt idx="14">
                  <c:v>0.12382063412817212</c:v>
                </c:pt>
                <c:pt idx="15">
                  <c:v>0.12305682123836198</c:v>
                </c:pt>
                <c:pt idx="16">
                  <c:v>0.12213277190944517</c:v>
                </c:pt>
                <c:pt idx="17">
                  <c:v>0.12119788411084076</c:v>
                </c:pt>
                <c:pt idx="18">
                  <c:v>0.12011923270686946</c:v>
                </c:pt>
                <c:pt idx="19">
                  <c:v>0.11898894723231571</c:v>
                </c:pt>
                <c:pt idx="20">
                  <c:v>0.11785848307713985</c:v>
                </c:pt>
                <c:pt idx="21">
                  <c:v>0.11667778132252514</c:v>
                </c:pt>
                <c:pt idx="22">
                  <c:v>0.11550457047892891</c:v>
                </c:pt>
                <c:pt idx="23">
                  <c:v>0.11418120958486755</c:v>
                </c:pt>
                <c:pt idx="24">
                  <c:v>0.1128941679597298</c:v>
                </c:pt>
                <c:pt idx="25">
                  <c:v>0.11174872832461112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0.11270542955456793</c:v>
                </c:pt>
                <c:pt idx="1">
                  <c:v>0.10778139419942988</c:v>
                </c:pt>
                <c:pt idx="2">
                  <c:v>0.10516142080372361</c:v>
                </c:pt>
                <c:pt idx="3">
                  <c:v>0.10667834814028125</c:v>
                </c:pt>
                <c:pt idx="4">
                  <c:v>0.10699644601512096</c:v>
                </c:pt>
                <c:pt idx="5">
                  <c:v>0.1102651395472343</c:v>
                </c:pt>
                <c:pt idx="6">
                  <c:v>9.7648218185818508E-2</c:v>
                </c:pt>
                <c:pt idx="7">
                  <c:v>9.7944736259295229E-2</c:v>
                </c:pt>
                <c:pt idx="8">
                  <c:v>9.9013705379265737E-2</c:v>
                </c:pt>
                <c:pt idx="9">
                  <c:v>0.10450365838371069</c:v>
                </c:pt>
                <c:pt idx="10">
                  <c:v>9.1477606068816553E-2</c:v>
                </c:pt>
                <c:pt idx="11">
                  <c:v>9.205585145082007E-2</c:v>
                </c:pt>
                <c:pt idx="12">
                  <c:v>9.1107303856541325E-2</c:v>
                </c:pt>
                <c:pt idx="13">
                  <c:v>9.0012777266565133E-2</c:v>
                </c:pt>
                <c:pt idx="14">
                  <c:v>8.8954777691998208E-2</c:v>
                </c:pt>
                <c:pt idx="15">
                  <c:v>8.7947789236093657E-2</c:v>
                </c:pt>
                <c:pt idx="16">
                  <c:v>8.7007490512849978E-2</c:v>
                </c:pt>
                <c:pt idx="17">
                  <c:v>8.6084833684932222E-2</c:v>
                </c:pt>
                <c:pt idx="18">
                  <c:v>8.5196501916741538E-2</c:v>
                </c:pt>
                <c:pt idx="19">
                  <c:v>8.4299176698732325E-2</c:v>
                </c:pt>
                <c:pt idx="20">
                  <c:v>8.3413149916154825E-2</c:v>
                </c:pt>
                <c:pt idx="21">
                  <c:v>8.2529014163955514E-2</c:v>
                </c:pt>
                <c:pt idx="22">
                  <c:v>8.1664620965677809E-2</c:v>
                </c:pt>
                <c:pt idx="23">
                  <c:v>8.080953470227234E-2</c:v>
                </c:pt>
                <c:pt idx="24">
                  <c:v>7.9962501176801246E-2</c:v>
                </c:pt>
                <c:pt idx="25">
                  <c:v>7.910489753575467E-2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0.10630794024565215</c:v>
                </c:pt>
                <c:pt idx="1">
                  <c:v>0.10051900596214293</c:v>
                </c:pt>
                <c:pt idx="2">
                  <c:v>0.10010050632940301</c:v>
                </c:pt>
                <c:pt idx="3">
                  <c:v>0.1004807349481341</c:v>
                </c:pt>
                <c:pt idx="4">
                  <c:v>0.10044372181618326</c:v>
                </c:pt>
                <c:pt idx="5">
                  <c:v>9.9589623152936901E-2</c:v>
                </c:pt>
                <c:pt idx="6">
                  <c:v>0.10619274571823092</c:v>
                </c:pt>
                <c:pt idx="7">
                  <c:v>0.10340173793998031</c:v>
                </c:pt>
                <c:pt idx="8">
                  <c:v>9.8090282448965754E-2</c:v>
                </c:pt>
                <c:pt idx="9">
                  <c:v>9.6122473215635246E-2</c:v>
                </c:pt>
                <c:pt idx="10">
                  <c:v>9.4065081162612071E-2</c:v>
                </c:pt>
                <c:pt idx="11">
                  <c:v>9.1991320187955208E-2</c:v>
                </c:pt>
                <c:pt idx="12">
                  <c:v>9.2166659891825473E-2</c:v>
                </c:pt>
                <c:pt idx="13">
                  <c:v>9.2428632759491411E-2</c:v>
                </c:pt>
                <c:pt idx="14">
                  <c:v>9.2687733959934307E-2</c:v>
                </c:pt>
                <c:pt idx="15">
                  <c:v>9.2930624248084251E-2</c:v>
                </c:pt>
                <c:pt idx="16">
                  <c:v>9.3188731756632698E-2</c:v>
                </c:pt>
                <c:pt idx="17">
                  <c:v>9.3470100440835507E-2</c:v>
                </c:pt>
                <c:pt idx="18">
                  <c:v>9.3813877261168743E-2</c:v>
                </c:pt>
                <c:pt idx="19">
                  <c:v>9.4133429429089449E-2</c:v>
                </c:pt>
                <c:pt idx="20">
                  <c:v>9.4422413193346544E-2</c:v>
                </c:pt>
                <c:pt idx="21">
                  <c:v>9.4750205849235672E-2</c:v>
                </c:pt>
                <c:pt idx="22">
                  <c:v>9.5079863262831826E-2</c:v>
                </c:pt>
                <c:pt idx="23">
                  <c:v>9.5437026517349297E-2</c:v>
                </c:pt>
                <c:pt idx="24">
                  <c:v>9.5814667765396905E-2</c:v>
                </c:pt>
                <c:pt idx="25">
                  <c:v>9.6169491320429817E-2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7.8424938678927539E-2</c:v>
                </c:pt>
                <c:pt idx="1">
                  <c:v>8.2880553011079355E-2</c:v>
                </c:pt>
                <c:pt idx="2">
                  <c:v>8.6990782919797519E-2</c:v>
                </c:pt>
                <c:pt idx="3">
                  <c:v>8.4157789437622005E-2</c:v>
                </c:pt>
                <c:pt idx="4">
                  <c:v>8.658584016487024E-2</c:v>
                </c:pt>
                <c:pt idx="5">
                  <c:v>8.1387928637659757E-2</c:v>
                </c:pt>
                <c:pt idx="6">
                  <c:v>7.8537746668594713E-2</c:v>
                </c:pt>
                <c:pt idx="7">
                  <c:v>8.0016733338065388E-2</c:v>
                </c:pt>
                <c:pt idx="8">
                  <c:v>7.8205887054965534E-2</c:v>
                </c:pt>
                <c:pt idx="9">
                  <c:v>7.5874940445918193E-2</c:v>
                </c:pt>
                <c:pt idx="10">
                  <c:v>7.6691572543027706E-2</c:v>
                </c:pt>
                <c:pt idx="11">
                  <c:v>7.6547003801568564E-2</c:v>
                </c:pt>
                <c:pt idx="12">
                  <c:v>7.6568320861235245E-2</c:v>
                </c:pt>
                <c:pt idx="13">
                  <c:v>7.6526900991077743E-2</c:v>
                </c:pt>
                <c:pt idx="14">
                  <c:v>7.6438008561205528E-2</c:v>
                </c:pt>
                <c:pt idx="15">
                  <c:v>7.627329732919437E-2</c:v>
                </c:pt>
                <c:pt idx="16">
                  <c:v>7.6098214514276688E-2</c:v>
                </c:pt>
                <c:pt idx="17">
                  <c:v>7.5936828221579961E-2</c:v>
                </c:pt>
                <c:pt idx="18">
                  <c:v>7.5782625190358069E-2</c:v>
                </c:pt>
                <c:pt idx="19">
                  <c:v>7.5641536137737636E-2</c:v>
                </c:pt>
                <c:pt idx="20">
                  <c:v>7.5484172769983496E-2</c:v>
                </c:pt>
                <c:pt idx="21">
                  <c:v>7.5395379410405514E-2</c:v>
                </c:pt>
                <c:pt idx="22">
                  <c:v>7.5286200157644076E-2</c:v>
                </c:pt>
                <c:pt idx="23">
                  <c:v>7.5183579305762874E-2</c:v>
                </c:pt>
                <c:pt idx="24">
                  <c:v>7.5047884598995904E-2</c:v>
                </c:pt>
                <c:pt idx="25">
                  <c:v>7.4865706178161961E-2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7.7351884188273309E-2</c:v>
                </c:pt>
                <c:pt idx="1">
                  <c:v>7.4540398071168676E-2</c:v>
                </c:pt>
                <c:pt idx="2">
                  <c:v>7.515449379976448E-2</c:v>
                </c:pt>
                <c:pt idx="3">
                  <c:v>7.3691208596260896E-2</c:v>
                </c:pt>
                <c:pt idx="4">
                  <c:v>7.480368125978179E-2</c:v>
                </c:pt>
                <c:pt idx="5">
                  <c:v>7.8584561976652811E-2</c:v>
                </c:pt>
                <c:pt idx="6">
                  <c:v>8.0529762571112926E-2</c:v>
                </c:pt>
                <c:pt idx="7">
                  <c:v>7.9176856210281324E-2</c:v>
                </c:pt>
                <c:pt idx="8">
                  <c:v>7.5457049408965679E-2</c:v>
                </c:pt>
                <c:pt idx="9">
                  <c:v>7.8085974040788278E-2</c:v>
                </c:pt>
                <c:pt idx="10">
                  <c:v>6.973124883770912E-2</c:v>
                </c:pt>
                <c:pt idx="11">
                  <c:v>7.2458585959216532E-2</c:v>
                </c:pt>
                <c:pt idx="12">
                  <c:v>7.2088426572882267E-2</c:v>
                </c:pt>
                <c:pt idx="13">
                  <c:v>7.1740274655045427E-2</c:v>
                </c:pt>
                <c:pt idx="14">
                  <c:v>7.1362156548865519E-2</c:v>
                </c:pt>
                <c:pt idx="15">
                  <c:v>7.0928753938514985E-2</c:v>
                </c:pt>
                <c:pt idx="16">
                  <c:v>7.057258640482976E-2</c:v>
                </c:pt>
                <c:pt idx="17">
                  <c:v>7.0209881829128795E-2</c:v>
                </c:pt>
                <c:pt idx="18">
                  <c:v>6.9828299078744382E-2</c:v>
                </c:pt>
                <c:pt idx="19">
                  <c:v>6.941961875264599E-2</c:v>
                </c:pt>
                <c:pt idx="20">
                  <c:v>6.9013186452181977E-2</c:v>
                </c:pt>
                <c:pt idx="21">
                  <c:v>6.8585832941269811E-2</c:v>
                </c:pt>
                <c:pt idx="22">
                  <c:v>6.818177418723026E-2</c:v>
                </c:pt>
                <c:pt idx="23">
                  <c:v>6.7763588798455079E-2</c:v>
                </c:pt>
                <c:pt idx="24">
                  <c:v>6.7308566584581161E-2</c:v>
                </c:pt>
                <c:pt idx="25">
                  <c:v>6.6836500232734283E-2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0.12053149729887783</c:v>
                </c:pt>
                <c:pt idx="1">
                  <c:v>0.11666554048024169</c:v>
                </c:pt>
                <c:pt idx="2">
                  <c:v>0.11853238529681112</c:v>
                </c:pt>
                <c:pt idx="3">
                  <c:v>0.11254967850725792</c:v>
                </c:pt>
                <c:pt idx="4">
                  <c:v>0.11589439158440437</c:v>
                </c:pt>
                <c:pt idx="5">
                  <c:v>0.11894555312132717</c:v>
                </c:pt>
                <c:pt idx="6">
                  <c:v>0.11574480801555123</c:v>
                </c:pt>
                <c:pt idx="7">
                  <c:v>0.11275814254317094</c:v>
                </c:pt>
                <c:pt idx="8">
                  <c:v>0.11432738903115841</c:v>
                </c:pt>
                <c:pt idx="9">
                  <c:v>0.11489058956037761</c:v>
                </c:pt>
                <c:pt idx="10">
                  <c:v>0.10458834194805372</c:v>
                </c:pt>
                <c:pt idx="11">
                  <c:v>0.10768653477131618</c:v>
                </c:pt>
                <c:pt idx="12">
                  <c:v>0.10748119992337553</c:v>
                </c:pt>
                <c:pt idx="13">
                  <c:v>0.106773960192031</c:v>
                </c:pt>
                <c:pt idx="14">
                  <c:v>0.10597763069323503</c:v>
                </c:pt>
                <c:pt idx="15">
                  <c:v>0.10546011303359054</c:v>
                </c:pt>
                <c:pt idx="16">
                  <c:v>0.10488365606073952</c:v>
                </c:pt>
                <c:pt idx="17">
                  <c:v>0.10420182905956761</c:v>
                </c:pt>
                <c:pt idx="18">
                  <c:v>0.10356782711331253</c:v>
                </c:pt>
                <c:pt idx="19">
                  <c:v>0.10296459275390439</c:v>
                </c:pt>
                <c:pt idx="20">
                  <c:v>0.10237045680164635</c:v>
                </c:pt>
                <c:pt idx="21">
                  <c:v>0.10173960143752418</c:v>
                </c:pt>
                <c:pt idx="22">
                  <c:v>0.10116846112499882</c:v>
                </c:pt>
                <c:pt idx="23">
                  <c:v>0.1005884237633671</c:v>
                </c:pt>
                <c:pt idx="24">
                  <c:v>0.10001559302887855</c:v>
                </c:pt>
                <c:pt idx="25">
                  <c:v>9.9450980003756573E-2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15.744718447072472</c:v>
                </c:pt>
                <c:pt idx="1">
                  <c:v>32.380124582197482</c:v>
                </c:pt>
                <c:pt idx="2">
                  <c:v>16.144988298774024</c:v>
                </c:pt>
                <c:pt idx="3">
                  <c:v>-0.21934124814401912</c:v>
                </c:pt>
                <c:pt idx="4">
                  <c:v>3.0030436682758221</c:v>
                </c:pt>
                <c:pt idx="5">
                  <c:v>4.6043274184799259</c:v>
                </c:pt>
                <c:pt idx="6">
                  <c:v>0.84333872947662769</c:v>
                </c:pt>
                <c:pt idx="7">
                  <c:v>6.0708331732437841</c:v>
                </c:pt>
                <c:pt idx="8">
                  <c:v>5.5929669306239163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3.1768132470343744</c:v>
                </c:pt>
                <c:pt idx="1">
                  <c:v>11.095015364940963</c:v>
                </c:pt>
                <c:pt idx="2">
                  <c:v>4.4245612756862158</c:v>
                </c:pt>
                <c:pt idx="3">
                  <c:v>3.4687656755980925</c:v>
                </c:pt>
                <c:pt idx="4">
                  <c:v>-16.417911022528955</c:v>
                </c:pt>
                <c:pt idx="5">
                  <c:v>-4.5299527408142239</c:v>
                </c:pt>
                <c:pt idx="6">
                  <c:v>-0.97591438384853291</c:v>
                </c:pt>
                <c:pt idx="7">
                  <c:v>-10.799242935489815</c:v>
                </c:pt>
                <c:pt idx="8">
                  <c:v>-13.769134480577733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-5.7874542792006025</c:v>
                </c:pt>
                <c:pt idx="1">
                  <c:v>15.187387253881212</c:v>
                </c:pt>
                <c:pt idx="2">
                  <c:v>7.9291207126574363</c:v>
                </c:pt>
                <c:pt idx="3">
                  <c:v>3.7060988758366875</c:v>
                </c:pt>
                <c:pt idx="4">
                  <c:v>-0.99250104432223907</c:v>
                </c:pt>
                <c:pt idx="5">
                  <c:v>1.7158912859745925</c:v>
                </c:pt>
                <c:pt idx="6">
                  <c:v>1.9546117422498526</c:v>
                </c:pt>
                <c:pt idx="7">
                  <c:v>3.5075960049328785</c:v>
                </c:pt>
                <c:pt idx="8">
                  <c:v>4.2472494479897449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10.849607993849204</c:v>
                </c:pt>
                <c:pt idx="1">
                  <c:v>27.059461039557846</c:v>
                </c:pt>
                <c:pt idx="2">
                  <c:v>14.339285993620535</c:v>
                </c:pt>
                <c:pt idx="3">
                  <c:v>-7.4089975390440799</c:v>
                </c:pt>
                <c:pt idx="4">
                  <c:v>-6.1638293394291281</c:v>
                </c:pt>
                <c:pt idx="5">
                  <c:v>7.8485045626692056</c:v>
                </c:pt>
                <c:pt idx="6">
                  <c:v>1.8010077421986495</c:v>
                </c:pt>
                <c:pt idx="7">
                  <c:v>-1.5019503244487424</c:v>
                </c:pt>
                <c:pt idx="8">
                  <c:v>-2.147090128973872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5.062153714648602</c:v>
                </c:pt>
                <c:pt idx="1">
                  <c:v>42.246848293439058</c:v>
                </c:pt>
                <c:pt idx="2">
                  <c:v>22.268406706277972</c:v>
                </c:pt>
                <c:pt idx="3">
                  <c:v>-3.7028986632073924</c:v>
                </c:pt>
                <c:pt idx="4">
                  <c:v>-7.1563303837513672</c:v>
                </c:pt>
                <c:pt idx="5">
                  <c:v>9.5643958486437981</c:v>
                </c:pt>
                <c:pt idx="6">
                  <c:v>3.755619484448502</c:v>
                </c:pt>
                <c:pt idx="7">
                  <c:v>2.0056456804841361</c:v>
                </c:pt>
                <c:pt idx="8">
                  <c:v>2.1001593190158729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4.6530295702576439</c:v>
                </c:pt>
                <c:pt idx="1">
                  <c:v>19.094496977902324</c:v>
                </c:pt>
                <c:pt idx="2">
                  <c:v>23.107048553353529</c:v>
                </c:pt>
                <c:pt idx="3">
                  <c:v>-12.595920419787134</c:v>
                </c:pt>
                <c:pt idx="4">
                  <c:v>1.597374085169232</c:v>
                </c:pt>
                <c:pt idx="5">
                  <c:v>6.7096021579682912</c:v>
                </c:pt>
                <c:pt idx="6">
                  <c:v>-4.7913487230530905E-3</c:v>
                </c:pt>
                <c:pt idx="7">
                  <c:v>2.6169725800356467</c:v>
                </c:pt>
                <c:pt idx="8">
                  <c:v>-2.0982684977894266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0.4091241443909297</c:v>
                </c:pt>
                <c:pt idx="1">
                  <c:v>23.152351315536393</c:v>
                </c:pt>
                <c:pt idx="2">
                  <c:v>-0.83864184707550748</c:v>
                </c:pt>
                <c:pt idx="3">
                  <c:v>8.8930217565799126</c:v>
                </c:pt>
                <c:pt idx="4">
                  <c:v>-8.7537044689204606</c:v>
                </c:pt>
                <c:pt idx="5">
                  <c:v>2.8547936906754749</c:v>
                </c:pt>
                <c:pt idx="6">
                  <c:v>3.7604108331716475</c:v>
                </c:pt>
                <c:pt idx="7">
                  <c:v>-0.6113268995515142</c:v>
                </c:pt>
                <c:pt idx="8">
                  <c:v>4.1984278168055553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1.6797188026105054</c:v>
                </c:pt>
                <c:pt idx="1">
                  <c:v>-1.5652941251112438</c:v>
                </c:pt>
                <c:pt idx="2">
                  <c:v>0.80224742614270994</c:v>
                </c:pt>
                <c:pt idx="3">
                  <c:v>-0.32216138552065354</c:v>
                </c:pt>
                <c:pt idx="4">
                  <c:v>1.2438302947596327</c:v>
                </c:pt>
                <c:pt idx="5">
                  <c:v>2.1420424109482523</c:v>
                </c:pt>
                <c:pt idx="6">
                  <c:v>-0.58472328136663165</c:v>
                </c:pt>
                <c:pt idx="7">
                  <c:v>2.9373784557595428</c:v>
                </c:pt>
                <c:pt idx="8">
                  <c:v>3.6159755927010906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2.8653923690689744</c:v>
                </c:pt>
                <c:pt idx="1">
                  <c:v>10.186854493299876</c:v>
                </c:pt>
                <c:pt idx="2">
                  <c:v>8.4502949333617501</c:v>
                </c:pt>
                <c:pt idx="3">
                  <c:v>-4.5399069507982404</c:v>
                </c:pt>
                <c:pt idx="4">
                  <c:v>2.3083769829950942</c:v>
                </c:pt>
                <c:pt idx="5">
                  <c:v>7.419710391172174E-2</c:v>
                </c:pt>
                <c:pt idx="6">
                  <c:v>3.2871714062698771</c:v>
                </c:pt>
                <c:pt idx="7">
                  <c:v>2.772070383922447</c:v>
                </c:pt>
                <c:pt idx="8">
                  <c:v>-6.4393215088778319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0.51704254296905106</c:v>
                </c:pt>
                <c:pt idx="1">
                  <c:v>33.625287925250149</c:v>
                </c:pt>
                <c:pt idx="2">
                  <c:v>13.01586434677354</c:v>
                </c:pt>
                <c:pt idx="3">
                  <c:v>1.1591696731116343</c:v>
                </c:pt>
                <c:pt idx="4">
                  <c:v>-10.708537661505964</c:v>
                </c:pt>
                <c:pt idx="5">
                  <c:v>7.348156333783848</c:v>
                </c:pt>
                <c:pt idx="6">
                  <c:v>1.0531713595452814</c:v>
                </c:pt>
                <c:pt idx="7">
                  <c:v>-3.7038031591979532</c:v>
                </c:pt>
                <c:pt idx="8">
                  <c:v>4.9235052351928559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0.47327641975343671</c:v>
                </c:pt>
                <c:pt idx="1">
                  <c:v>0.48930166915050943</c:v>
                </c:pt>
                <c:pt idx="2">
                  <c:v>0.11576237070949702</c:v>
                </c:pt>
                <c:pt idx="3">
                  <c:v>-0.84631195804807802</c:v>
                </c:pt>
                <c:pt idx="4">
                  <c:v>0.53669053652375709</c:v>
                </c:pt>
                <c:pt idx="5">
                  <c:v>1.4153450469350641</c:v>
                </c:pt>
                <c:pt idx="6">
                  <c:v>-0.40608173473270692</c:v>
                </c:pt>
                <c:pt idx="7">
                  <c:v>0.22722688475951802</c:v>
                </c:pt>
                <c:pt idx="8">
                  <c:v>1.5737570141155359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2.1780537657432983</c:v>
                </c:pt>
                <c:pt idx="1">
                  <c:v>6.3453563550970813</c:v>
                </c:pt>
                <c:pt idx="2">
                  <c:v>7.7554739618277218</c:v>
                </c:pt>
                <c:pt idx="3">
                  <c:v>-5.1448289694417468</c:v>
                </c:pt>
                <c:pt idx="4">
                  <c:v>0.59433790241912776</c:v>
                </c:pt>
                <c:pt idx="5">
                  <c:v>-1.3930825176507824</c:v>
                </c:pt>
                <c:pt idx="6">
                  <c:v>0.87425082072475746</c:v>
                </c:pt>
                <c:pt idx="7">
                  <c:v>1.3889398054832593</c:v>
                </c:pt>
                <c:pt idx="8">
                  <c:v>-4.7305694582429005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2.0016993847609221</c:v>
                </c:pt>
                <c:pt idx="1">
                  <c:v>12.259838953654722</c:v>
                </c:pt>
                <c:pt idx="2">
                  <c:v>15.235812220816321</c:v>
                </c:pt>
                <c:pt idx="3">
                  <c:v>-6.6047794922972329</c:v>
                </c:pt>
                <c:pt idx="4">
                  <c:v>0.46634564622635555</c:v>
                </c:pt>
                <c:pt idx="5">
                  <c:v>6.6873396286840787</c:v>
                </c:pt>
                <c:pt idx="6">
                  <c:v>-0.47296043471509286</c:v>
                </c:pt>
                <c:pt idx="7">
                  <c:v>1.0008058897928702</c:v>
                </c:pt>
                <c:pt idx="8">
                  <c:v>1.0585439463379132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1.206442382857059</c:v>
                </c:pt>
                <c:pt idx="1">
                  <c:v>-2.0545957942617434</c:v>
                </c:pt>
                <c:pt idx="2">
                  <c:v>0.68648505543320582</c:v>
                </c:pt>
                <c:pt idx="3">
                  <c:v>0.52415057252742803</c:v>
                </c:pt>
                <c:pt idx="4">
                  <c:v>0.70713975823585073</c:v>
                </c:pt>
                <c:pt idx="5">
                  <c:v>0.72669736401318552</c:v>
                </c:pt>
                <c:pt idx="6">
                  <c:v>-0.17864154663392484</c:v>
                </c:pt>
                <c:pt idx="7">
                  <c:v>2.7101515710000328</c:v>
                </c:pt>
                <c:pt idx="8">
                  <c:v>2.0422185785855511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0.68733860332569297</c:v>
                </c:pt>
                <c:pt idx="1">
                  <c:v>3.8414981382027964</c:v>
                </c:pt>
                <c:pt idx="2">
                  <c:v>0.6948209715340159</c:v>
                </c:pt>
                <c:pt idx="3">
                  <c:v>0.60492201864351713</c:v>
                </c:pt>
                <c:pt idx="4">
                  <c:v>1.7140390805759651</c:v>
                </c:pt>
                <c:pt idx="5">
                  <c:v>1.4672796215625059</c:v>
                </c:pt>
                <c:pt idx="6">
                  <c:v>2.412920585545212</c:v>
                </c:pt>
                <c:pt idx="7">
                  <c:v>1.3831305784391947</c:v>
                </c:pt>
                <c:pt idx="8">
                  <c:v>-1.708752050634974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-1.4846568417917965</c:v>
                </c:pt>
                <c:pt idx="1">
                  <c:v>21.365448971595399</c:v>
                </c:pt>
                <c:pt idx="2">
                  <c:v>-2.2199478740427381</c:v>
                </c:pt>
                <c:pt idx="3">
                  <c:v>7.7639491654088957</c:v>
                </c:pt>
                <c:pt idx="4">
                  <c:v>-11.174883307732316</c:v>
                </c:pt>
                <c:pt idx="5">
                  <c:v>0.66081670509977286</c:v>
                </c:pt>
                <c:pt idx="6">
                  <c:v>1.5261317942603831</c:v>
                </c:pt>
                <c:pt idx="7">
                  <c:v>-4.7046090489907684</c:v>
                </c:pt>
                <c:pt idx="8">
                  <c:v>3.8649612888549214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78.23830423205402</c:v>
                </c:pt>
                <c:pt idx="1">
                  <c:v>78.467874911590627</c:v>
                </c:pt>
                <c:pt idx="2">
                  <c:v>80.453645904908569</c:v>
                </c:pt>
                <c:pt idx="3">
                  <c:v>85.459250239978644</c:v>
                </c:pt>
                <c:pt idx="4">
                  <c:v>73.410393424867934</c:v>
                </c:pt>
                <c:pt idx="5">
                  <c:v>78.266189205403251</c:v>
                </c:pt>
                <c:pt idx="6">
                  <c:v>71.50481154531569</c:v>
                </c:pt>
                <c:pt idx="7">
                  <c:v>76.450503826155668</c:v>
                </c:pt>
                <c:pt idx="8">
                  <c:v>62.759339427627644</c:v>
                </c:pt>
                <c:pt idx="9">
                  <c:v>68.179255046681732</c:v>
                </c:pt>
                <c:pt idx="10">
                  <c:v>67.415367672206742</c:v>
                </c:pt>
                <c:pt idx="11">
                  <c:v>50.283913140012039</c:v>
                </c:pt>
                <c:pt idx="12">
                  <c:v>52.834385635141345</c:v>
                </c:pt>
                <c:pt idx="13">
                  <c:v>49.251365894741312</c:v>
                </c:pt>
                <c:pt idx="14">
                  <c:v>45.696551435325297</c:v>
                </c:pt>
                <c:pt idx="15">
                  <c:v>43.554614729331895</c:v>
                </c:pt>
                <c:pt idx="16">
                  <c:v>41.599296115845547</c:v>
                </c:pt>
                <c:pt idx="17">
                  <c:v>39.686762408945341</c:v>
                </c:pt>
                <c:pt idx="18">
                  <c:v>37.821106788663641</c:v>
                </c:pt>
                <c:pt idx="19">
                  <c:v>36.020013473715359</c:v>
                </c:pt>
                <c:pt idx="20">
                  <c:v>34.298775279796253</c:v>
                </c:pt>
                <c:pt idx="21">
                  <c:v>32.635108698104744</c:v>
                </c:pt>
                <c:pt idx="22">
                  <c:v>31.024621312794583</c:v>
                </c:pt>
                <c:pt idx="23">
                  <c:v>29.476057550510678</c:v>
                </c:pt>
                <c:pt idx="24">
                  <c:v>28.041254054034553</c:v>
                </c:pt>
                <c:pt idx="25">
                  <c:v>27.45146241138227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155.71206425044724</c:v>
                </c:pt>
                <c:pt idx="1">
                  <c:v>161.30292297793824</c:v>
                </c:pt>
                <c:pt idx="2">
                  <c:v>145.89160742312799</c:v>
                </c:pt>
                <c:pt idx="3">
                  <c:v>140.76543294349324</c:v>
                </c:pt>
                <c:pt idx="4">
                  <c:v>162.85266769091666</c:v>
                </c:pt>
                <c:pt idx="5">
                  <c:v>143.75747569429123</c:v>
                </c:pt>
                <c:pt idx="6">
                  <c:v>139.38504842157258</c:v>
                </c:pt>
                <c:pt idx="7">
                  <c:v>145.73717186491936</c:v>
                </c:pt>
                <c:pt idx="8">
                  <c:v>143.84274875722207</c:v>
                </c:pt>
                <c:pt idx="9">
                  <c:v>141.59455795759447</c:v>
                </c:pt>
                <c:pt idx="10">
                  <c:v>128.95467041721011</c:v>
                </c:pt>
                <c:pt idx="11">
                  <c:v>129.95173716340352</c:v>
                </c:pt>
                <c:pt idx="12">
                  <c:v>124.78073760375999</c:v>
                </c:pt>
                <c:pt idx="13">
                  <c:v>120.87941851464598</c:v>
                </c:pt>
                <c:pt idx="14">
                  <c:v>117.03753734481974</c:v>
                </c:pt>
                <c:pt idx="15">
                  <c:v>112.8912653180551</c:v>
                </c:pt>
                <c:pt idx="16">
                  <c:v>108.66351551021926</c:v>
                </c:pt>
                <c:pt idx="17">
                  <c:v>104.41279443954807</c:v>
                </c:pt>
                <c:pt idx="18">
                  <c:v>100.18464747319351</c:v>
                </c:pt>
                <c:pt idx="19">
                  <c:v>95.979702752067425</c:v>
                </c:pt>
                <c:pt idx="20">
                  <c:v>91.84079058795254</c:v>
                </c:pt>
                <c:pt idx="21">
                  <c:v>87.72839712696549</c:v>
                </c:pt>
                <c:pt idx="22">
                  <c:v>83.66401723192223</c:v>
                </c:pt>
                <c:pt idx="23">
                  <c:v>79.650451789773854</c:v>
                </c:pt>
                <c:pt idx="24">
                  <c:v>75.661366879033324</c:v>
                </c:pt>
                <c:pt idx="25">
                  <c:v>71.639488289311601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201.19669182310111</c:v>
                </c:pt>
                <c:pt idx="1">
                  <c:v>212.21565430054704</c:v>
                </c:pt>
                <c:pt idx="2">
                  <c:v>210.76447169956768</c:v>
                </c:pt>
                <c:pt idx="3">
                  <c:v>209.06469451203256</c:v>
                </c:pt>
                <c:pt idx="4">
                  <c:v>203.20329957793976</c:v>
                </c:pt>
                <c:pt idx="5">
                  <c:v>218.49543531881525</c:v>
                </c:pt>
                <c:pt idx="6">
                  <c:v>223.07758512979569</c:v>
                </c:pt>
                <c:pt idx="7">
                  <c:v>236.69726993039873</c:v>
                </c:pt>
                <c:pt idx="8">
                  <c:v>251.42884201067494</c:v>
                </c:pt>
                <c:pt idx="9">
                  <c:v>240.68338229190641</c:v>
                </c:pt>
                <c:pt idx="10">
                  <c:v>207.90235846311472</c:v>
                </c:pt>
                <c:pt idx="11">
                  <c:v>220.76016756346868</c:v>
                </c:pt>
                <c:pt idx="12">
                  <c:v>223.86635021661237</c:v>
                </c:pt>
                <c:pt idx="13">
                  <c:v>222.96244010516727</c:v>
                </c:pt>
                <c:pt idx="14">
                  <c:v>222.06595520838783</c:v>
                </c:pt>
                <c:pt idx="15">
                  <c:v>220.4729720704282</c:v>
                </c:pt>
                <c:pt idx="16">
                  <c:v>218.57494200037635</c:v>
                </c:pt>
                <c:pt idx="17">
                  <c:v>216.47772991157257</c:v>
                </c:pt>
                <c:pt idx="18">
                  <c:v>214.26501274916706</c:v>
                </c:pt>
                <c:pt idx="19">
                  <c:v>211.9230597532688</c:v>
                </c:pt>
                <c:pt idx="20">
                  <c:v>209.55790909161976</c:v>
                </c:pt>
                <c:pt idx="21">
                  <c:v>207.05430247367443</c:v>
                </c:pt>
                <c:pt idx="22">
                  <c:v>204.45299360224692</c:v>
                </c:pt>
                <c:pt idx="23">
                  <c:v>201.75659214411655</c:v>
                </c:pt>
                <c:pt idx="24">
                  <c:v>198.94265930085078</c:v>
                </c:pt>
                <c:pt idx="25">
                  <c:v>195.8665845778597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174.08057930589135</c:v>
                </c:pt>
                <c:pt idx="1">
                  <c:v>178.57453128667046</c:v>
                </c:pt>
                <c:pt idx="2">
                  <c:v>190.30055083237389</c:v>
                </c:pt>
                <c:pt idx="3">
                  <c:v>196.2805524120094</c:v>
                </c:pt>
                <c:pt idx="4">
                  <c:v>207.2754085442966</c:v>
                </c:pt>
                <c:pt idx="5">
                  <c:v>195.63237127913578</c:v>
                </c:pt>
                <c:pt idx="6">
                  <c:v>199.17325622999314</c:v>
                </c:pt>
                <c:pt idx="7">
                  <c:v>215.37652131653931</c:v>
                </c:pt>
                <c:pt idx="8">
                  <c:v>230.02119768971284</c:v>
                </c:pt>
                <c:pt idx="9">
                  <c:v>223.55674346177884</c:v>
                </c:pt>
                <c:pt idx="10">
                  <c:v>213.33005248094639</c:v>
                </c:pt>
                <c:pt idx="11">
                  <c:v>217.20402632629813</c:v>
                </c:pt>
                <c:pt idx="12">
                  <c:v>219.04432252973726</c:v>
                </c:pt>
                <c:pt idx="13">
                  <c:v>220.1152260010505</c:v>
                </c:pt>
                <c:pt idx="14">
                  <c:v>221.27738742017308</c:v>
                </c:pt>
                <c:pt idx="15">
                  <c:v>221.82810607877434</c:v>
                </c:pt>
                <c:pt idx="16">
                  <c:v>222.15221404826113</c:v>
                </c:pt>
                <c:pt idx="17">
                  <c:v>222.35937521605911</c:v>
                </c:pt>
                <c:pt idx="18">
                  <c:v>222.52893609925127</c:v>
                </c:pt>
                <c:pt idx="19">
                  <c:v>222.68194176131976</c:v>
                </c:pt>
                <c:pt idx="20">
                  <c:v>222.88550755760295</c:v>
                </c:pt>
                <c:pt idx="21">
                  <c:v>223.01930776111848</c:v>
                </c:pt>
                <c:pt idx="22">
                  <c:v>223.11158109827267</c:v>
                </c:pt>
                <c:pt idx="23">
                  <c:v>223.16697065134906</c:v>
                </c:pt>
                <c:pt idx="24">
                  <c:v>223.15477596072137</c:v>
                </c:pt>
                <c:pt idx="25">
                  <c:v>222.93510605931323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39.802771788930819</c:v>
                </c:pt>
                <c:pt idx="1">
                  <c:v>41.889147550712252</c:v>
                </c:pt>
                <c:pt idx="2">
                  <c:v>43.968930039716405</c:v>
                </c:pt>
                <c:pt idx="3">
                  <c:v>44.36274663911383</c:v>
                </c:pt>
                <c:pt idx="4">
                  <c:v>47.15274492468</c:v>
                </c:pt>
                <c:pt idx="5">
                  <c:v>52.708346749234764</c:v>
                </c:pt>
                <c:pt idx="6">
                  <c:v>55.112136766649208</c:v>
                </c:pt>
                <c:pt idx="7">
                  <c:v>49.256756930989084</c:v>
                </c:pt>
                <c:pt idx="8">
                  <c:v>50.182015864830831</c:v>
                </c:pt>
                <c:pt idx="9">
                  <c:v>52.933664696728094</c:v>
                </c:pt>
                <c:pt idx="10">
                  <c:v>58.18511392957334</c:v>
                </c:pt>
                <c:pt idx="11">
                  <c:v>58.824421484490628</c:v>
                </c:pt>
                <c:pt idx="12">
                  <c:v>57.414384663759591</c:v>
                </c:pt>
                <c:pt idx="13">
                  <c:v>58.506362616070021</c:v>
                </c:pt>
                <c:pt idx="14">
                  <c:v>59.619202914521495</c:v>
                </c:pt>
                <c:pt idx="15">
                  <c:v>60.548178134897526</c:v>
                </c:pt>
                <c:pt idx="16">
                  <c:v>61.439269508035252</c:v>
                </c:pt>
                <c:pt idx="17">
                  <c:v>62.315031642686634</c:v>
                </c:pt>
                <c:pt idx="18" formatCode="General">
                  <c:v>63.200016363743046</c:v>
                </c:pt>
                <c:pt idx="19" formatCode="General">
                  <c:v>64.072242611626876</c:v>
                </c:pt>
                <c:pt idx="20" formatCode="General">
                  <c:v>64.98533772296291</c:v>
                </c:pt>
                <c:pt idx="21" formatCode="General">
                  <c:v>65.893428234130184</c:v>
                </c:pt>
                <c:pt idx="22">
                  <c:v>66.825494533630732</c:v>
                </c:pt>
                <c:pt idx="23">
                  <c:v>67.792145399628879</c:v>
                </c:pt>
                <c:pt idx="24">
                  <c:v>68.733923126344123</c:v>
                </c:pt>
                <c:pt idx="25">
                  <c:v>69.607577355160302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49.628432719901262</c:v>
                </c:pt>
                <c:pt idx="1">
                  <c:v>50.944696006477706</c:v>
                </c:pt>
                <c:pt idx="2">
                  <c:v>52.645514927952632</c:v>
                </c:pt>
                <c:pt idx="3">
                  <c:v>51.456630597711829</c:v>
                </c:pt>
                <c:pt idx="4">
                  <c:v>53.504288630407942</c:v>
                </c:pt>
                <c:pt idx="5">
                  <c:v>54.43655699609311</c:v>
                </c:pt>
                <c:pt idx="6">
                  <c:v>59.307533278354761</c:v>
                </c:pt>
                <c:pt idx="7">
                  <c:v>53.906095278989504</c:v>
                </c:pt>
                <c:pt idx="8">
                  <c:v>52.970948445072885</c:v>
                </c:pt>
                <c:pt idx="9">
                  <c:v>52.458365023556148</c:v>
                </c:pt>
                <c:pt idx="10">
                  <c:v>58.725688284135749</c:v>
                </c:pt>
                <c:pt idx="11">
                  <c:v>58.134141150727324</c:v>
                </c:pt>
                <c:pt idx="12">
                  <c:v>56.15767727144695</c:v>
                </c:pt>
                <c:pt idx="13">
                  <c:v>56.776493354081609</c:v>
                </c:pt>
                <c:pt idx="14">
                  <c:v>57.480209964708855</c:v>
                </c:pt>
                <c:pt idx="15">
                  <c:v>58.045983784672551</c:v>
                </c:pt>
                <c:pt idx="16">
                  <c:v>58.589225796582554</c:v>
                </c:pt>
                <c:pt idx="17">
                  <c:v>59.144975597250451</c:v>
                </c:pt>
                <c:pt idx="18" formatCode="General">
                  <c:v>59.684082808417656</c:v>
                </c:pt>
                <c:pt idx="19" formatCode="General">
                  <c:v>60.343746643754685</c:v>
                </c:pt>
                <c:pt idx="20" formatCode="General">
                  <c:v>61.031190687059471</c:v>
                </c:pt>
                <c:pt idx="21" formatCode="General">
                  <c:v>61.738525071387578</c:v>
                </c:pt>
                <c:pt idx="22">
                  <c:v>62.48778303999827</c:v>
                </c:pt>
                <c:pt idx="23">
                  <c:v>63.246236607891738</c:v>
                </c:pt>
                <c:pt idx="24">
                  <c:v>64.013931363670466</c:v>
                </c:pt>
                <c:pt idx="25">
                  <c:v>64.73653720152214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125.52413015305945</c:v>
                </c:pt>
                <c:pt idx="1">
                  <c:v>137.09720073919016</c:v>
                </c:pt>
                <c:pt idx="2">
                  <c:v>145.52433135829392</c:v>
                </c:pt>
                <c:pt idx="3">
                  <c:v>151.17692244060032</c:v>
                </c:pt>
                <c:pt idx="4">
                  <c:v>162.96825541996029</c:v>
                </c:pt>
                <c:pt idx="5">
                  <c:v>176.89909953467122</c:v>
                </c:pt>
                <c:pt idx="6">
                  <c:v>190.09053713079695</c:v>
                </c:pt>
                <c:pt idx="7">
                  <c:v>179.22682304402059</c:v>
                </c:pt>
                <c:pt idx="8">
                  <c:v>180.1890761718366</c:v>
                </c:pt>
                <c:pt idx="9">
                  <c:v>185.71443764227644</c:v>
                </c:pt>
                <c:pt idx="10">
                  <c:v>206.91743622482389</c:v>
                </c:pt>
                <c:pt idx="11">
                  <c:v>211.32016156646807</c:v>
                </c:pt>
                <c:pt idx="12">
                  <c:v>208.2073951588745</c:v>
                </c:pt>
                <c:pt idx="13">
                  <c:v>212.64295238943618</c:v>
                </c:pt>
                <c:pt idx="14">
                  <c:v>217.18315701065467</c:v>
                </c:pt>
                <c:pt idx="15">
                  <c:v>221.15939998539372</c:v>
                </c:pt>
                <c:pt idx="16">
                  <c:v>224.86402225877396</c:v>
                </c:pt>
                <c:pt idx="17">
                  <c:v>228.41987625183353</c:v>
                </c:pt>
                <c:pt idx="18" formatCode="General">
                  <c:v>231.95726506669291</c:v>
                </c:pt>
                <c:pt idx="19" formatCode="General">
                  <c:v>235.35817746774774</c:v>
                </c:pt>
                <c:pt idx="20" formatCode="General">
                  <c:v>238.80013297825207</c:v>
                </c:pt>
                <c:pt idx="21" formatCode="General">
                  <c:v>242.17162082738616</c:v>
                </c:pt>
                <c:pt idx="22" formatCode="General">
                  <c:v>245.4558342162747</c:v>
                </c:pt>
                <c:pt idx="23" formatCode="General">
                  <c:v>248.67937927652611</c:v>
                </c:pt>
                <c:pt idx="24" formatCode="General">
                  <c:v>251.86022699691048</c:v>
                </c:pt>
                <c:pt idx="25" formatCode="General">
                  <c:v>254.89366918877212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60.298218031882193</c:v>
                </c:pt>
                <c:pt idx="1">
                  <c:v>50.400709174234933</c:v>
                </c:pt>
                <c:pt idx="2">
                  <c:v>56.460345755586047</c:v>
                </c:pt>
                <c:pt idx="3">
                  <c:v>62.736707241106345</c:v>
                </c:pt>
                <c:pt idx="4">
                  <c:v>62.070047060101047</c:v>
                </c:pt>
                <c:pt idx="5">
                  <c:v>74.090323635896567</c:v>
                </c:pt>
                <c:pt idx="6">
                  <c:v>80.230111255598487</c:v>
                </c:pt>
                <c:pt idx="7">
                  <c:v>81.971956989106005</c:v>
                </c:pt>
                <c:pt idx="8">
                  <c:v>97.627874669265864</c:v>
                </c:pt>
                <c:pt idx="9">
                  <c:v>108.59235012988198</c:v>
                </c:pt>
                <c:pt idx="10">
                  <c:v>108.37450430430711</c:v>
                </c:pt>
                <c:pt idx="11">
                  <c:v>109.02715218191295</c:v>
                </c:pt>
                <c:pt idx="12">
                  <c:v>118.2832168785739</c:v>
                </c:pt>
                <c:pt idx="13">
                  <c:v>124.91012635208467</c:v>
                </c:pt>
                <c:pt idx="14">
                  <c:v>131.7245205770472</c:v>
                </c:pt>
                <c:pt idx="15">
                  <c:v>138.25835637020882</c:v>
                </c:pt>
                <c:pt idx="16">
                  <c:v>144.71976568312101</c:v>
                </c:pt>
                <c:pt idx="17">
                  <c:v>151.17631015131491</c:v>
                </c:pt>
                <c:pt idx="18" formatCode="General">
                  <c:v>157.70284812661711</c:v>
                </c:pt>
                <c:pt idx="19" formatCode="General">
                  <c:v>164.28175932463358</c:v>
                </c:pt>
                <c:pt idx="20" formatCode="General">
                  <c:v>170.97080767695201</c:v>
                </c:pt>
                <c:pt idx="21" formatCode="General">
                  <c:v>177.69142409642751</c:v>
                </c:pt>
                <c:pt idx="22" formatCode="General">
                  <c:v>184.46218621110458</c:v>
                </c:pt>
                <c:pt idx="23" formatCode="General">
                  <c:v>191.27895870234087</c:v>
                </c:pt>
                <c:pt idx="24" formatCode="General">
                  <c:v>198.11573381363471</c:v>
                </c:pt>
                <c:pt idx="25" formatCode="General">
                  <c:v>204.86771739151666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8.7878076947335515</c:v>
                </c:pt>
                <c:pt idx="1">
                  <c:v>7.4882630526381666</c:v>
                </c:pt>
                <c:pt idx="2">
                  <c:v>8.3446020584725904</c:v>
                </c:pt>
                <c:pt idx="3">
                  <c:v>9.2300629739535047</c:v>
                </c:pt>
                <c:pt idx="4">
                  <c:v>9.6038947268309922</c:v>
                </c:pt>
                <c:pt idx="5">
                  <c:v>11.099201586458138</c:v>
                </c:pt>
                <c:pt idx="6">
                  <c:v>11.996980241922508</c:v>
                </c:pt>
                <c:pt idx="7">
                  <c:v>12.183900818882181</c:v>
                </c:pt>
                <c:pt idx="8">
                  <c:v>14.400956963756791</c:v>
                </c:pt>
                <c:pt idx="9">
                  <c:v>15.837243749595789</c:v>
                </c:pt>
                <c:pt idx="10">
                  <c:v>15.417808223682202</c:v>
                </c:pt>
                <c:pt idx="11">
                  <c:v>15.683279423218094</c:v>
                </c:pt>
                <c:pt idx="12">
                  <c:v>17.099530042093448</c:v>
                </c:pt>
                <c:pt idx="13">
                  <c:v>18.034614772723366</c:v>
                </c:pt>
                <c:pt idx="14">
                  <c:v>18.999478124362007</c:v>
                </c:pt>
                <c:pt idx="15">
                  <c:v>19.932123528238243</c:v>
                </c:pt>
                <c:pt idx="16">
                  <c:v>20.861749078784293</c:v>
                </c:pt>
                <c:pt idx="17">
                  <c:v>21.798144380790035</c:v>
                </c:pt>
                <c:pt idx="18" formatCode="General">
                  <c:v>22.719084524252654</c:v>
                </c:pt>
                <c:pt idx="19" formatCode="General">
                  <c:v>23.641356211866604</c:v>
                </c:pt>
                <c:pt idx="20" formatCode="General">
                  <c:v>24.582548417801572</c:v>
                </c:pt>
                <c:pt idx="21" formatCode="General">
                  <c:v>25.528885710806161</c:v>
                </c:pt>
                <c:pt idx="22" formatCode="General">
                  <c:v>26.482488753756439</c:v>
                </c:pt>
                <c:pt idx="23" formatCode="General">
                  <c:v>27.439207877860973</c:v>
                </c:pt>
                <c:pt idx="24" formatCode="General">
                  <c:v>28.410128504799726</c:v>
                </c:pt>
                <c:pt idx="25" formatCode="General">
                  <c:v>29.368857525161705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78.23830423205402</c:v>
                </c:pt>
                <c:pt idx="1">
                  <c:v>78.467874911590627</c:v>
                </c:pt>
                <c:pt idx="2">
                  <c:v>80.453645904908569</c:v>
                </c:pt>
                <c:pt idx="3">
                  <c:v>85.459250239978644</c:v>
                </c:pt>
                <c:pt idx="4">
                  <c:v>73.410393424867934</c:v>
                </c:pt>
                <c:pt idx="5">
                  <c:v>78.266189205403251</c:v>
                </c:pt>
                <c:pt idx="6">
                  <c:v>71.50481154531569</c:v>
                </c:pt>
                <c:pt idx="7">
                  <c:v>76.450503826155668</c:v>
                </c:pt>
                <c:pt idx="8">
                  <c:v>62.759339427627644</c:v>
                </c:pt>
                <c:pt idx="9">
                  <c:v>68.179255046681732</c:v>
                </c:pt>
                <c:pt idx="10">
                  <c:v>67.415367672206742</c:v>
                </c:pt>
                <c:pt idx="11">
                  <c:v>50.283913140012039</c:v>
                </c:pt>
                <c:pt idx="12">
                  <c:v>52.834385635141345</c:v>
                </c:pt>
                <c:pt idx="13">
                  <c:v>49.251365894741312</c:v>
                </c:pt>
                <c:pt idx="14">
                  <c:v>45.696551435325297</c:v>
                </c:pt>
                <c:pt idx="15">
                  <c:v>43.554614729331895</c:v>
                </c:pt>
                <c:pt idx="16">
                  <c:v>41.599296115845547</c:v>
                </c:pt>
                <c:pt idx="17">
                  <c:v>39.686762408945341</c:v>
                </c:pt>
                <c:pt idx="18">
                  <c:v>37.821106788663641</c:v>
                </c:pt>
                <c:pt idx="19">
                  <c:v>36.020013473715359</c:v>
                </c:pt>
                <c:pt idx="20">
                  <c:v>34.298775279796253</c:v>
                </c:pt>
                <c:pt idx="21">
                  <c:v>32.635108698104744</c:v>
                </c:pt>
                <c:pt idx="22">
                  <c:v>31.024621312794583</c:v>
                </c:pt>
                <c:pt idx="23">
                  <c:v>29.476057550510678</c:v>
                </c:pt>
                <c:pt idx="24">
                  <c:v>28.041254054034553</c:v>
                </c:pt>
                <c:pt idx="25">
                  <c:v>27.45146241138227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155.71206425044724</c:v>
                </c:pt>
                <c:pt idx="1">
                  <c:v>161.30292297793824</c:v>
                </c:pt>
                <c:pt idx="2">
                  <c:v>145.89160742312799</c:v>
                </c:pt>
                <c:pt idx="3">
                  <c:v>140.76543294349324</c:v>
                </c:pt>
                <c:pt idx="4">
                  <c:v>162.85266769091666</c:v>
                </c:pt>
                <c:pt idx="5">
                  <c:v>143.75747569429123</c:v>
                </c:pt>
                <c:pt idx="6">
                  <c:v>139.38504842157258</c:v>
                </c:pt>
                <c:pt idx="7">
                  <c:v>145.73717186491936</c:v>
                </c:pt>
                <c:pt idx="8">
                  <c:v>143.84274875722207</c:v>
                </c:pt>
                <c:pt idx="9">
                  <c:v>141.59455795759447</c:v>
                </c:pt>
                <c:pt idx="10">
                  <c:v>128.95467041721011</c:v>
                </c:pt>
                <c:pt idx="11">
                  <c:v>129.95173716340352</c:v>
                </c:pt>
                <c:pt idx="12">
                  <c:v>124.78073760375999</c:v>
                </c:pt>
                <c:pt idx="13">
                  <c:v>120.87941851464598</c:v>
                </c:pt>
                <c:pt idx="14">
                  <c:v>117.03753734481974</c:v>
                </c:pt>
                <c:pt idx="15">
                  <c:v>112.8912653180551</c:v>
                </c:pt>
                <c:pt idx="16">
                  <c:v>108.66351551021926</c:v>
                </c:pt>
                <c:pt idx="17">
                  <c:v>104.41279443954807</c:v>
                </c:pt>
                <c:pt idx="18">
                  <c:v>100.18464747319351</c:v>
                </c:pt>
                <c:pt idx="19">
                  <c:v>95.979702752067425</c:v>
                </c:pt>
                <c:pt idx="20">
                  <c:v>91.84079058795254</c:v>
                </c:pt>
                <c:pt idx="21">
                  <c:v>87.72839712696549</c:v>
                </c:pt>
                <c:pt idx="22">
                  <c:v>83.66401723192223</c:v>
                </c:pt>
                <c:pt idx="23">
                  <c:v>79.650451789773854</c:v>
                </c:pt>
                <c:pt idx="24">
                  <c:v>75.661366879033324</c:v>
                </c:pt>
                <c:pt idx="25">
                  <c:v>71.639488289311601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201.19669182310111</c:v>
                </c:pt>
                <c:pt idx="1">
                  <c:v>212.21565430054704</c:v>
                </c:pt>
                <c:pt idx="2">
                  <c:v>210.76447169956768</c:v>
                </c:pt>
                <c:pt idx="3">
                  <c:v>209.06469451203256</c:v>
                </c:pt>
                <c:pt idx="4">
                  <c:v>203.20329957793976</c:v>
                </c:pt>
                <c:pt idx="5">
                  <c:v>218.49543531881525</c:v>
                </c:pt>
                <c:pt idx="6">
                  <c:v>223.07758512979569</c:v>
                </c:pt>
                <c:pt idx="7">
                  <c:v>236.69726993039873</c:v>
                </c:pt>
                <c:pt idx="8">
                  <c:v>251.42884201067494</c:v>
                </c:pt>
                <c:pt idx="9">
                  <c:v>240.68338229190641</c:v>
                </c:pt>
                <c:pt idx="10">
                  <c:v>207.90235846311472</c:v>
                </c:pt>
                <c:pt idx="11">
                  <c:v>220.76016756346868</c:v>
                </c:pt>
                <c:pt idx="12">
                  <c:v>223.86635021661237</c:v>
                </c:pt>
                <c:pt idx="13">
                  <c:v>222.96244010516727</c:v>
                </c:pt>
                <c:pt idx="14">
                  <c:v>222.06595520838783</c:v>
                </c:pt>
                <c:pt idx="15">
                  <c:v>220.4729720704282</c:v>
                </c:pt>
                <c:pt idx="16">
                  <c:v>218.57494200037635</c:v>
                </c:pt>
                <c:pt idx="17">
                  <c:v>216.47772991157257</c:v>
                </c:pt>
                <c:pt idx="18">
                  <c:v>214.26501274916706</c:v>
                </c:pt>
                <c:pt idx="19">
                  <c:v>211.9230597532688</c:v>
                </c:pt>
                <c:pt idx="20">
                  <c:v>209.55790909161976</c:v>
                </c:pt>
                <c:pt idx="21">
                  <c:v>207.05430247367443</c:v>
                </c:pt>
                <c:pt idx="22">
                  <c:v>204.45299360224692</c:v>
                </c:pt>
                <c:pt idx="23">
                  <c:v>201.75659214411655</c:v>
                </c:pt>
                <c:pt idx="24">
                  <c:v>198.94265930085078</c:v>
                </c:pt>
                <c:pt idx="25">
                  <c:v>195.8665845778597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174.08057930589135</c:v>
                </c:pt>
                <c:pt idx="1">
                  <c:v>178.57453128667046</c:v>
                </c:pt>
                <c:pt idx="2">
                  <c:v>190.30055083237389</c:v>
                </c:pt>
                <c:pt idx="3">
                  <c:v>196.2805524120094</c:v>
                </c:pt>
                <c:pt idx="4">
                  <c:v>207.2754085442966</c:v>
                </c:pt>
                <c:pt idx="5">
                  <c:v>195.63237127913578</c:v>
                </c:pt>
                <c:pt idx="6">
                  <c:v>199.17325622999314</c:v>
                </c:pt>
                <c:pt idx="7">
                  <c:v>215.37652131653931</c:v>
                </c:pt>
                <c:pt idx="8">
                  <c:v>230.02119768971284</c:v>
                </c:pt>
                <c:pt idx="9">
                  <c:v>223.55674346177884</c:v>
                </c:pt>
                <c:pt idx="10">
                  <c:v>213.33005248094639</c:v>
                </c:pt>
                <c:pt idx="11">
                  <c:v>217.20402632629813</c:v>
                </c:pt>
                <c:pt idx="12">
                  <c:v>219.04432252973726</c:v>
                </c:pt>
                <c:pt idx="13">
                  <c:v>220.1152260010505</c:v>
                </c:pt>
                <c:pt idx="14">
                  <c:v>221.27738742017308</c:v>
                </c:pt>
                <c:pt idx="15">
                  <c:v>221.82810607877434</c:v>
                </c:pt>
                <c:pt idx="16">
                  <c:v>222.15221404826113</c:v>
                </c:pt>
                <c:pt idx="17">
                  <c:v>222.35937521605911</c:v>
                </c:pt>
                <c:pt idx="18">
                  <c:v>222.52893609925127</c:v>
                </c:pt>
                <c:pt idx="19">
                  <c:v>222.68194176131976</c:v>
                </c:pt>
                <c:pt idx="20">
                  <c:v>222.88550755760295</c:v>
                </c:pt>
                <c:pt idx="21">
                  <c:v>223.01930776111848</c:v>
                </c:pt>
                <c:pt idx="22">
                  <c:v>223.11158109827267</c:v>
                </c:pt>
                <c:pt idx="23">
                  <c:v>223.16697065134906</c:v>
                </c:pt>
                <c:pt idx="24">
                  <c:v>223.15477596072137</c:v>
                </c:pt>
                <c:pt idx="25">
                  <c:v>222.93510605931323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39.802771788930819</c:v>
                </c:pt>
                <c:pt idx="1">
                  <c:v>41.889147550712252</c:v>
                </c:pt>
                <c:pt idx="2">
                  <c:v>43.968930039716405</c:v>
                </c:pt>
                <c:pt idx="3">
                  <c:v>44.36274663911383</c:v>
                </c:pt>
                <c:pt idx="4">
                  <c:v>47.15274492468</c:v>
                </c:pt>
                <c:pt idx="5">
                  <c:v>52.708346749234764</c:v>
                </c:pt>
                <c:pt idx="6">
                  <c:v>55.112136766649208</c:v>
                </c:pt>
                <c:pt idx="7">
                  <c:v>49.256756930989084</c:v>
                </c:pt>
                <c:pt idx="8">
                  <c:v>50.182015864830831</c:v>
                </c:pt>
                <c:pt idx="9">
                  <c:v>52.933664696728094</c:v>
                </c:pt>
                <c:pt idx="10">
                  <c:v>58.18511392957334</c:v>
                </c:pt>
                <c:pt idx="11">
                  <c:v>58.824421484490628</c:v>
                </c:pt>
                <c:pt idx="12">
                  <c:v>57.414384663759591</c:v>
                </c:pt>
                <c:pt idx="13">
                  <c:v>58.506362616070021</c:v>
                </c:pt>
                <c:pt idx="14">
                  <c:v>59.619202914521495</c:v>
                </c:pt>
                <c:pt idx="15">
                  <c:v>60.548178134897526</c:v>
                </c:pt>
                <c:pt idx="16">
                  <c:v>61.439269508035252</c:v>
                </c:pt>
                <c:pt idx="17">
                  <c:v>62.315031642686634</c:v>
                </c:pt>
                <c:pt idx="18" formatCode="General">
                  <c:v>63.200016363743046</c:v>
                </c:pt>
                <c:pt idx="19" formatCode="General">
                  <c:v>64.072242611626876</c:v>
                </c:pt>
                <c:pt idx="20" formatCode="General">
                  <c:v>64.98533772296291</c:v>
                </c:pt>
                <c:pt idx="21" formatCode="General">
                  <c:v>65.893428234130184</c:v>
                </c:pt>
                <c:pt idx="22">
                  <c:v>66.825494533630732</c:v>
                </c:pt>
                <c:pt idx="23">
                  <c:v>67.792145399628879</c:v>
                </c:pt>
                <c:pt idx="24">
                  <c:v>68.733923126344123</c:v>
                </c:pt>
                <c:pt idx="25">
                  <c:v>69.607577355160302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49.628432719901262</c:v>
                </c:pt>
                <c:pt idx="1">
                  <c:v>50.944696006477706</c:v>
                </c:pt>
                <c:pt idx="2">
                  <c:v>52.645514927952632</c:v>
                </c:pt>
                <c:pt idx="3">
                  <c:v>51.456630597711829</c:v>
                </c:pt>
                <c:pt idx="4">
                  <c:v>53.504288630407942</c:v>
                </c:pt>
                <c:pt idx="5">
                  <c:v>54.43655699609311</c:v>
                </c:pt>
                <c:pt idx="6">
                  <c:v>59.307533278354761</c:v>
                </c:pt>
                <c:pt idx="7">
                  <c:v>53.906095278989504</c:v>
                </c:pt>
                <c:pt idx="8">
                  <c:v>52.970948445072885</c:v>
                </c:pt>
                <c:pt idx="9">
                  <c:v>52.458365023556148</c:v>
                </c:pt>
                <c:pt idx="10">
                  <c:v>58.725688284135749</c:v>
                </c:pt>
                <c:pt idx="11">
                  <c:v>58.134141150727324</c:v>
                </c:pt>
                <c:pt idx="12">
                  <c:v>56.15767727144695</c:v>
                </c:pt>
                <c:pt idx="13">
                  <c:v>56.776493354081609</c:v>
                </c:pt>
                <c:pt idx="14">
                  <c:v>57.480209964708855</c:v>
                </c:pt>
                <c:pt idx="15">
                  <c:v>58.045983784672551</c:v>
                </c:pt>
                <c:pt idx="16">
                  <c:v>58.589225796582554</c:v>
                </c:pt>
                <c:pt idx="17">
                  <c:v>59.144975597250451</c:v>
                </c:pt>
                <c:pt idx="18" formatCode="General">
                  <c:v>59.684082808417656</c:v>
                </c:pt>
                <c:pt idx="19" formatCode="General">
                  <c:v>60.343746643754685</c:v>
                </c:pt>
                <c:pt idx="20" formatCode="General">
                  <c:v>61.031190687059471</c:v>
                </c:pt>
                <c:pt idx="21" formatCode="General">
                  <c:v>61.738525071387578</c:v>
                </c:pt>
                <c:pt idx="22">
                  <c:v>62.48778303999827</c:v>
                </c:pt>
                <c:pt idx="23">
                  <c:v>63.246236607891738</c:v>
                </c:pt>
                <c:pt idx="24">
                  <c:v>64.013931363670466</c:v>
                </c:pt>
                <c:pt idx="25">
                  <c:v>64.73653720152214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125.52413015305945</c:v>
                </c:pt>
                <c:pt idx="1">
                  <c:v>137.09720073919016</c:v>
                </c:pt>
                <c:pt idx="2">
                  <c:v>145.52433135829392</c:v>
                </c:pt>
                <c:pt idx="3">
                  <c:v>151.17692244060032</c:v>
                </c:pt>
                <c:pt idx="4">
                  <c:v>162.96825541996029</c:v>
                </c:pt>
                <c:pt idx="5">
                  <c:v>176.89909953467122</c:v>
                </c:pt>
                <c:pt idx="6">
                  <c:v>190.09053713079695</c:v>
                </c:pt>
                <c:pt idx="7">
                  <c:v>179.22682304402059</c:v>
                </c:pt>
                <c:pt idx="8">
                  <c:v>180.1890761718366</c:v>
                </c:pt>
                <c:pt idx="9">
                  <c:v>185.71443764227644</c:v>
                </c:pt>
                <c:pt idx="10">
                  <c:v>206.91743622482389</c:v>
                </c:pt>
                <c:pt idx="11">
                  <c:v>211.32016156646807</c:v>
                </c:pt>
                <c:pt idx="12">
                  <c:v>208.2073951588745</c:v>
                </c:pt>
                <c:pt idx="13">
                  <c:v>212.64295238943618</c:v>
                </c:pt>
                <c:pt idx="14">
                  <c:v>217.18315701065467</c:v>
                </c:pt>
                <c:pt idx="15">
                  <c:v>221.15939998539372</c:v>
                </c:pt>
                <c:pt idx="16">
                  <c:v>224.86402225877396</c:v>
                </c:pt>
                <c:pt idx="17">
                  <c:v>228.41987625183353</c:v>
                </c:pt>
                <c:pt idx="18" formatCode="General">
                  <c:v>231.95726506669291</c:v>
                </c:pt>
                <c:pt idx="19" formatCode="General">
                  <c:v>235.35817746774774</c:v>
                </c:pt>
                <c:pt idx="20" formatCode="General">
                  <c:v>238.80013297825207</c:v>
                </c:pt>
                <c:pt idx="21" formatCode="General">
                  <c:v>242.17162082738616</c:v>
                </c:pt>
                <c:pt idx="22" formatCode="General">
                  <c:v>245.4558342162747</c:v>
                </c:pt>
                <c:pt idx="23" formatCode="General">
                  <c:v>248.67937927652611</c:v>
                </c:pt>
                <c:pt idx="24" formatCode="General">
                  <c:v>251.86022699691048</c:v>
                </c:pt>
                <c:pt idx="25" formatCode="General">
                  <c:v>254.89366918877212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60.298218031882193</c:v>
                </c:pt>
                <c:pt idx="1">
                  <c:v>50.400709174234933</c:v>
                </c:pt>
                <c:pt idx="2">
                  <c:v>56.460345755586047</c:v>
                </c:pt>
                <c:pt idx="3">
                  <c:v>62.736707241106345</c:v>
                </c:pt>
                <c:pt idx="4">
                  <c:v>62.070047060101047</c:v>
                </c:pt>
                <c:pt idx="5">
                  <c:v>74.090323635896567</c:v>
                </c:pt>
                <c:pt idx="6">
                  <c:v>80.230111255598487</c:v>
                </c:pt>
                <c:pt idx="7">
                  <c:v>81.971956989106005</c:v>
                </c:pt>
                <c:pt idx="8">
                  <c:v>97.627874669265864</c:v>
                </c:pt>
                <c:pt idx="9">
                  <c:v>108.59235012988198</c:v>
                </c:pt>
                <c:pt idx="10">
                  <c:v>108.37450430430711</c:v>
                </c:pt>
                <c:pt idx="11">
                  <c:v>109.02715218191295</c:v>
                </c:pt>
                <c:pt idx="12">
                  <c:v>118.2832168785739</c:v>
                </c:pt>
                <c:pt idx="13">
                  <c:v>124.91012635208467</c:v>
                </c:pt>
                <c:pt idx="14">
                  <c:v>131.7245205770472</c:v>
                </c:pt>
                <c:pt idx="15">
                  <c:v>138.25835637020882</c:v>
                </c:pt>
                <c:pt idx="16">
                  <c:v>144.71976568312101</c:v>
                </c:pt>
                <c:pt idx="17">
                  <c:v>151.17631015131491</c:v>
                </c:pt>
                <c:pt idx="18" formatCode="General">
                  <c:v>157.70284812661711</c:v>
                </c:pt>
                <c:pt idx="19" formatCode="General">
                  <c:v>164.28175932463358</c:v>
                </c:pt>
                <c:pt idx="20" formatCode="General">
                  <c:v>170.97080767695201</c:v>
                </c:pt>
                <c:pt idx="21" formatCode="General">
                  <c:v>177.69142409642751</c:v>
                </c:pt>
                <c:pt idx="22" formatCode="General">
                  <c:v>184.46218621110458</c:v>
                </c:pt>
                <c:pt idx="23" formatCode="General">
                  <c:v>191.27895870234087</c:v>
                </c:pt>
                <c:pt idx="24" formatCode="General">
                  <c:v>198.11573381363471</c:v>
                </c:pt>
                <c:pt idx="25" formatCode="General">
                  <c:v>204.86771739151666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8.7878076947335515</c:v>
                </c:pt>
                <c:pt idx="1">
                  <c:v>7.4882630526381666</c:v>
                </c:pt>
                <c:pt idx="2">
                  <c:v>8.3446020584725904</c:v>
                </c:pt>
                <c:pt idx="3">
                  <c:v>9.2300629739535047</c:v>
                </c:pt>
                <c:pt idx="4">
                  <c:v>9.6038947268309922</c:v>
                </c:pt>
                <c:pt idx="5">
                  <c:v>11.099201586458138</c:v>
                </c:pt>
                <c:pt idx="6">
                  <c:v>11.996980241922508</c:v>
                </c:pt>
                <c:pt idx="7">
                  <c:v>12.183900818882181</c:v>
                </c:pt>
                <c:pt idx="8">
                  <c:v>14.400956963756791</c:v>
                </c:pt>
                <c:pt idx="9">
                  <c:v>15.837243749595789</c:v>
                </c:pt>
                <c:pt idx="10">
                  <c:v>15.417808223682202</c:v>
                </c:pt>
                <c:pt idx="11">
                  <c:v>15.683279423218094</c:v>
                </c:pt>
                <c:pt idx="12">
                  <c:v>17.099530042093448</c:v>
                </c:pt>
                <c:pt idx="13">
                  <c:v>18.034614772723366</c:v>
                </c:pt>
                <c:pt idx="14">
                  <c:v>18.999478124362007</c:v>
                </c:pt>
                <c:pt idx="15">
                  <c:v>19.932123528238243</c:v>
                </c:pt>
                <c:pt idx="16">
                  <c:v>20.861749078784293</c:v>
                </c:pt>
                <c:pt idx="17">
                  <c:v>21.798144380790035</c:v>
                </c:pt>
                <c:pt idx="18" formatCode="General">
                  <c:v>22.719084524252654</c:v>
                </c:pt>
                <c:pt idx="19" formatCode="General">
                  <c:v>23.641356211866604</c:v>
                </c:pt>
                <c:pt idx="20" formatCode="General">
                  <c:v>24.582548417801572</c:v>
                </c:pt>
                <c:pt idx="21" formatCode="General">
                  <c:v>25.528885710806161</c:v>
                </c:pt>
                <c:pt idx="22" formatCode="General">
                  <c:v>26.482488753756439</c:v>
                </c:pt>
                <c:pt idx="23" formatCode="General">
                  <c:v>27.439207877860973</c:v>
                </c:pt>
                <c:pt idx="24" formatCode="General">
                  <c:v>28.410128504799726</c:v>
                </c:pt>
                <c:pt idx="25" formatCode="General">
                  <c:v>29.368857525161705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58.796138721630605</c:v>
                </c:pt>
                <c:pt idx="1">
                  <c:v>26.538939829705765</c:v>
                </c:pt>
                <c:pt idx="2">
                  <c:v>50.047853661205387</c:v>
                </c:pt>
                <c:pt idx="3">
                  <c:v>41.212032952974852</c:v>
                </c:pt>
                <c:pt idx="4">
                  <c:v>41.560878286205856</c:v>
                </c:pt>
                <c:pt idx="5">
                  <c:v>50.109633368333633</c:v>
                </c:pt>
                <c:pt idx="6">
                  <c:v>15.820651402955766</c:v>
                </c:pt>
                <c:pt idx="7">
                  <c:v>17.573819505003204</c:v>
                </c:pt>
                <c:pt idx="8">
                  <c:v>10.10639175524768</c:v>
                </c:pt>
                <c:pt idx="9">
                  <c:v>16.455833438445399</c:v>
                </c:pt>
                <c:pt idx="10">
                  <c:v>57.758194042394415</c:v>
                </c:pt>
                <c:pt idx="11">
                  <c:v>104.13476923491712</c:v>
                </c:pt>
                <c:pt idx="12">
                  <c:v>23.865015802512549</c:v>
                </c:pt>
                <c:pt idx="13">
                  <c:v>9.2706366696121076</c:v>
                </c:pt>
                <c:pt idx="14">
                  <c:v>46.787342069119525</c:v>
                </c:pt>
                <c:pt idx="15">
                  <c:v>35.089469355038794</c:v>
                </c:pt>
                <c:pt idx="16">
                  <c:v>19.711469229925719</c:v>
                </c:pt>
                <c:pt idx="17">
                  <c:v>76.861052980682004</c:v>
                </c:pt>
                <c:pt idx="18">
                  <c:v>22.284331845722235</c:v>
                </c:pt>
                <c:pt idx="19">
                  <c:v>0.98052844721121291</c:v>
                </c:pt>
                <c:pt idx="20">
                  <c:v>63.108013741309819</c:v>
                </c:pt>
                <c:pt idx="21">
                  <c:v>18.718188892063726</c:v>
                </c:pt>
                <c:pt idx="22">
                  <c:v>36.892134460926073</c:v>
                </c:pt>
                <c:pt idx="23">
                  <c:v>42.115605381971015</c:v>
                </c:pt>
                <c:pt idx="24">
                  <c:v>20.586198522498126</c:v>
                </c:pt>
                <c:pt idx="25">
                  <c:v>98.999876402387372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74.283677901899935</c:v>
                </c:pt>
                <c:pt idx="1">
                  <c:v>29.972932343543281</c:v>
                </c:pt>
                <c:pt idx="2">
                  <c:v>62.925743672435793</c:v>
                </c:pt>
                <c:pt idx="3">
                  <c:v>51.276772697525793</c:v>
                </c:pt>
                <c:pt idx="4">
                  <c:v>44.666463044037648</c:v>
                </c:pt>
                <c:pt idx="5">
                  <c:v>67.536558801858945</c:v>
                </c:pt>
                <c:pt idx="6">
                  <c:v>20.042761858955288</c:v>
                </c:pt>
                <c:pt idx="7">
                  <c:v>21.377910293021923</c:v>
                </c:pt>
                <c:pt idx="8">
                  <c:v>11.496682943321151</c:v>
                </c:pt>
                <c:pt idx="9">
                  <c:v>18.579704574713794</c:v>
                </c:pt>
                <c:pt idx="10">
                  <c:v>66.787380048494541</c:v>
                </c:pt>
                <c:pt idx="11">
                  <c:v>109.86571933383395</c:v>
                </c:pt>
                <c:pt idx="12">
                  <c:v>21.383490131049783</c:v>
                </c:pt>
                <c:pt idx="13">
                  <c:v>6.9029287770460463</c:v>
                </c:pt>
                <c:pt idx="14">
                  <c:v>40.420773695204971</c:v>
                </c:pt>
                <c:pt idx="15">
                  <c:v>32.940122097143991</c:v>
                </c:pt>
                <c:pt idx="16">
                  <c:v>17.180225400047998</c:v>
                </c:pt>
                <c:pt idx="17">
                  <c:v>78.745397580907436</c:v>
                </c:pt>
                <c:pt idx="18">
                  <c:v>20.356129383453865</c:v>
                </c:pt>
                <c:pt idx="19">
                  <c:v>1.0987609869198591</c:v>
                </c:pt>
                <c:pt idx="20">
                  <c:v>59.127902198934606</c:v>
                </c:pt>
                <c:pt idx="21">
                  <c:v>22.565724780067022</c:v>
                </c:pt>
                <c:pt idx="22">
                  <c:v>30.318947629653124</c:v>
                </c:pt>
                <c:pt idx="23">
                  <c:v>43.960382450997933</c:v>
                </c:pt>
                <c:pt idx="24">
                  <c:v>16.67228782364597</c:v>
                </c:pt>
                <c:pt idx="25">
                  <c:v>94.737619551285704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73.784647327048916</c:v>
                </c:pt>
                <c:pt idx="1">
                  <c:v>35.534116633042899</c:v>
                </c:pt>
                <c:pt idx="2">
                  <c:v>86.605097128764442</c:v>
                </c:pt>
                <c:pt idx="3">
                  <c:v>53.818102433916344</c:v>
                </c:pt>
                <c:pt idx="4">
                  <c:v>49.692004227479877</c:v>
                </c:pt>
                <c:pt idx="5">
                  <c:v>78.537182719136567</c:v>
                </c:pt>
                <c:pt idx="6">
                  <c:v>20.112423286207523</c:v>
                </c:pt>
                <c:pt idx="7">
                  <c:v>40.463712206831779</c:v>
                </c:pt>
                <c:pt idx="8">
                  <c:v>10.753212617602347</c:v>
                </c:pt>
                <c:pt idx="9">
                  <c:v>17.688653945031213</c:v>
                </c:pt>
                <c:pt idx="10">
                  <c:v>71.534844369111809</c:v>
                </c:pt>
                <c:pt idx="11">
                  <c:v>114.42867889453996</c:v>
                </c:pt>
                <c:pt idx="12">
                  <c:v>13.117631907136385</c:v>
                </c:pt>
                <c:pt idx="13">
                  <c:v>7.6084683745471491</c:v>
                </c:pt>
                <c:pt idx="14">
                  <c:v>37.539486700577704</c:v>
                </c:pt>
                <c:pt idx="15">
                  <c:v>27.709144797714433</c:v>
                </c:pt>
                <c:pt idx="16">
                  <c:v>17.430619712852362</c:v>
                </c:pt>
                <c:pt idx="17">
                  <c:v>89.601755123877524</c:v>
                </c:pt>
                <c:pt idx="18">
                  <c:v>19.237109724307629</c:v>
                </c:pt>
                <c:pt idx="19">
                  <c:v>0.92581895173979367</c:v>
                </c:pt>
                <c:pt idx="20">
                  <c:v>56.212683804242886</c:v>
                </c:pt>
                <c:pt idx="21">
                  <c:v>29.236562659207252</c:v>
                </c:pt>
                <c:pt idx="22">
                  <c:v>30.267714486489258</c:v>
                </c:pt>
                <c:pt idx="23">
                  <c:v>46.017261274645932</c:v>
                </c:pt>
                <c:pt idx="24">
                  <c:v>33.934041793268655</c:v>
                </c:pt>
                <c:pt idx="25">
                  <c:v>79.576024900678902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15.48753918026933</c:v>
                </c:pt>
                <c:pt idx="1">
                  <c:v>3.4339925138375165</c:v>
                </c:pt>
                <c:pt idx="2">
                  <c:v>12.877890011230406</c:v>
                </c:pt>
                <c:pt idx="3">
                  <c:v>10.064739744550941</c:v>
                </c:pt>
                <c:pt idx="4">
                  <c:v>3.1055847578317923</c:v>
                </c:pt>
                <c:pt idx="5">
                  <c:v>17.426925433525312</c:v>
                </c:pt>
                <c:pt idx="6">
                  <c:v>4.2221104559995215</c:v>
                </c:pt>
                <c:pt idx="7">
                  <c:v>3.8040907880187191</c:v>
                </c:pt>
                <c:pt idx="8">
                  <c:v>1.390291188073471</c:v>
                </c:pt>
                <c:pt idx="9">
                  <c:v>2.1238711362683951</c:v>
                </c:pt>
                <c:pt idx="10">
                  <c:v>9.0291860061001259</c:v>
                </c:pt>
                <c:pt idx="11">
                  <c:v>5.7309500989168356</c:v>
                </c:pt>
                <c:pt idx="12">
                  <c:v>-2.4815256714627658</c:v>
                </c:pt>
                <c:pt idx="13">
                  <c:v>-2.3677078925660613</c:v>
                </c:pt>
                <c:pt idx="14">
                  <c:v>-6.3665683739145535</c:v>
                </c:pt>
                <c:pt idx="15">
                  <c:v>-2.149347257894803</c:v>
                </c:pt>
                <c:pt idx="16">
                  <c:v>-2.5312438298777202</c:v>
                </c:pt>
                <c:pt idx="17">
                  <c:v>1.8843446002254325</c:v>
                </c:pt>
                <c:pt idx="18">
                  <c:v>-1.92820246226837</c:v>
                </c:pt>
                <c:pt idx="19">
                  <c:v>0.11823253970864622</c:v>
                </c:pt>
                <c:pt idx="20">
                  <c:v>-3.9801115423752123</c:v>
                </c:pt>
                <c:pt idx="21">
                  <c:v>3.8475358880032964</c:v>
                </c:pt>
                <c:pt idx="22">
                  <c:v>-6.5731868312729489</c:v>
                </c:pt>
                <c:pt idx="23">
                  <c:v>1.8447770690269181</c:v>
                </c:pt>
                <c:pt idx="24">
                  <c:v>-3.9139106988521561</c:v>
                </c:pt>
                <c:pt idx="25">
                  <c:v>-4.2622568511016681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-0.49903057485101954</c:v>
                </c:pt>
                <c:pt idx="1">
                  <c:v>5.561184289499618</c:v>
                </c:pt>
                <c:pt idx="2">
                  <c:v>23.679353456328649</c:v>
                </c:pt>
                <c:pt idx="3">
                  <c:v>2.5413297363905514</c:v>
                </c:pt>
                <c:pt idx="4">
                  <c:v>5.025541183442229</c:v>
                </c:pt>
                <c:pt idx="5">
                  <c:v>11.000623917277622</c:v>
                </c:pt>
                <c:pt idx="6">
                  <c:v>6.9661427252235342E-2</c:v>
                </c:pt>
                <c:pt idx="7">
                  <c:v>19.085801913809856</c:v>
                </c:pt>
                <c:pt idx="8">
                  <c:v>-0.74347032571880334</c:v>
                </c:pt>
                <c:pt idx="9">
                  <c:v>-0.89105062968258153</c:v>
                </c:pt>
                <c:pt idx="10">
                  <c:v>4.7474643206172686</c:v>
                </c:pt>
                <c:pt idx="11">
                  <c:v>4.5629595607060054</c:v>
                </c:pt>
                <c:pt idx="12">
                  <c:v>-8.2658582239133978</c:v>
                </c:pt>
                <c:pt idx="13">
                  <c:v>0.70553959750110273</c:v>
                </c:pt>
                <c:pt idx="14">
                  <c:v>-2.881286994627267</c:v>
                </c:pt>
                <c:pt idx="15">
                  <c:v>-5.2309772994295578</c:v>
                </c:pt>
                <c:pt idx="16">
                  <c:v>0.25039431280436375</c:v>
                </c:pt>
                <c:pt idx="17">
                  <c:v>10.856357542970088</c:v>
                </c:pt>
                <c:pt idx="18">
                  <c:v>-1.119019659146236</c:v>
                </c:pt>
                <c:pt idx="19">
                  <c:v>-0.17294203518006546</c:v>
                </c:pt>
                <c:pt idx="20">
                  <c:v>-2.9152183946917205</c:v>
                </c:pt>
                <c:pt idx="21">
                  <c:v>6.6708378791402296</c:v>
                </c:pt>
                <c:pt idx="22">
                  <c:v>-5.1233143163866401E-2</c:v>
                </c:pt>
                <c:pt idx="23">
                  <c:v>2.0568788236479989</c:v>
                </c:pt>
                <c:pt idx="24">
                  <c:v>17.261753969622685</c:v>
                </c:pt>
                <c:pt idx="25">
                  <c:v>-15.161594650606801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5.8481217366114091</c:v>
                </c:pt>
                <c:pt idx="1">
                  <c:v>6.9735330444329389</c:v>
                </c:pt>
                <c:pt idx="2">
                  <c:v>6.4645856527347414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2.6396793098868363</c:v>
                </c:pt>
                <c:pt idx="1">
                  <c:v>2.8137706699482892</c:v>
                </c:pt>
                <c:pt idx="2">
                  <c:v>3.1132945523256681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1.5735913508711359</c:v>
                </c:pt>
                <c:pt idx="1">
                  <c:v>1.8815554920383126</c:v>
                </c:pt>
                <c:pt idx="2">
                  <c:v>1.7621346408479943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1.7479691366991956</c:v>
                </c:pt>
                <c:pt idx="1">
                  <c:v>2.0068952973247773</c:v>
                </c:pt>
                <c:pt idx="2">
                  <c:v>3.5451973122432827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1.0052260333352578</c:v>
                </c:pt>
                <c:pt idx="1">
                  <c:v>1.0792747568651018</c:v>
                </c:pt>
                <c:pt idx="2">
                  <c:v>0.94213452970011835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1.6367693409435593</c:v>
                </c:pt>
                <c:pt idx="1">
                  <c:v>1.7442079803678463</c:v>
                </c:pt>
                <c:pt idx="2">
                  <c:v>1.549777936897704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5.7448832081634826</c:v>
                </c:pt>
                <c:pt idx="1">
                  <c:v>6.2698026655915715</c:v>
                </c:pt>
                <c:pt idx="2">
                  <c:v>6.267470880892108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10.357700705194244</c:v>
                </c:pt>
                <c:pt idx="1">
                  <c:v>10.313870366471049</c:v>
                </c:pt>
                <c:pt idx="2">
                  <c:v>10.025581508361462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2.3737191028822346</c:v>
                </c:pt>
                <c:pt idx="1">
                  <c:v>2.0074191160958565</c:v>
                </c:pt>
                <c:pt idx="2">
                  <c:v>1.1492913240996443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7.6449373106503504</c:v>
                </c:pt>
                <c:pt idx="1">
                  <c:v>7.3923861558478725</c:v>
                </c:pt>
                <c:pt idx="2">
                  <c:v>7.8503894999485304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2.2164973463620643</c:v>
                </c:pt>
                <c:pt idx="1">
                  <c:v>1.9109735129126817</c:v>
                </c:pt>
                <c:pt idx="2">
                  <c:v>1.6854447100982974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9.7527658281276644E-2</c:v>
                </c:pt>
                <c:pt idx="1">
                  <c:v>0.1031484475006509</c:v>
                </c:pt>
                <c:pt idx="2">
                  <c:v>8.1114921996149697E-2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6.2769997305818004</c:v>
                </c:pt>
                <c:pt idx="1">
                  <c:v>5.5507534289941702</c:v>
                </c:pt>
                <c:pt idx="2">
                  <c:v>4.9250314582638977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1.8617931331841764</c:v>
                </c:pt>
                <c:pt idx="1">
                  <c:v>2.1184038253085982</c:v>
                </c:pt>
                <c:pt idx="2">
                  <c:v>2.5615391595522961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3.6694534393218596</c:v>
                </c:pt>
                <c:pt idx="1">
                  <c:v>2.8462535665915123</c:v>
                </c:pt>
                <c:pt idx="2">
                  <c:v>2.6518827411769625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4.1890027583434231</c:v>
                </c:pt>
                <c:pt idx="1">
                  <c:v>4.1268713171793987</c:v>
                </c:pt>
                <c:pt idx="2">
                  <c:v>4.0317672820964638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4.9779789494776034</c:v>
                </c:pt>
                <c:pt idx="1">
                  <c:v>5.9072836084496627</c:v>
                </c:pt>
                <c:pt idx="2">
                  <c:v>7.5878395931163647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4.099129483031362</c:v>
                </c:pt>
                <c:pt idx="1">
                  <c:v>4.8137124994039517</c:v>
                </c:pt>
                <c:pt idx="2">
                  <c:v>4.7152320361388016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4.1338271693138315</c:v>
                </c:pt>
                <c:pt idx="1">
                  <c:v>4.193156085067411</c:v>
                </c:pt>
                <c:pt idx="2">
                  <c:v>4.3537270858084991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4.9841238300087669</c:v>
                </c:pt>
                <c:pt idx="1">
                  <c:v>6.3401333619212981</c:v>
                </c:pt>
                <c:pt idx="2">
                  <c:v>6.8809754197498778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0.92209816832478209</c:v>
                </c:pt>
                <c:pt idx="1">
                  <c:v>0.64802663639876745</c:v>
                </c:pt>
                <c:pt idx="2">
                  <c:v>0.6666101590940644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4.6536741714984338</c:v>
                </c:pt>
                <c:pt idx="1">
                  <c:v>3.7945832652134763</c:v>
                </c:pt>
                <c:pt idx="2">
                  <c:v>3.2889935227299993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3.4901524644826409</c:v>
                </c:pt>
                <c:pt idx="1">
                  <c:v>3.092321710772671</c:v>
                </c:pt>
                <c:pt idx="2">
                  <c:v>2.4277156074877264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1.9605891504175736</c:v>
                </c:pt>
                <c:pt idx="1">
                  <c:v>1.612828994496738</c:v>
                </c:pt>
                <c:pt idx="2">
                  <c:v>1.5271704642636739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2.0475935609242364</c:v>
                </c:pt>
                <c:pt idx="1">
                  <c:v>1.5651453098220711</c:v>
                </c:pt>
                <c:pt idx="2">
                  <c:v>2.9731052144725285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9.8469617512084806</c:v>
                </c:pt>
                <c:pt idx="1">
                  <c:v>8.8936888849832982</c:v>
                </c:pt>
                <c:pt idx="2">
                  <c:v>6.971992785903125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2.1001593190158729</c:v>
                </c:pt>
                <c:pt idx="1">
                  <c:v>2.0056456804841361</c:v>
                </c:pt>
                <c:pt idx="2">
                  <c:v>3.755619484448502</c:v>
                </c:pt>
                <c:pt idx="3">
                  <c:v>9.5643958486437981</c:v>
                </c:pt>
                <c:pt idx="4">
                  <c:v>-7.1563303837513672</c:v>
                </c:pt>
                <c:pt idx="5">
                  <c:v>-3.7028986632073924</c:v>
                </c:pt>
                <c:pt idx="6">
                  <c:v>22.268406706277972</c:v>
                </c:pt>
                <c:pt idx="7">
                  <c:v>42.246848293439058</c:v>
                </c:pt>
                <c:pt idx="8">
                  <c:v>5.062153714648602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57.485482142947376</c:v>
                </c:pt>
                <c:pt idx="1">
                  <c:v>38.878617922977689</c:v>
                </c:pt>
                <c:pt idx="2">
                  <c:v>41.739155300684686</c:v>
                </c:pt>
                <c:pt idx="3">
                  <c:v>67.564329119284878</c:v>
                </c:pt>
                <c:pt idx="4">
                  <c:v>31.945541869246043</c:v>
                </c:pt>
                <c:pt idx="5">
                  <c:v>62.703226604462159</c:v>
                </c:pt>
                <c:pt idx="6">
                  <c:v>92.801298558731062</c:v>
                </c:pt>
                <c:pt idx="7">
                  <c:v>155.74557945993826</c:v>
                </c:pt>
                <c:pt idx="8">
                  <c:v>59.447838723312898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-0.49903057485101954</c:v>
                </c:pt>
                <c:pt idx="1">
                  <c:v>5.561184289499618</c:v>
                </c:pt>
                <c:pt idx="2">
                  <c:v>23.679353456328649</c:v>
                </c:pt>
                <c:pt idx="3">
                  <c:v>2.5413297363905514</c:v>
                </c:pt>
                <c:pt idx="4">
                  <c:v>5.025541183442229</c:v>
                </c:pt>
                <c:pt idx="5">
                  <c:v>11.000623917277622</c:v>
                </c:pt>
                <c:pt idx="6">
                  <c:v>6.9661427252235342E-2</c:v>
                </c:pt>
                <c:pt idx="7">
                  <c:v>19.085801913809856</c:v>
                </c:pt>
                <c:pt idx="8">
                  <c:v>-0.74347032571880334</c:v>
                </c:pt>
                <c:pt idx="9">
                  <c:v>-0.89105062968258153</c:v>
                </c:pt>
                <c:pt idx="10">
                  <c:v>4.7474643206172686</c:v>
                </c:pt>
                <c:pt idx="11">
                  <c:v>4.5629595607060054</c:v>
                </c:pt>
                <c:pt idx="12">
                  <c:v>-8.2658582239133978</c:v>
                </c:pt>
                <c:pt idx="13">
                  <c:v>0.70553959750110273</c:v>
                </c:pt>
                <c:pt idx="14">
                  <c:v>-2.881286994627267</c:v>
                </c:pt>
                <c:pt idx="15">
                  <c:v>-5.2309772994295578</c:v>
                </c:pt>
                <c:pt idx="16">
                  <c:v>0.25039431280436375</c:v>
                </c:pt>
                <c:pt idx="17">
                  <c:v>10.856357542970088</c:v>
                </c:pt>
                <c:pt idx="18">
                  <c:v>-1.119019659146236</c:v>
                </c:pt>
                <c:pt idx="19">
                  <c:v>-0.17294203518006546</c:v>
                </c:pt>
                <c:pt idx="20">
                  <c:v>-2.9152183946917205</c:v>
                </c:pt>
                <c:pt idx="21">
                  <c:v>6.6708378791402296</c:v>
                </c:pt>
                <c:pt idx="22">
                  <c:v>-5.1233143163866401E-2</c:v>
                </c:pt>
                <c:pt idx="23">
                  <c:v>2.0568788236479989</c:v>
                </c:pt>
                <c:pt idx="24">
                  <c:v>17.261753969622685</c:v>
                </c:pt>
                <c:pt idx="25">
                  <c:v>-15.161594650606801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35.355844914388406</c:v>
                </c:pt>
                <c:pt idx="1">
                  <c:v>24.091993808924489</c:v>
                </c:pt>
                <c:pt idx="2">
                  <c:v>52.255860437169389</c:v>
                </c:pt>
                <c:pt idx="3">
                  <c:v>29.677287286891673</c:v>
                </c:pt>
                <c:pt idx="4">
                  <c:v>28.421509383882903</c:v>
                </c:pt>
                <c:pt idx="5">
                  <c:v>45.390922351994277</c:v>
                </c:pt>
                <c:pt idx="6">
                  <c:v>7.7783461550503681</c:v>
                </c:pt>
                <c:pt idx="7">
                  <c:v>39.247348311582869</c:v>
                </c:pt>
                <c:pt idx="8">
                  <c:v>2.7464617968566238</c:v>
                </c:pt>
                <c:pt idx="9">
                  <c:v>6.8550099709471004</c:v>
                </c:pt>
                <c:pt idx="10">
                  <c:v>36.174132324294106</c:v>
                </c:pt>
                <c:pt idx="11">
                  <c:v>61.589005878156073</c:v>
                </c:pt>
                <c:pt idx="12">
                  <c:v>1.1142207263060833</c:v>
                </c:pt>
                <c:pt idx="13">
                  <c:v>4.6062492473583276</c:v>
                </c:pt>
                <c:pt idx="14">
                  <c:v>11.885837249960765</c:v>
                </c:pt>
                <c:pt idx="15">
                  <c:v>7.7043259722912065</c:v>
                </c:pt>
                <c:pt idx="16">
                  <c:v>7.7491293996357511</c:v>
                </c:pt>
                <c:pt idx="17">
                  <c:v>58.627424049522716</c:v>
                </c:pt>
                <c:pt idx="18">
                  <c:v>8.6727568319786457</c:v>
                </c:pt>
                <c:pt idx="19">
                  <c:v>0.2641482377835116</c:v>
                </c:pt>
                <c:pt idx="20">
                  <c:v>23.157041811256246</c:v>
                </c:pt>
                <c:pt idx="21">
                  <c:v>18.582113489428451</c:v>
                </c:pt>
                <c:pt idx="22">
                  <c:v>12.555152588982191</c:v>
                </c:pt>
                <c:pt idx="23">
                  <c:v>26.323465333995497</c:v>
                </c:pt>
                <c:pt idx="24">
                  <c:v>31.368298501131452</c:v>
                </c:pt>
                <c:pt idx="25">
                  <c:v>26.117183641815934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526</v>
      </c>
      <c r="C2" t="s">
        <v>510</v>
      </c>
      <c r="D2" t="s">
        <v>509</v>
      </c>
    </row>
    <row r="3" spans="1:10" x14ac:dyDescent="0.2">
      <c r="B3" s="83"/>
    </row>
    <row r="11" spans="1:10" x14ac:dyDescent="0.2">
      <c r="A11" t="s">
        <v>147</v>
      </c>
      <c r="B11" s="83" t="s">
        <v>526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454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455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508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511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512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513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456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457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458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459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460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514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505</v>
      </c>
      <c r="B1" t="s">
        <v>527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506</v>
      </c>
    </row>
    <row r="4" spans="1:2" x14ac:dyDescent="0.2">
      <c r="A4" t="s">
        <v>507</v>
      </c>
      <c r="B4" s="391">
        <v>44960.553090277775</v>
      </c>
    </row>
    <row r="5" spans="1:2" x14ac:dyDescent="0.2">
      <c r="A5" t="s">
        <v>433</v>
      </c>
      <c r="B5" t="s">
        <v>528</v>
      </c>
    </row>
    <row r="6" spans="1:2" x14ac:dyDescent="0.2">
      <c r="A6" t="s">
        <v>127</v>
      </c>
      <c r="B6" t="s">
        <v>529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automation/Data/Results/Workbooks/LEPs/BS_LEP/BS_LEP_Database.Main.xlsx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434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435</v>
      </c>
    </row>
    <row r="13" spans="1:2" x14ac:dyDescent="0.2">
      <c r="A13" s="210" t="s">
        <v>405</v>
      </c>
      <c r="B13" s="211" t="s">
        <v>436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461</v>
      </c>
    </row>
    <row r="16" spans="1:2" x14ac:dyDescent="0.2">
      <c r="A16" s="210" t="s">
        <v>379</v>
      </c>
      <c r="B16" s="211" t="s">
        <v>462</v>
      </c>
    </row>
    <row r="17" spans="1:2" x14ac:dyDescent="0.2">
      <c r="A17" s="210" t="s">
        <v>382</v>
      </c>
      <c r="B17" s="211" t="s">
        <v>463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464</v>
      </c>
    </row>
    <row r="20" spans="1:2" x14ac:dyDescent="0.2">
      <c r="A20" s="210" t="s">
        <v>389</v>
      </c>
      <c r="B20" s="211" t="s">
        <v>465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466</v>
      </c>
    </row>
    <row r="27" spans="1:2" x14ac:dyDescent="0.2">
      <c r="A27" s="210" t="s">
        <v>400</v>
      </c>
      <c r="B27" s="211" t="s">
        <v>467</v>
      </c>
    </row>
    <row r="28" spans="1:2" x14ac:dyDescent="0.2">
      <c r="A28" s="210" t="s">
        <v>399</v>
      </c>
      <c r="B28" s="211" t="s">
        <v>468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469</v>
      </c>
    </row>
    <row r="31" spans="1:2" x14ac:dyDescent="0.2">
      <c r="A31" s="210" t="s">
        <v>403</v>
      </c>
      <c r="B31" s="211" t="s">
        <v>470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Greater Birmingham and Solihull</v>
      </c>
      <c r="L1" s="19" t="str">
        <f>CONCATENATE("Industry Table 1.1  Employment by Industry Sector (SIC 2007), ",B$5,"-",F$5,", ",Info!B5)</f>
        <v>Industry Table 1.1  Employment by Industry Sector (SIC 2007), 2015-2035, Greater Birmingham and Solihull</v>
      </c>
    </row>
    <row r="2" spans="1:19" x14ac:dyDescent="0.2">
      <c r="A2" s="1" t="s">
        <v>515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16.292999999999957</v>
      </c>
      <c r="N5" s="11">
        <f t="shared" si="1"/>
        <v>13.863000000000001</v>
      </c>
      <c r="O5" s="11">
        <f t="shared" si="1"/>
        <v>10.733999999999991</v>
      </c>
      <c r="P5" s="11">
        <f t="shared" si="1"/>
        <v>10.880000000000003</v>
      </c>
      <c r="Q5" s="11">
        <f t="shared" si="1"/>
        <v>10.84099999999998</v>
      </c>
      <c r="R5" s="40">
        <f t="shared" ref="R5:R10" si="2">IF(D$5-B$5 &lt;&gt; 0,(EXP(LN(D7/B7)/(D$5-B$5))-1)*100,0)</f>
        <v>-8.0075666754017565</v>
      </c>
      <c r="S5" s="40">
        <f t="shared" si="0"/>
        <v>6.6148327860005018E-2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98.013000000000005</v>
      </c>
      <c r="N6" s="11">
        <f t="shared" si="1"/>
        <v>99.062000000000012</v>
      </c>
      <c r="O6" s="11">
        <f t="shared" si="1"/>
        <v>91.99799999999999</v>
      </c>
      <c r="P6" s="11">
        <f t="shared" si="1"/>
        <v>91.431999999999903</v>
      </c>
      <c r="Q6" s="11">
        <f t="shared" si="1"/>
        <v>84.354999999999762</v>
      </c>
      <c r="R6" s="40">
        <f t="shared" si="2"/>
        <v>-1.2586772595346019</v>
      </c>
      <c r="S6" s="40">
        <f t="shared" si="0"/>
        <v>-0.57654989249033006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16.292999999999957</v>
      </c>
      <c r="C7" s="11">
        <f t="array" ref="C7:C12">MMULT(aggregation!$B$3:$W$8,'Ind T2'!C5:C26)</f>
        <v>13.863000000000001</v>
      </c>
      <c r="D7" s="11">
        <f t="array" ref="D7:D12">MMULT(aggregation!$B$3:$W$8,'Ind T2'!D5:D26)</f>
        <v>10.733999999999991</v>
      </c>
      <c r="E7" s="11">
        <f t="array" ref="E7:E12">MMULT(aggregation!$B$3:$W$8,'Ind T2'!E5:E26)</f>
        <v>10.880000000000003</v>
      </c>
      <c r="F7" s="11">
        <f t="array" ref="F7:F12">MMULT(aggregation!$B$3:$W$8,'Ind T2'!F5:F26)</f>
        <v>10.84099999999998</v>
      </c>
      <c r="G7" s="11"/>
      <c r="H7" s="11">
        <f>F7-D7</f>
        <v>0.10699999999998866</v>
      </c>
      <c r="I7" s="11">
        <f t="array" ref="I7:I12">MMULT(aggregation!$B$3:$W$8,'RD T1'!AB7:AB28)</f>
        <v>5.0077390600100964</v>
      </c>
      <c r="J7" s="11">
        <f>SUM(H7:I7)</f>
        <v>5.114739060010085</v>
      </c>
      <c r="K7" s="11"/>
      <c r="L7" t="str">
        <f t="shared" si="1"/>
        <v>Construction</v>
      </c>
      <c r="M7" s="11">
        <f t="shared" si="1"/>
        <v>65.631000000000029</v>
      </c>
      <c r="N7" s="11">
        <f t="shared" si="1"/>
        <v>75.225999999999701</v>
      </c>
      <c r="O7" s="11">
        <f t="shared" si="1"/>
        <v>72.140000000000043</v>
      </c>
      <c r="P7" s="11">
        <f t="shared" si="1"/>
        <v>72.486999999999881</v>
      </c>
      <c r="Q7" s="11">
        <f t="shared" si="1"/>
        <v>74.139999999999901</v>
      </c>
      <c r="R7" s="40">
        <f>IF(D$5-B$5 &lt;&gt; 0,(EXP(LN(D9/B9)/(D$5-B$5))-1)*100,0)</f>
        <v>1.9092072637197033</v>
      </c>
      <c r="S7" s="40">
        <f t="shared" si="0"/>
        <v>0.1824764343022256</v>
      </c>
    </row>
    <row r="8" spans="1:19" x14ac:dyDescent="0.2">
      <c r="A8" t="str">
        <f>name!C5</f>
        <v>Manufacturing</v>
      </c>
      <c r="B8" s="11">
        <v>98.013000000000005</v>
      </c>
      <c r="C8" s="11">
        <v>99.062000000000012</v>
      </c>
      <c r="D8" s="11">
        <v>91.99799999999999</v>
      </c>
      <c r="E8" s="11">
        <v>91.431999999999903</v>
      </c>
      <c r="F8" s="11">
        <v>84.354999999999762</v>
      </c>
      <c r="G8" s="11"/>
      <c r="H8" s="11">
        <f t="shared" ref="H8:H12" si="3">F8-D8</f>
        <v>-7.6430000000002281</v>
      </c>
      <c r="I8" s="11">
        <v>37.583360170838581</v>
      </c>
      <c r="J8" s="11">
        <f t="shared" ref="J8:J12" si="4">SUM(H8:I8)</f>
        <v>29.940360170838353</v>
      </c>
      <c r="K8" s="11"/>
      <c r="L8" t="str">
        <f t="shared" si="1"/>
        <v>Trade, accomod. and transport</v>
      </c>
      <c r="M8" s="11">
        <f t="shared" si="1"/>
        <v>275.11299999999983</v>
      </c>
      <c r="N8" s="11">
        <f t="shared" si="1"/>
        <v>289.46899999999971</v>
      </c>
      <c r="O8" s="11">
        <f t="shared" si="1"/>
        <v>286.73900000000026</v>
      </c>
      <c r="P8" s="11">
        <f t="shared" si="1"/>
        <v>298.53699999999981</v>
      </c>
      <c r="Q8" s="11">
        <f t="shared" si="1"/>
        <v>317.12599999999946</v>
      </c>
      <c r="R8" s="40">
        <f t="shared" si="2"/>
        <v>0.83124525596052212</v>
      </c>
      <c r="S8" s="40">
        <f t="shared" si="0"/>
        <v>0.67377154209480317</v>
      </c>
    </row>
    <row r="9" spans="1:19" x14ac:dyDescent="0.2">
      <c r="A9" t="str">
        <f>name!C6</f>
        <v>Construction</v>
      </c>
      <c r="B9" s="11">
        <v>65.631000000000029</v>
      </c>
      <c r="C9" s="11">
        <v>75.225999999999701</v>
      </c>
      <c r="D9" s="11">
        <v>72.140000000000043</v>
      </c>
      <c r="E9" s="11">
        <v>72.486999999999881</v>
      </c>
      <c r="F9" s="11">
        <v>74.139999999999901</v>
      </c>
      <c r="G9" s="11"/>
      <c r="H9" s="11">
        <f t="shared" si="3"/>
        <v>1.9999999999998579</v>
      </c>
      <c r="I9" s="11">
        <v>30.323579774666158</v>
      </c>
      <c r="J9" s="11">
        <f t="shared" si="4"/>
        <v>32.323579774666015</v>
      </c>
      <c r="K9" s="11"/>
      <c r="L9" t="str">
        <f t="shared" si="1"/>
        <v>Business and other services</v>
      </c>
      <c r="M9" s="11">
        <f t="shared" si="1"/>
        <v>301.41199999999986</v>
      </c>
      <c r="N9" s="11">
        <f t="shared" si="1"/>
        <v>353.2850000000002</v>
      </c>
      <c r="O9" s="11">
        <f t="shared" si="1"/>
        <v>345.48599999999999</v>
      </c>
      <c r="P9" s="11">
        <f t="shared" si="1"/>
        <v>355.3660000000001</v>
      </c>
      <c r="Q9" s="11">
        <f t="shared" si="1"/>
        <v>371.79300000000012</v>
      </c>
      <c r="R9" s="40">
        <f t="shared" si="2"/>
        <v>2.7670719920019904</v>
      </c>
      <c r="S9" s="40">
        <f t="shared" si="0"/>
        <v>0.49043288029382293</v>
      </c>
    </row>
    <row r="10" spans="1:19" x14ac:dyDescent="0.2">
      <c r="A10" t="str">
        <f>name!C7</f>
        <v>Trade, accomod. and transport</v>
      </c>
      <c r="B10" s="11">
        <v>275.11299999999983</v>
      </c>
      <c r="C10" s="11">
        <v>289.46899999999971</v>
      </c>
      <c r="D10" s="11">
        <v>286.73900000000026</v>
      </c>
      <c r="E10" s="11">
        <v>298.53699999999981</v>
      </c>
      <c r="F10" s="11">
        <v>317.12599999999946</v>
      </c>
      <c r="G10" s="11"/>
      <c r="H10" s="11">
        <f t="shared" si="3"/>
        <v>30.386999999999205</v>
      </c>
      <c r="I10" s="11">
        <v>145.38293458814465</v>
      </c>
      <c r="J10" s="11">
        <f t="shared" si="4"/>
        <v>175.76993458814385</v>
      </c>
      <c r="K10" s="11"/>
      <c r="L10" t="str">
        <f t="shared" si="1"/>
        <v>Non-marketed services</v>
      </c>
      <c r="M10" s="11">
        <f t="shared" si="1"/>
        <v>248.92300000000034</v>
      </c>
      <c r="N10" s="11">
        <f t="shared" si="1"/>
        <v>258.64500000000021</v>
      </c>
      <c r="O10" s="11">
        <f t="shared" si="1"/>
        <v>258.12599999999969</v>
      </c>
      <c r="P10" s="11">
        <f t="shared" si="1"/>
        <v>267.98900000000003</v>
      </c>
      <c r="Q10" s="11">
        <f t="shared" si="1"/>
        <v>283.11199999999985</v>
      </c>
      <c r="R10" s="40">
        <f t="shared" si="2"/>
        <v>0.72872690724108402</v>
      </c>
      <c r="S10" s="40">
        <f t="shared" si="0"/>
        <v>0.61786590692640697</v>
      </c>
    </row>
    <row r="11" spans="1:19" x14ac:dyDescent="0.2">
      <c r="A11" t="str">
        <f>name!C8</f>
        <v>Business and other services</v>
      </c>
      <c r="B11" s="11">
        <v>301.41199999999986</v>
      </c>
      <c r="C11" s="11">
        <v>353.2850000000002</v>
      </c>
      <c r="D11" s="11">
        <v>345.48599999999999</v>
      </c>
      <c r="E11" s="11">
        <v>355.3660000000001</v>
      </c>
      <c r="F11" s="11">
        <v>371.79300000000012</v>
      </c>
      <c r="G11" s="11"/>
      <c r="H11" s="11">
        <f t="shared" si="3"/>
        <v>26.30700000000013</v>
      </c>
      <c r="I11" s="11">
        <v>168.78918457015158</v>
      </c>
      <c r="J11" s="11">
        <f t="shared" si="4"/>
        <v>195.09618457015171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248.92300000000034</v>
      </c>
      <c r="C12" s="11">
        <v>258.64500000000021</v>
      </c>
      <c r="D12" s="11">
        <v>258.12599999999969</v>
      </c>
      <c r="E12" s="11">
        <v>267.98900000000003</v>
      </c>
      <c r="F12" s="11">
        <v>283.11199999999985</v>
      </c>
      <c r="G12" s="11"/>
      <c r="H12" s="11">
        <f t="shared" si="3"/>
        <v>24.986000000000161</v>
      </c>
      <c r="I12" s="11">
        <v>145.08027153777479</v>
      </c>
      <c r="J12" s="11">
        <f t="shared" si="4"/>
        <v>170.06627153777495</v>
      </c>
      <c r="K12" s="11"/>
      <c r="L12" s="24" t="str">
        <f t="shared" ref="L12:Q12" si="5">A14</f>
        <v>All industries</v>
      </c>
      <c r="M12" s="34">
        <f t="shared" si="5"/>
        <v>1005.3850000000001</v>
      </c>
      <c r="N12" s="34">
        <f t="shared" si="5"/>
        <v>1089.5499999999997</v>
      </c>
      <c r="O12" s="34">
        <f t="shared" si="5"/>
        <v>1065.223</v>
      </c>
      <c r="P12" s="34">
        <f t="shared" si="5"/>
        <v>1096.6909999999998</v>
      </c>
      <c r="Q12" s="34">
        <f t="shared" si="5"/>
        <v>1141.3669999999991</v>
      </c>
      <c r="R12" s="43">
        <f>IF(D$5-B$5 &lt;&gt; 0,(EXP(LN(D14/B14)/(D$5-B$5))-1)*100,0)</f>
        <v>1.1629829512344481</v>
      </c>
      <c r="S12" s="43">
        <f>F41</f>
        <v>0.46134426371120529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1005.3850000000001</v>
      </c>
      <c r="C14" s="34">
        <f t="shared" ref="C14:F14" si="6">SUM(C7:C12)</f>
        <v>1089.5499999999997</v>
      </c>
      <c r="D14" s="34">
        <f t="shared" si="6"/>
        <v>1065.223</v>
      </c>
      <c r="E14" s="34">
        <f t="shared" si="6"/>
        <v>1096.6909999999998</v>
      </c>
      <c r="F14" s="34">
        <f t="shared" si="6"/>
        <v>1141.3669999999991</v>
      </c>
      <c r="G14" s="34"/>
      <c r="H14" s="34">
        <f>SUM(H7:H12)</f>
        <v>76.14399999999911</v>
      </c>
      <c r="I14" s="34">
        <f>SUM(I7:I12)</f>
        <v>532.16706970158589</v>
      </c>
      <c r="J14" s="34">
        <f t="shared" ref="J14" si="7">SUM(J7:J12)</f>
        <v>608.31106970158498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1.6205732132466621</v>
      </c>
      <c r="C20" s="18">
        <f t="shared" si="8"/>
        <v>1.2723601486852376</v>
      </c>
      <c r="D20" s="18">
        <f t="shared" si="8"/>
        <v>1.0076763269287268</v>
      </c>
      <c r="E20" s="18">
        <f t="shared" si="8"/>
        <v>0.99207525182571976</v>
      </c>
      <c r="F20" s="18">
        <f t="shared" si="8"/>
        <v>0.949825954316183</v>
      </c>
      <c r="G20" s="351"/>
      <c r="H20" s="40">
        <f>IF(D7&gt;0,(H7/D7)*100,0)</f>
        <v>0.99683249487598979</v>
      </c>
      <c r="I20" s="40">
        <f>IF(D7&gt;0,(I7/D7)*100,0)</f>
        <v>46.65305626989101</v>
      </c>
      <c r="J20" s="40">
        <f>IF(D7&gt;0,(J7/D7)*100,0)</f>
        <v>47.649888764766999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9.7488026974741011</v>
      </c>
      <c r="C21" s="18">
        <f t="shared" si="8"/>
        <v>9.0920104630352014</v>
      </c>
      <c r="D21" s="18">
        <f t="shared" si="8"/>
        <v>8.6365014649514702</v>
      </c>
      <c r="E21" s="18">
        <f t="shared" si="8"/>
        <v>8.3370794508206885</v>
      </c>
      <c r="F21" s="18">
        <f t="shared" si="8"/>
        <v>7.3906990477208323</v>
      </c>
      <c r="G21" s="351"/>
      <c r="H21" s="40">
        <f t="shared" ref="H21:H25" si="9">IF(D8&gt;0,(H8/D8)*100,0)</f>
        <v>-8.3077892997676344</v>
      </c>
      <c r="I21" s="40">
        <f t="shared" ref="I21:I25" si="10">IF(D8&gt;0,(I8/D8)*100,0)</f>
        <v>40.852366541488493</v>
      </c>
      <c r="J21" s="40">
        <f t="shared" ref="J21:J27" si="11">IF(D8&gt;0,(J8/D8)*100,0)</f>
        <v>32.544577241720859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6.5279470053760518</v>
      </c>
      <c r="C22" s="18">
        <f t="shared" si="8"/>
        <v>6.9043182965444192</v>
      </c>
      <c r="D22" s="18">
        <f t="shared" si="8"/>
        <v>6.7722908724276554</v>
      </c>
      <c r="E22" s="18">
        <f t="shared" si="8"/>
        <v>6.6096101819017292</v>
      </c>
      <c r="F22" s="18">
        <f t="shared" si="8"/>
        <v>6.4957196064017939</v>
      </c>
      <c r="G22" s="351"/>
      <c r="H22" s="40">
        <f t="shared" si="9"/>
        <v>2.7723870252285234</v>
      </c>
      <c r="I22" s="40">
        <f t="shared" si="10"/>
        <v>42.034349562886248</v>
      </c>
      <c r="J22" s="40">
        <f t="shared" si="11"/>
        <v>44.806736588114774</v>
      </c>
      <c r="K22" s="351"/>
    </row>
    <row r="23" spans="1:12" x14ac:dyDescent="0.2">
      <c r="A23" t="str">
        <f>$A$10</f>
        <v>Trade, accomod. and transport</v>
      </c>
      <c r="B23" s="18">
        <f t="shared" si="8"/>
        <v>27.363945155338481</v>
      </c>
      <c r="C23" s="18">
        <f t="shared" si="8"/>
        <v>26.567757331008195</v>
      </c>
      <c r="D23" s="18">
        <f t="shared" si="8"/>
        <v>26.918213369407184</v>
      </c>
      <c r="E23" s="18">
        <f t="shared" si="8"/>
        <v>27.22161483954914</v>
      </c>
      <c r="F23" s="18">
        <f t="shared" si="8"/>
        <v>27.784752844615252</v>
      </c>
      <c r="G23" s="351"/>
      <c r="H23" s="40">
        <f t="shared" si="9"/>
        <v>10.597442273286569</v>
      </c>
      <c r="I23" s="40">
        <f t="shared" si="10"/>
        <v>50.702183723924719</v>
      </c>
      <c r="J23" s="40">
        <f t="shared" si="11"/>
        <v>61.299625997211294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29.979758997796846</v>
      </c>
      <c r="C24" s="18">
        <f t="shared" si="8"/>
        <v>32.424854297645844</v>
      </c>
      <c r="D24" s="18">
        <f t="shared" si="8"/>
        <v>32.433208821063758</v>
      </c>
      <c r="E24" s="18">
        <f t="shared" si="8"/>
        <v>32.403475545983341</v>
      </c>
      <c r="F24" s="18">
        <f t="shared" si="8"/>
        <v>32.574360394158965</v>
      </c>
      <c r="G24" s="351"/>
      <c r="H24" s="40">
        <f t="shared" si="9"/>
        <v>7.6144908910925864</v>
      </c>
      <c r="I24" s="40">
        <f t="shared" si="10"/>
        <v>48.855578683405867</v>
      </c>
      <c r="J24" s="40">
        <f t="shared" si="11"/>
        <v>56.470069574498453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24.758972930767847</v>
      </c>
      <c r="C25" s="18">
        <f t="shared" si="8"/>
        <v>23.738699463081115</v>
      </c>
      <c r="D25" s="18">
        <f t="shared" si="8"/>
        <v>24.232109145221205</v>
      </c>
      <c r="E25" s="18">
        <f t="shared" si="8"/>
        <v>24.436144729919373</v>
      </c>
      <c r="F25" s="18">
        <f t="shared" si="8"/>
        <v>24.804642152786975</v>
      </c>
      <c r="G25" s="351"/>
      <c r="H25" s="40">
        <f t="shared" si="9"/>
        <v>9.6797687950846445</v>
      </c>
      <c r="I25" s="40">
        <f t="shared" si="10"/>
        <v>56.205214328574016</v>
      </c>
      <c r="J25" s="40">
        <f t="shared" si="11"/>
        <v>65.884983123658657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7.1481746075703496</v>
      </c>
      <c r="I27" s="43">
        <f>IF(D14&gt;0,(I14/D14)*100,0)</f>
        <v>49.958278191663709</v>
      </c>
      <c r="J27" s="43">
        <f t="shared" si="11"/>
        <v>57.106452799234056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Greater Birmingham and Solihull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-3.9573705958787952</v>
      </c>
      <c r="C34" s="18">
        <f t="shared" si="12"/>
        <v>-22.570872105604924</v>
      </c>
      <c r="D34" s="18">
        <f t="shared" si="12"/>
        <v>0.27056472091566697</v>
      </c>
      <c r="E34" s="18">
        <f t="shared" si="12"/>
        <v>-3.5903540622150842E-2</v>
      </c>
      <c r="F34" s="18">
        <f t="shared" ref="F34:F39" si="13">IF(F$5-D$5 &lt;&gt; 0,(EXP(LN(F7/D7)/(F$5-D$5))-1)*100,0)</f>
        <v>6.6148327860005018E-2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0.26649932495215189</v>
      </c>
      <c r="C35" s="18">
        <f t="shared" si="12"/>
        <v>-7.1308877268781323</v>
      </c>
      <c r="D35" s="18">
        <f t="shared" si="12"/>
        <v>-0.12335008290748073</v>
      </c>
      <c r="E35" s="18">
        <f t="shared" si="12"/>
        <v>-0.80237804909792931</v>
      </c>
      <c r="F35" s="18">
        <f t="shared" si="13"/>
        <v>-0.57654989249033006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3.4700686022306027</v>
      </c>
      <c r="C36" s="18">
        <f t="shared" si="12"/>
        <v>-4.1023050541031942</v>
      </c>
      <c r="D36" s="18">
        <f t="shared" si="12"/>
        <v>9.6017266338987994E-2</v>
      </c>
      <c r="E36" s="18">
        <f t="shared" si="12"/>
        <v>0.22573401931780257</v>
      </c>
      <c r="F36" s="18">
        <f t="shared" si="13"/>
        <v>0.1824764343022256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1.279777136553828</v>
      </c>
      <c r="C37" s="18">
        <f t="shared" si="12"/>
        <v>-0.94310617026329702</v>
      </c>
      <c r="D37" s="18">
        <f>IF(E$5-D$5 &lt;&gt; 0,(EXP(LN(E10/D10)/(E$5-D$5))-1)*100,0)</f>
        <v>0.80969008087898864</v>
      </c>
      <c r="E37" s="18">
        <f t="shared" si="12"/>
        <v>0.60588100866409977</v>
      </c>
      <c r="F37" s="18">
        <f t="shared" si="13"/>
        <v>0.67377154209480317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4.0497796645202477</v>
      </c>
      <c r="C38" s="18">
        <f t="shared" si="12"/>
        <v>-2.2075661293290638</v>
      </c>
      <c r="D38" s="18">
        <f t="shared" si="12"/>
        <v>0.56551549352532593</v>
      </c>
      <c r="E38" s="18">
        <f t="shared" si="12"/>
        <v>0.45291259766102598</v>
      </c>
      <c r="F38" s="18">
        <f t="shared" si="13"/>
        <v>0.49043288029382293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0.9624231247990167</v>
      </c>
      <c r="C39" s="18">
        <f t="shared" si="12"/>
        <v>-0.20066113785324191</v>
      </c>
      <c r="D39" s="18">
        <f t="shared" si="12"/>
        <v>0.75278119980304314</v>
      </c>
      <c r="E39" s="18">
        <f t="shared" si="12"/>
        <v>0.55047602363222925</v>
      </c>
      <c r="F39" s="18">
        <f t="shared" si="13"/>
        <v>0.61786590692640697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2.0301889453056665</v>
      </c>
      <c r="C41" s="18">
        <f>IF(D$5-C$5 &lt;&gt; 0,(EXP(LN(D14/C14)/(D$5-C$5))-1)*100,0)</f>
        <v>-2.2327566426506129</v>
      </c>
      <c r="D41" s="18">
        <f>IF(E$5-D$5 &lt;&gt; 0,(EXP(LN(E14/D14)/(E$5-D$5))-1)*100,0)</f>
        <v>0.58396441107613217</v>
      </c>
      <c r="E41" s="18">
        <f>IF(F$5-E$5 &lt;&gt; 0,(EXP(LN(F14/E14)/(F$5-E$5))-1)*100,0)</f>
        <v>0.40009025795040287</v>
      </c>
      <c r="F41" s="18">
        <f>IF(F$5-D$5 &lt;&gt; 0,(EXP(LN(F14/D14)/(F$5-D$5))-1)*100,0)</f>
        <v>0.46134426371120529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-2.4299999999999553</v>
      </c>
      <c r="C45" s="27">
        <f>D7-C7</f>
        <v>-3.1290000000000102</v>
      </c>
      <c r="D45" s="27">
        <f>E7-D7</f>
        <v>0.14600000000001145</v>
      </c>
      <c r="E45" s="27">
        <f>F7-E7</f>
        <v>-3.9000000000022794E-2</v>
      </c>
      <c r="F45" s="27">
        <f>F7-D7</f>
        <v>0.10699999999998866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1.0490000000000066</v>
      </c>
      <c r="C46" s="27">
        <f>D8-C8</f>
        <v>-7.0640000000000214</v>
      </c>
      <c r="D46" s="27">
        <f t="shared" si="14"/>
        <v>-0.56600000000008777</v>
      </c>
      <c r="E46" s="27">
        <f t="shared" si="14"/>
        <v>-7.0770000000001403</v>
      </c>
      <c r="F46" s="27">
        <f t="shared" ref="F46:F52" si="15">F8-D8</f>
        <v>-7.6430000000002281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9.594999999999672</v>
      </c>
      <c r="C47" s="27">
        <f t="shared" ref="C47:C50" si="16">D9-C9</f>
        <v>-3.0859999999996575</v>
      </c>
      <c r="D47" s="27">
        <f t="shared" si="14"/>
        <v>0.34699999999983788</v>
      </c>
      <c r="E47" s="27">
        <f t="shared" si="14"/>
        <v>1.65300000000002</v>
      </c>
      <c r="F47" s="27">
        <f t="shared" si="15"/>
        <v>1.9999999999998579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14.355999999999881</v>
      </c>
      <c r="C48" s="27">
        <f t="shared" si="16"/>
        <v>-2.7299999999994498</v>
      </c>
      <c r="D48" s="27">
        <f t="shared" si="14"/>
        <v>11.797999999999547</v>
      </c>
      <c r="E48" s="27">
        <f t="shared" si="14"/>
        <v>18.588999999999658</v>
      </c>
      <c r="F48" s="27">
        <f t="shared" si="15"/>
        <v>30.386999999999205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51.873000000000332</v>
      </c>
      <c r="C49" s="27">
        <f t="shared" si="16"/>
        <v>-7.7990000000002055</v>
      </c>
      <c r="D49" s="27">
        <f t="shared" si="14"/>
        <v>9.8800000000001091</v>
      </c>
      <c r="E49" s="27">
        <f t="shared" si="14"/>
        <v>16.427000000000021</v>
      </c>
      <c r="F49" s="27">
        <f t="shared" si="15"/>
        <v>26.30700000000013</v>
      </c>
    </row>
    <row r="50" spans="1:6" x14ac:dyDescent="0.2">
      <c r="A50" t="str">
        <f>$A$12</f>
        <v>Non-marketed services</v>
      </c>
      <c r="B50" s="27">
        <f t="shared" si="14"/>
        <v>9.7219999999998663</v>
      </c>
      <c r="C50" s="27">
        <f t="shared" si="16"/>
        <v>-0.51900000000051705</v>
      </c>
      <c r="D50" s="27">
        <f t="shared" si="14"/>
        <v>9.8630000000003406</v>
      </c>
      <c r="E50" s="27">
        <f t="shared" si="14"/>
        <v>15.12299999999982</v>
      </c>
      <c r="F50" s="27">
        <f t="shared" si="15"/>
        <v>24.986000000000161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84.164999999999623</v>
      </c>
      <c r="C52" s="29">
        <f>D14-C14</f>
        <v>-24.326999999999771</v>
      </c>
      <c r="D52" s="29">
        <f t="shared" si="14"/>
        <v>31.467999999999847</v>
      </c>
      <c r="E52" s="29">
        <f t="shared" si="14"/>
        <v>44.675999999999249</v>
      </c>
      <c r="F52" s="29">
        <f t="shared" si="15"/>
        <v>76.143999999999096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Greater Birmingham and Solihull</v>
      </c>
    </row>
    <row r="2" spans="1:7" x14ac:dyDescent="0.2">
      <c r="A2" s="1" t="s">
        <v>516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7.9669999999999916</v>
      </c>
      <c r="C5" s="11">
        <v>6.1200000000000028</v>
      </c>
      <c r="D5" s="11">
        <v>3.4989999999999974</v>
      </c>
      <c r="E5" s="11">
        <v>3.7290000000000045</v>
      </c>
      <c r="F5" s="11">
        <v>3.7359999999999896</v>
      </c>
      <c r="G5" s="10"/>
    </row>
    <row r="6" spans="1:7" x14ac:dyDescent="0.2">
      <c r="A6" s="10" t="str">
        <f>name!B5</f>
        <v>Mining and quarrying</v>
      </c>
      <c r="B6" s="11">
        <v>0.40500000000000103</v>
      </c>
      <c r="C6" s="11">
        <v>0.59499999999999931</v>
      </c>
      <c r="D6" s="11">
        <v>0.63200000000000012</v>
      </c>
      <c r="E6" s="11">
        <v>0.46099999999999952</v>
      </c>
      <c r="F6" s="11">
        <v>0.28399999999999992</v>
      </c>
    </row>
    <row r="7" spans="1:7" x14ac:dyDescent="0.2">
      <c r="A7" s="10" t="str">
        <f>name!B6</f>
        <v>Food drink and tobacco</v>
      </c>
      <c r="B7" s="11">
        <v>10.357999999999956</v>
      </c>
      <c r="C7" s="11">
        <v>8.0630000000000042</v>
      </c>
      <c r="D7" s="11">
        <v>7.9739999999999922</v>
      </c>
      <c r="E7" s="11">
        <v>8.0720000000000312</v>
      </c>
      <c r="F7" s="11">
        <v>7.7589999999999852</v>
      </c>
      <c r="G7" s="11"/>
    </row>
    <row r="8" spans="1:7" x14ac:dyDescent="0.2">
      <c r="A8" s="10" t="str">
        <f>name!B7</f>
        <v>Engineering</v>
      </c>
      <c r="B8" s="11">
        <v>11.648000000000005</v>
      </c>
      <c r="C8" s="11">
        <v>15.882999999999985</v>
      </c>
      <c r="D8" s="11">
        <v>14.285999999999976</v>
      </c>
      <c r="E8" s="11">
        <v>15.479999999999979</v>
      </c>
      <c r="F8" s="11">
        <v>13.653999999999957</v>
      </c>
      <c r="G8" s="11"/>
    </row>
    <row r="9" spans="1:7" x14ac:dyDescent="0.2">
      <c r="A9" s="10" t="str">
        <f>name!B8</f>
        <v>Rest of manufacturing</v>
      </c>
      <c r="B9" s="11">
        <v>76.007000000000048</v>
      </c>
      <c r="C9" s="11">
        <v>75.116000000000014</v>
      </c>
      <c r="D9" s="11">
        <v>69.738000000000028</v>
      </c>
      <c r="E9" s="11">
        <v>67.879999999999896</v>
      </c>
      <c r="F9" s="11">
        <v>62.941999999999815</v>
      </c>
      <c r="G9" s="11"/>
    </row>
    <row r="10" spans="1:7" x14ac:dyDescent="0.2">
      <c r="A10" s="10" t="str">
        <f>name!B9</f>
        <v>Electricity and gas</v>
      </c>
      <c r="B10" s="11">
        <v>1.9999999999999918</v>
      </c>
      <c r="C10" s="11">
        <v>1.5210000000000026</v>
      </c>
      <c r="D10" s="11">
        <v>1.5999999999999976</v>
      </c>
      <c r="E10" s="11">
        <v>1.5710000000000002</v>
      </c>
      <c r="F10" s="11">
        <v>1.5600000000000029</v>
      </c>
      <c r="G10" s="11"/>
    </row>
    <row r="11" spans="1:7" x14ac:dyDescent="0.2">
      <c r="A11" s="10" t="str">
        <f>name!B10</f>
        <v>Water and sewerage</v>
      </c>
      <c r="B11" s="11">
        <v>5.920999999999971</v>
      </c>
      <c r="C11" s="11">
        <v>5.6269999999999971</v>
      </c>
      <c r="D11" s="11">
        <v>5.0029999999999957</v>
      </c>
      <c r="E11" s="11">
        <v>5.1189999999999971</v>
      </c>
      <c r="F11" s="11">
        <v>5.2609999999999868</v>
      </c>
      <c r="G11" s="11"/>
    </row>
    <row r="12" spans="1:7" x14ac:dyDescent="0.2">
      <c r="A12" s="10" t="str">
        <f>name!B11</f>
        <v>Construction</v>
      </c>
      <c r="B12" s="11">
        <v>65.631000000000029</v>
      </c>
      <c r="C12" s="11">
        <v>75.225999999999701</v>
      </c>
      <c r="D12" s="11">
        <v>72.140000000000043</v>
      </c>
      <c r="E12" s="11">
        <v>72.486999999999881</v>
      </c>
      <c r="F12" s="11">
        <v>74.139999999999901</v>
      </c>
      <c r="G12" s="11"/>
    </row>
    <row r="13" spans="1:7" x14ac:dyDescent="0.2">
      <c r="A13" s="10" t="str">
        <f>name!B12</f>
        <v>Wholesale and retail trade</v>
      </c>
      <c r="B13" s="11">
        <v>154.34399999999997</v>
      </c>
      <c r="C13" s="11">
        <v>155.52799999999965</v>
      </c>
      <c r="D13" s="11">
        <v>152.92900000000026</v>
      </c>
      <c r="E13" s="11">
        <v>154.24099999999984</v>
      </c>
      <c r="F13" s="11">
        <v>155.61699999999951</v>
      </c>
      <c r="G13" s="11"/>
    </row>
    <row r="14" spans="1:7" x14ac:dyDescent="0.2">
      <c r="A14" s="10" t="str">
        <f>name!B13</f>
        <v>Transport and storage</v>
      </c>
      <c r="B14" s="11">
        <v>55.887999999999948</v>
      </c>
      <c r="C14" s="11">
        <v>68.132000000000019</v>
      </c>
      <c r="D14" s="11">
        <v>65.653999999999925</v>
      </c>
      <c r="E14" s="11">
        <v>71.577999999999946</v>
      </c>
      <c r="F14" s="11">
        <v>75.003000000000142</v>
      </c>
      <c r="G14" s="11"/>
    </row>
    <row r="15" spans="1:7" x14ac:dyDescent="0.2">
      <c r="A15" s="10" t="str">
        <f>name!B14</f>
        <v>Accommodation and food</v>
      </c>
      <c r="B15" s="11">
        <v>64.880999999999887</v>
      </c>
      <c r="C15" s="11">
        <v>65.809000000000012</v>
      </c>
      <c r="D15" s="11">
        <v>68.156000000000077</v>
      </c>
      <c r="E15" s="11">
        <v>72.718000000000032</v>
      </c>
      <c r="F15" s="11">
        <v>86.505999999999801</v>
      </c>
      <c r="G15" s="11"/>
    </row>
    <row r="16" spans="1:7" x14ac:dyDescent="0.2">
      <c r="A16" s="10" t="str">
        <f>name!B15</f>
        <v>Media</v>
      </c>
      <c r="B16" s="11">
        <v>4.3569999999999984</v>
      </c>
      <c r="C16" s="11">
        <v>5.480999999999991</v>
      </c>
      <c r="D16" s="11">
        <v>6.306000000000008</v>
      </c>
      <c r="E16" s="11">
        <v>6.2129999999999974</v>
      </c>
      <c r="F16" s="11">
        <v>6.296000000000002</v>
      </c>
      <c r="G16" s="11"/>
    </row>
    <row r="17" spans="1:7" x14ac:dyDescent="0.2">
      <c r="A17" s="10" t="str">
        <f>name!B16</f>
        <v>Information technology</v>
      </c>
      <c r="B17" s="11">
        <v>23.545999999999935</v>
      </c>
      <c r="C17" s="11">
        <v>25.538000000000022</v>
      </c>
      <c r="D17" s="11">
        <v>28.491000000000025</v>
      </c>
      <c r="E17" s="11">
        <v>30.240999999999893</v>
      </c>
      <c r="F17" s="11">
        <v>31.807999999999979</v>
      </c>
      <c r="G17" s="11"/>
    </row>
    <row r="18" spans="1:7" x14ac:dyDescent="0.2">
      <c r="A18" s="10" t="str">
        <f>name!B17</f>
        <v>Finance and insurance</v>
      </c>
      <c r="B18" s="11">
        <v>32.338000000000093</v>
      </c>
      <c r="C18" s="11">
        <v>35.203000000000038</v>
      </c>
      <c r="D18" s="11">
        <v>35.634999999999977</v>
      </c>
      <c r="E18" s="11">
        <v>35.624999999999964</v>
      </c>
      <c r="F18" s="11">
        <v>34.39000000000005</v>
      </c>
      <c r="G18" s="11"/>
    </row>
    <row r="19" spans="1:7" x14ac:dyDescent="0.2">
      <c r="A19" s="10" t="str">
        <f>name!B18</f>
        <v>Real estate</v>
      </c>
      <c r="B19" s="11">
        <v>16.299999999999994</v>
      </c>
      <c r="C19" s="11">
        <v>18.099999999999998</v>
      </c>
      <c r="D19" s="11">
        <v>18.234000000000016</v>
      </c>
      <c r="E19" s="11">
        <v>18.39899999999998</v>
      </c>
      <c r="F19" s="11">
        <v>20.687000000000005</v>
      </c>
      <c r="G19" s="11"/>
    </row>
    <row r="20" spans="1:7" x14ac:dyDescent="0.2">
      <c r="A20" s="10" t="str">
        <f>name!B19</f>
        <v>Professional services</v>
      </c>
      <c r="B20" s="11">
        <v>81.660999999999859</v>
      </c>
      <c r="C20" s="11">
        <v>87.726999999999975</v>
      </c>
      <c r="D20" s="11">
        <v>87.711999999999946</v>
      </c>
      <c r="E20" s="11">
        <v>90.582000000000093</v>
      </c>
      <c r="F20" s="11">
        <v>95.31200000000031</v>
      </c>
      <c r="G20" s="11"/>
    </row>
    <row r="21" spans="1:7" x14ac:dyDescent="0.2">
      <c r="A21" s="10" t="str">
        <f>name!B20</f>
        <v>Support services</v>
      </c>
      <c r="B21" s="11">
        <v>88.953999999999951</v>
      </c>
      <c r="C21" s="11">
        <v>128.35100000000014</v>
      </c>
      <c r="D21" s="11">
        <v>118.19600000000003</v>
      </c>
      <c r="E21" s="11">
        <v>125.77800000000013</v>
      </c>
      <c r="F21" s="11">
        <v>133.66099999999986</v>
      </c>
      <c r="G21" s="11"/>
    </row>
    <row r="22" spans="1:7" x14ac:dyDescent="0.2">
      <c r="A22" s="10" t="str">
        <f>name!B21</f>
        <v>Public admin. and defence</v>
      </c>
      <c r="B22" s="11">
        <v>39.564999999999955</v>
      </c>
      <c r="C22" s="11">
        <v>39.34199999999997</v>
      </c>
      <c r="D22" s="11">
        <v>38.933999999999997</v>
      </c>
      <c r="E22" s="11">
        <v>39.180000000000007</v>
      </c>
      <c r="F22" s="11">
        <v>40.905999999999899</v>
      </c>
      <c r="G22" s="11"/>
    </row>
    <row r="23" spans="1:7" x14ac:dyDescent="0.2">
      <c r="A23" s="10" t="str">
        <f>name!B22</f>
        <v>Education</v>
      </c>
      <c r="B23" s="11">
        <v>95.636000000000138</v>
      </c>
      <c r="C23" s="11">
        <v>87.254000000000246</v>
      </c>
      <c r="D23" s="11">
        <v>88.774999999999906</v>
      </c>
      <c r="E23" s="11">
        <v>91.594000000000023</v>
      </c>
      <c r="F23" s="11">
        <v>98.32899999999988</v>
      </c>
      <c r="G23" s="11"/>
    </row>
    <row r="24" spans="1:7" x14ac:dyDescent="0.2">
      <c r="A24" s="10" t="str">
        <f>name!B23</f>
        <v>Health and social work</v>
      </c>
      <c r="B24" s="11">
        <v>113.72200000000026</v>
      </c>
      <c r="C24" s="11">
        <v>132.04899999999998</v>
      </c>
      <c r="D24" s="11">
        <v>130.4169999999998</v>
      </c>
      <c r="E24" s="11">
        <v>137.21500000000003</v>
      </c>
      <c r="F24" s="11">
        <v>143.87700000000007</v>
      </c>
      <c r="G24" s="11"/>
    </row>
    <row r="25" spans="1:7" x14ac:dyDescent="0.2">
      <c r="A25" s="10" t="str">
        <f>name!B24</f>
        <v>Arts and entertainment</v>
      </c>
      <c r="B25" s="11">
        <v>26.274000000000033</v>
      </c>
      <c r="C25" s="11">
        <v>25.084000000000014</v>
      </c>
      <c r="D25" s="11">
        <v>24.270999999999972</v>
      </c>
      <c r="E25" s="11">
        <v>22.446000000000012</v>
      </c>
      <c r="F25" s="11">
        <v>23.565999999999967</v>
      </c>
      <c r="G25" s="11"/>
    </row>
    <row r="26" spans="1:7" x14ac:dyDescent="0.2">
      <c r="A26" s="10" t="str">
        <f>name!B25</f>
        <v>Other services</v>
      </c>
      <c r="B26" s="11">
        <v>27.981999999999974</v>
      </c>
      <c r="C26" s="11">
        <v>27.800999999999959</v>
      </c>
      <c r="D26" s="11">
        <v>26.641000000000034</v>
      </c>
      <c r="E26" s="11">
        <v>26.081999999999965</v>
      </c>
      <c r="F26" s="11">
        <v>26.072999999999922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1005.3849999999996</v>
      </c>
      <c r="C28" s="11">
        <f t="shared" ref="C28:F28" si="0">SUM(C5:C26)</f>
        <v>1089.5499999999997</v>
      </c>
      <c r="D28" s="11">
        <f t="shared" si="0"/>
        <v>1065.223</v>
      </c>
      <c r="E28" s="11">
        <f t="shared" si="0"/>
        <v>1096.6909999999998</v>
      </c>
      <c r="F28" s="11">
        <f t="shared" si="0"/>
        <v>1141.3669999999991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0.79243274964317101</v>
      </c>
      <c r="C32" s="18">
        <f t="shared" ref="C32:E32" si="1">C5/C$28*100</f>
        <v>0.56169978431462575</v>
      </c>
      <c r="D32" s="18">
        <f t="shared" si="1"/>
        <v>0.32847582149465393</v>
      </c>
      <c r="E32" s="18">
        <f t="shared" si="1"/>
        <v>0.34002285055681181</v>
      </c>
      <c r="F32" s="18">
        <f>F5/F$28*100</f>
        <v>0.3273267932225124</v>
      </c>
    </row>
    <row r="33" spans="1:6" x14ac:dyDescent="0.2">
      <c r="A33" t="str">
        <f>$A$6</f>
        <v>Mining and quarrying</v>
      </c>
      <c r="B33" s="18">
        <f t="shared" ref="B33:F53" si="2">B6/B$28*100</f>
        <v>4.0283075637691151E-2</v>
      </c>
      <c r="C33" s="18">
        <f t="shared" si="2"/>
        <v>5.4609701252810741E-2</v>
      </c>
      <c r="D33" s="18">
        <f t="shared" si="2"/>
        <v>5.9330299852706915E-2</v>
      </c>
      <c r="E33" s="18">
        <f t="shared" si="2"/>
        <v>4.2035541460630169E-2</v>
      </c>
      <c r="F33" s="18">
        <f t="shared" si="2"/>
        <v>2.4882443596143933E-2</v>
      </c>
    </row>
    <row r="34" spans="1:6" x14ac:dyDescent="0.2">
      <c r="A34" t="str">
        <f>$A$7</f>
        <v>Food drink and tobacco</v>
      </c>
      <c r="B34" s="18">
        <f t="shared" si="2"/>
        <v>1.0302520924819805</v>
      </c>
      <c r="C34" s="18">
        <f t="shared" si="2"/>
        <v>0.74003028773346846</v>
      </c>
      <c r="D34" s="18">
        <f t="shared" si="2"/>
        <v>0.74857565035677909</v>
      </c>
      <c r="E34" s="18">
        <f t="shared" si="2"/>
        <v>0.73603230080305504</v>
      </c>
      <c r="F34" s="18">
        <f t="shared" si="2"/>
        <v>0.679798872755213</v>
      </c>
    </row>
    <row r="35" spans="1:6" x14ac:dyDescent="0.2">
      <c r="A35" t="str">
        <f>$A$8</f>
        <v>Engineering</v>
      </c>
      <c r="B35" s="18">
        <f t="shared" si="2"/>
        <v>1.1585611482168532</v>
      </c>
      <c r="C35" s="18">
        <f t="shared" si="2"/>
        <v>1.4577577899132659</v>
      </c>
      <c r="D35" s="18">
        <f t="shared" si="2"/>
        <v>1.341127632430015</v>
      </c>
      <c r="E35" s="18">
        <f t="shared" si="2"/>
        <v>1.4115188325608563</v>
      </c>
      <c r="F35" s="18">
        <f t="shared" si="2"/>
        <v>1.1962848058512265</v>
      </c>
    </row>
    <row r="36" spans="1:6" x14ac:dyDescent="0.2">
      <c r="A36" t="str">
        <f>$A$9</f>
        <v>Rest of manufacturing</v>
      </c>
      <c r="B36" s="18">
        <f t="shared" si="2"/>
        <v>7.5599894567752717</v>
      </c>
      <c r="C36" s="18">
        <f t="shared" si="2"/>
        <v>6.8942223853884652</v>
      </c>
      <c r="D36" s="18">
        <f t="shared" si="2"/>
        <v>6.5467981821646761</v>
      </c>
      <c r="E36" s="18">
        <f t="shared" si="2"/>
        <v>6.1895283174567775</v>
      </c>
      <c r="F36" s="18">
        <f t="shared" si="2"/>
        <v>5.5146153691143924</v>
      </c>
    </row>
    <row r="37" spans="1:6" x14ac:dyDescent="0.2">
      <c r="A37" t="str">
        <f>$A$10</f>
        <v>Electricity and gas</v>
      </c>
      <c r="B37" s="18">
        <f t="shared" si="2"/>
        <v>0.19892876858118952</v>
      </c>
      <c r="C37" s="18">
        <f t="shared" si="2"/>
        <v>0.13959891698407625</v>
      </c>
      <c r="D37" s="18">
        <f t="shared" si="2"/>
        <v>0.15020329076634636</v>
      </c>
      <c r="E37" s="18">
        <f t="shared" si="2"/>
        <v>0.14324910115976153</v>
      </c>
      <c r="F37" s="18">
        <f t="shared" si="2"/>
        <v>0.13667821130276275</v>
      </c>
    </row>
    <row r="38" spans="1:6" x14ac:dyDescent="0.2">
      <c r="A38" t="str">
        <f>$A$11</f>
        <v>Water and sewerage</v>
      </c>
      <c r="B38" s="18">
        <f t="shared" si="2"/>
        <v>0.58892861938461116</v>
      </c>
      <c r="C38" s="18">
        <f t="shared" si="2"/>
        <v>0.5164517461337248</v>
      </c>
      <c r="D38" s="18">
        <f t="shared" si="2"/>
        <v>0.4696669148150196</v>
      </c>
      <c r="E38" s="18">
        <f t="shared" si="2"/>
        <v>0.46676775864851611</v>
      </c>
      <c r="F38" s="18">
        <f t="shared" si="2"/>
        <v>0.46093850619476395</v>
      </c>
    </row>
    <row r="39" spans="1:6" x14ac:dyDescent="0.2">
      <c r="A39" t="str">
        <f>$A$12</f>
        <v>Construction</v>
      </c>
      <c r="B39" s="18">
        <f t="shared" si="2"/>
        <v>6.5279470053760562</v>
      </c>
      <c r="C39" s="18">
        <f t="shared" si="2"/>
        <v>6.9043182965444192</v>
      </c>
      <c r="D39" s="18">
        <f t="shared" si="2"/>
        <v>6.7722908724276554</v>
      </c>
      <c r="E39" s="18">
        <f t="shared" si="2"/>
        <v>6.6096101819017292</v>
      </c>
      <c r="F39" s="18">
        <f t="shared" si="2"/>
        <v>6.4957196064017939</v>
      </c>
    </row>
    <row r="40" spans="1:6" x14ac:dyDescent="0.2">
      <c r="A40" t="str">
        <f>$A$13</f>
        <v>Wholesale and retail trade</v>
      </c>
      <c r="B40" s="18">
        <f t="shared" si="2"/>
        <v>15.351730928947619</v>
      </c>
      <c r="C40" s="18">
        <f t="shared" si="2"/>
        <v>14.274517002432169</v>
      </c>
      <c r="D40" s="18">
        <f t="shared" si="2"/>
        <v>14.356524408504159</v>
      </c>
      <c r="E40" s="18">
        <f t="shared" si="2"/>
        <v>14.064216812210539</v>
      </c>
      <c r="F40" s="18">
        <f t="shared" si="2"/>
        <v>13.634264877116619</v>
      </c>
    </row>
    <row r="41" spans="1:6" x14ac:dyDescent="0.2">
      <c r="A41" t="str">
        <f>$A$14</f>
        <v>Transport and storage</v>
      </c>
      <c r="B41" s="18">
        <f t="shared" si="2"/>
        <v>5.5588655092327786</v>
      </c>
      <c r="C41" s="18">
        <f t="shared" si="2"/>
        <v>6.2532238079941296</v>
      </c>
      <c r="D41" s="18">
        <f t="shared" si="2"/>
        <v>6.1634042824835671</v>
      </c>
      <c r="E41" s="18">
        <f t="shared" si="2"/>
        <v>6.5267244830129867</v>
      </c>
      <c r="F41" s="18">
        <f t="shared" si="2"/>
        <v>6.5713306938084068</v>
      </c>
    </row>
    <row r="42" spans="1:6" x14ac:dyDescent="0.2">
      <c r="A42" t="str">
        <f>$A$15</f>
        <v>Accommodation and food</v>
      </c>
      <c r="B42" s="18">
        <f t="shared" si="2"/>
        <v>6.4533487171580948</v>
      </c>
      <c r="C42" s="18">
        <f t="shared" si="2"/>
        <v>6.0400165205818945</v>
      </c>
      <c r="D42" s="18">
        <f t="shared" si="2"/>
        <v>6.3982846784194551</v>
      </c>
      <c r="E42" s="18">
        <f t="shared" si="2"/>
        <v>6.6306735443256155</v>
      </c>
      <c r="F42" s="18">
        <f t="shared" si="2"/>
        <v>7.579157273690222</v>
      </c>
    </row>
    <row r="43" spans="1:6" x14ac:dyDescent="0.2">
      <c r="A43" t="str">
        <f>$A$16</f>
        <v>Media</v>
      </c>
      <c r="B43" s="18">
        <f t="shared" si="2"/>
        <v>0.43336632235412303</v>
      </c>
      <c r="C43" s="18">
        <f t="shared" si="2"/>
        <v>0.50305171859942099</v>
      </c>
      <c r="D43" s="18">
        <f t="shared" si="2"/>
        <v>0.59198871973286427</v>
      </c>
      <c r="E43" s="18">
        <f t="shared" si="2"/>
        <v>0.5665223841537862</v>
      </c>
      <c r="F43" s="18">
        <f t="shared" si="2"/>
        <v>0.55161924253986738</v>
      </c>
    </row>
    <row r="44" spans="1:6" x14ac:dyDescent="0.2">
      <c r="A44" t="str">
        <f>$A$17</f>
        <v>Information technology</v>
      </c>
      <c r="B44" s="18">
        <f t="shared" si="2"/>
        <v>2.3419883925063476</v>
      </c>
      <c r="C44" s="18">
        <f t="shared" si="2"/>
        <v>2.343903446376947</v>
      </c>
      <c r="D44" s="18">
        <f t="shared" si="2"/>
        <v>2.6746512232649904</v>
      </c>
      <c r="E44" s="18">
        <f t="shared" si="2"/>
        <v>2.7574768097850622</v>
      </c>
      <c r="F44" s="18">
        <f t="shared" si="2"/>
        <v>2.7868336827681199</v>
      </c>
    </row>
    <row r="45" spans="1:6" x14ac:dyDescent="0.2">
      <c r="A45" t="str">
        <f>$A$18</f>
        <v>Finance and insurance</v>
      </c>
      <c r="B45" s="18">
        <f t="shared" si="2"/>
        <v>3.2164792591892764</v>
      </c>
      <c r="C45" s="18">
        <f t="shared" si="2"/>
        <v>3.2309669129457159</v>
      </c>
      <c r="D45" s="18">
        <f t="shared" si="2"/>
        <v>3.3453089165367231</v>
      </c>
      <c r="E45" s="18">
        <f t="shared" si="2"/>
        <v>3.2484081660194142</v>
      </c>
      <c r="F45" s="18">
        <f t="shared" si="2"/>
        <v>3.0130536453218006</v>
      </c>
    </row>
    <row r="46" spans="1:6" x14ac:dyDescent="0.2">
      <c r="A46" t="str">
        <f>$A$19</f>
        <v>Real estate</v>
      </c>
      <c r="B46" s="18">
        <f t="shared" si="2"/>
        <v>1.6212694639367007</v>
      </c>
      <c r="C46" s="18">
        <f t="shared" si="2"/>
        <v>1.6612362902115554</v>
      </c>
      <c r="D46" s="18">
        <f t="shared" si="2"/>
        <v>1.7117542523959788</v>
      </c>
      <c r="E46" s="18">
        <f t="shared" si="2"/>
        <v>1.6776831395534368</v>
      </c>
      <c r="F46" s="18">
        <f t="shared" si="2"/>
        <v>1.8124757418078519</v>
      </c>
    </row>
    <row r="47" spans="1:6" x14ac:dyDescent="0.2">
      <c r="A47" s="10" t="str">
        <f>$A$20</f>
        <v>Professional services</v>
      </c>
      <c r="B47" s="18">
        <f t="shared" si="2"/>
        <v>8.1223610855542798</v>
      </c>
      <c r="C47" s="18">
        <f t="shared" si="2"/>
        <v>8.0516727089165254</v>
      </c>
      <c r="D47" s="18">
        <f t="shared" si="2"/>
        <v>8.2341443998111146</v>
      </c>
      <c r="E47" s="18">
        <f t="shared" si="2"/>
        <v>8.2595735717718224</v>
      </c>
      <c r="F47" s="18">
        <f t="shared" si="2"/>
        <v>8.3506882536467586</v>
      </c>
    </row>
    <row r="48" spans="1:6" x14ac:dyDescent="0.2">
      <c r="A48" s="10" t="str">
        <f>$A$21</f>
        <v>Support services</v>
      </c>
      <c r="B48" s="18">
        <f t="shared" si="2"/>
        <v>8.8477548401855977</v>
      </c>
      <c r="C48" s="18">
        <f t="shared" si="2"/>
        <v>11.780184479831139</v>
      </c>
      <c r="D48" s="18">
        <f t="shared" si="2"/>
        <v>11.09589259713694</v>
      </c>
      <c r="E48" s="18">
        <f t="shared" si="2"/>
        <v>11.468864064718336</v>
      </c>
      <c r="F48" s="18">
        <f t="shared" si="2"/>
        <v>11.710606667268282</v>
      </c>
    </row>
    <row r="49" spans="1:9" x14ac:dyDescent="0.2">
      <c r="A49" s="10" t="str">
        <f>$A$22</f>
        <v>Public admin. and defence</v>
      </c>
      <c r="B49" s="18">
        <f t="shared" si="2"/>
        <v>3.9353083644573941</v>
      </c>
      <c r="C49" s="18">
        <f t="shared" si="2"/>
        <v>3.6108485154421532</v>
      </c>
      <c r="D49" s="18">
        <f t="shared" si="2"/>
        <v>3.6550093266855863</v>
      </c>
      <c r="E49" s="18">
        <f t="shared" si="2"/>
        <v>3.5725651072179869</v>
      </c>
      <c r="F49" s="18">
        <f t="shared" si="2"/>
        <v>3.5839480202248648</v>
      </c>
    </row>
    <row r="50" spans="1:9" x14ac:dyDescent="0.2">
      <c r="A50" s="10" t="str">
        <f>$A$23</f>
        <v>Education</v>
      </c>
      <c r="B50" s="18">
        <f t="shared" si="2"/>
        <v>9.5123758560153746</v>
      </c>
      <c r="C50" s="18">
        <f t="shared" si="2"/>
        <v>8.0082602909458274</v>
      </c>
      <c r="D50" s="18">
        <f t="shared" si="2"/>
        <v>8.3339357111140036</v>
      </c>
      <c r="E50" s="18">
        <f t="shared" si="2"/>
        <v>8.3518511595335454</v>
      </c>
      <c r="F50" s="18">
        <f t="shared" si="2"/>
        <v>8.6150204097367435</v>
      </c>
    </row>
    <row r="51" spans="1:9" x14ac:dyDescent="0.2">
      <c r="A51" s="10" t="str">
        <f>$A$24</f>
        <v>Health and social work</v>
      </c>
      <c r="B51" s="18">
        <f t="shared" si="2"/>
        <v>11.311288710295091</v>
      </c>
      <c r="C51" s="18">
        <f t="shared" si="2"/>
        <v>12.119590656693131</v>
      </c>
      <c r="D51" s="18">
        <f t="shared" si="2"/>
        <v>12.24316410742162</v>
      </c>
      <c r="E51" s="18">
        <f t="shared" si="2"/>
        <v>12.511728463167843</v>
      </c>
      <c r="F51" s="18">
        <f t="shared" si="2"/>
        <v>12.605673722825363</v>
      </c>
    </row>
    <row r="52" spans="1:9" x14ac:dyDescent="0.2">
      <c r="A52" s="10" t="str">
        <f>$A$25</f>
        <v>Arts and entertainment</v>
      </c>
      <c r="B52" s="18">
        <f t="shared" si="2"/>
        <v>2.613327232851101</v>
      </c>
      <c r="C52" s="18">
        <f t="shared" si="2"/>
        <v>2.3022348676058941</v>
      </c>
      <c r="D52" s="18">
        <f t="shared" si="2"/>
        <v>2.2784900438687461</v>
      </c>
      <c r="E52" s="18">
        <f t="shared" si="2"/>
        <v>2.0467023072132458</v>
      </c>
      <c r="F52" s="18">
        <f t="shared" si="2"/>
        <v>2.064717133051857</v>
      </c>
    </row>
    <row r="53" spans="1:9" x14ac:dyDescent="0.2">
      <c r="A53" s="10" t="str">
        <f>$A$26</f>
        <v>Other services</v>
      </c>
      <c r="B53" s="18">
        <f t="shared" si="2"/>
        <v>2.7832124012194317</v>
      </c>
      <c r="C53" s="18">
        <f t="shared" si="2"/>
        <v>2.5516038731586406</v>
      </c>
      <c r="D53" s="18">
        <f t="shared" si="2"/>
        <v>2.5009786683164026</v>
      </c>
      <c r="E53" s="18">
        <f t="shared" si="2"/>
        <v>2.3782451027682336</v>
      </c>
      <c r="F53" s="18">
        <f t="shared" si="2"/>
        <v>2.2843660277544333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Greater Birmingham and Solihull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-6.3809669353518288</v>
      </c>
      <c r="C63" s="18">
        <f>IF(AND(D$3-C$3 &lt;&gt; 0,C5&lt;&gt;0,D5&lt;&gt;0),(EXP(LN(D5/C5)/(D$3-C$3))-1)*100,0)</f>
        <v>-42.826797385620985</v>
      </c>
      <c r="D63" s="18">
        <f t="shared" ref="B63:E78" si="3">IF(AND(E$3-D$3 &lt;&gt; 0,D5&lt;&gt;0,E5&lt;&gt;0),(EXP(LN(E5/D5)/(E$3-D$3))-1)*100,0)</f>
        <v>1.2813981956940612</v>
      </c>
      <c r="E63" s="18">
        <f t="shared" si="3"/>
        <v>1.875595040756739E-2</v>
      </c>
      <c r="F63" s="18">
        <f>IF(AND(F$3-D$3 &lt;&gt; 0,D5&lt;&gt;0,F5&lt;&gt;0),(EXP(LN(F5/D5)/(F$3-D$3))-1)*100,0)</f>
        <v>0.43787794258052237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10.094465067432456</v>
      </c>
      <c r="C64" s="18">
        <f t="shared" ref="C64:C78" si="4">IF(AND(D$3-C$3 &lt;&gt; 0,C6&lt;&gt;0,D6&lt;&gt;0),(EXP(LN(D6/C6)/(D$3-C$3))-1)*100,0)</f>
        <v>6.2184873949581165</v>
      </c>
      <c r="D64" s="18">
        <f t="shared" si="3"/>
        <v>-6.1148791968464682</v>
      </c>
      <c r="E64" s="18">
        <f t="shared" si="3"/>
        <v>-4.7287767457480534</v>
      </c>
      <c r="F64" s="18">
        <f t="shared" ref="F64:F84" si="5">IF(AND(F$3-D$3 &lt;&gt; 0,D6&lt;&gt;0,F6&lt;&gt;0),(EXP(LN(F6/D6)/(F$3-D$3))-1)*100,0)</f>
        <v>-5.1930698988078561</v>
      </c>
    </row>
    <row r="65" spans="1:6" x14ac:dyDescent="0.2">
      <c r="A65" t="str">
        <f>$A$7</f>
        <v>Food drink and tobacco</v>
      </c>
      <c r="B65" s="18">
        <f t="shared" si="3"/>
        <v>-6.0698127121320722</v>
      </c>
      <c r="C65" s="18">
        <f t="shared" si="4"/>
        <v>-1.1038075158131155</v>
      </c>
      <c r="D65" s="18">
        <f t="shared" si="3"/>
        <v>0.24459933911646914</v>
      </c>
      <c r="E65" s="18">
        <f t="shared" si="3"/>
        <v>-0.39469724611893575</v>
      </c>
      <c r="F65" s="18">
        <f t="shared" si="5"/>
        <v>-0.18205267636234312</v>
      </c>
    </row>
    <row r="66" spans="1:6" x14ac:dyDescent="0.2">
      <c r="A66" t="str">
        <f>$A$8</f>
        <v>Engineering</v>
      </c>
      <c r="B66" s="18">
        <f t="shared" si="3"/>
        <v>8.0613262741033189</v>
      </c>
      <c r="C66" s="18">
        <f t="shared" si="4"/>
        <v>-10.054775546181515</v>
      </c>
      <c r="D66" s="18">
        <f t="shared" si="3"/>
        <v>1.6183320340108942</v>
      </c>
      <c r="E66" s="18">
        <f t="shared" si="3"/>
        <v>-1.2473191686933283</v>
      </c>
      <c r="F66" s="18">
        <f t="shared" si="5"/>
        <v>-0.30119561139710926</v>
      </c>
    </row>
    <row r="67" spans="1:6" x14ac:dyDescent="0.2">
      <c r="A67" t="str">
        <f>$A$9</f>
        <v>Rest of manufacturing</v>
      </c>
      <c r="B67" s="18">
        <f t="shared" si="3"/>
        <v>-0.29436230114113782</v>
      </c>
      <c r="C67" s="18">
        <f t="shared" si="4"/>
        <v>-7.1595931625751952</v>
      </c>
      <c r="D67" s="18">
        <f t="shared" si="3"/>
        <v>-0.53862264881152644</v>
      </c>
      <c r="E67" s="18">
        <f t="shared" si="3"/>
        <v>-0.75243267434972338</v>
      </c>
      <c r="F67" s="18">
        <f t="shared" si="5"/>
        <v>-0.68121378390192389</v>
      </c>
    </row>
    <row r="68" spans="1:6" x14ac:dyDescent="0.2">
      <c r="A68" t="str">
        <f>$A$10</f>
        <v>Electricity and gas</v>
      </c>
      <c r="B68" s="18">
        <f t="shared" si="3"/>
        <v>-6.6154985436598039</v>
      </c>
      <c r="C68" s="18">
        <f t="shared" si="4"/>
        <v>5.1939513477971655</v>
      </c>
      <c r="D68" s="18">
        <f t="shared" si="3"/>
        <v>-0.36515707354761728</v>
      </c>
      <c r="E68" s="18">
        <f t="shared" si="3"/>
        <v>-7.024069978306402E-2</v>
      </c>
      <c r="F68" s="18">
        <f t="shared" si="5"/>
        <v>-0.16864302413525101</v>
      </c>
    </row>
    <row r="69" spans="1:6" x14ac:dyDescent="0.2">
      <c r="A69" t="str">
        <f>$A$11</f>
        <v>Water and sewerage</v>
      </c>
      <c r="B69" s="18">
        <f t="shared" si="3"/>
        <v>-1.2651516366823379</v>
      </c>
      <c r="C69" s="18">
        <f t="shared" si="4"/>
        <v>-11.089390438955071</v>
      </c>
      <c r="D69" s="18">
        <f t="shared" si="3"/>
        <v>0.45947988577688115</v>
      </c>
      <c r="E69" s="18">
        <f t="shared" si="3"/>
        <v>0.2739948343289722</v>
      </c>
      <c r="F69" s="18">
        <f t="shared" si="5"/>
        <v>0.33578510094651737</v>
      </c>
    </row>
    <row r="70" spans="1:6" x14ac:dyDescent="0.2">
      <c r="A70" t="str">
        <f>$A$12</f>
        <v>Construction</v>
      </c>
      <c r="B70" s="18">
        <f t="shared" si="3"/>
        <v>3.4700686022306027</v>
      </c>
      <c r="C70" s="18">
        <f t="shared" si="4"/>
        <v>-4.1023050541031942</v>
      </c>
      <c r="D70" s="18">
        <f t="shared" si="3"/>
        <v>9.6017266338987994E-2</v>
      </c>
      <c r="E70" s="18">
        <f t="shared" si="3"/>
        <v>0.22573401931780257</v>
      </c>
      <c r="F70" s="18">
        <f t="shared" si="5"/>
        <v>0.1824764343022256</v>
      </c>
    </row>
    <row r="71" spans="1:6" x14ac:dyDescent="0.2">
      <c r="A71" t="str">
        <f>$A$13</f>
        <v>Wholesale and retail trade</v>
      </c>
      <c r="B71" s="18">
        <f t="shared" si="3"/>
        <v>0.19123016755731026</v>
      </c>
      <c r="C71" s="18">
        <f t="shared" si="4"/>
        <v>-1.6710817344782969</v>
      </c>
      <c r="D71" s="18">
        <f t="shared" si="3"/>
        <v>0.17099709046171085</v>
      </c>
      <c r="E71" s="18">
        <f t="shared" si="3"/>
        <v>8.8854912923674867E-2</v>
      </c>
      <c r="F71" s="18">
        <f t="shared" si="5"/>
        <v>0.11622815179708201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5.0771155047161454</v>
      </c>
      <c r="C72" s="18">
        <f t="shared" si="4"/>
        <v>-3.6370574766630859</v>
      </c>
      <c r="D72" s="18">
        <f t="shared" si="3"/>
        <v>1.7427972594312058</v>
      </c>
      <c r="E72" s="18">
        <f t="shared" si="3"/>
        <v>0.46849751948878637</v>
      </c>
      <c r="F72" s="18">
        <f t="shared" si="5"/>
        <v>0.89148079485859011</v>
      </c>
    </row>
    <row r="73" spans="1:6" x14ac:dyDescent="0.2">
      <c r="A73" t="str">
        <f>$A$15</f>
        <v>Accommodation and food</v>
      </c>
      <c r="B73" s="18">
        <f t="shared" si="6"/>
        <v>0.35567563833227567</v>
      </c>
      <c r="C73" s="18">
        <f>IF(AND(D$3-C$3 &lt;&gt; 0,C15&lt;&gt;0,D15&lt;&gt;0),(EXP(LN(D15/C15)/(D$3-C$3))-1)*100,0)</f>
        <v>3.5663814979715047</v>
      </c>
      <c r="D73" s="18">
        <f t="shared" si="3"/>
        <v>1.3042268317962957</v>
      </c>
      <c r="E73" s="18">
        <f t="shared" si="3"/>
        <v>1.7514086938049012</v>
      </c>
      <c r="F73" s="18">
        <f t="shared" si="5"/>
        <v>1.6021291722076114</v>
      </c>
    </row>
    <row r="74" spans="1:6" x14ac:dyDescent="0.2">
      <c r="A74" t="str">
        <f>$A$16</f>
        <v>Media</v>
      </c>
      <c r="B74" s="18">
        <f t="shared" si="6"/>
        <v>5.9053891882776322</v>
      </c>
      <c r="C74" s="18">
        <f>IF(AND(D$3-C$3 &lt;&gt; 0,C16&lt;&gt;0,D16&lt;&gt;0),(EXP(LN(D16/C16)/(D$3-C$3))-1)*100,0)</f>
        <v>15.051997810618833</v>
      </c>
      <c r="D74" s="18">
        <f t="shared" si="3"/>
        <v>-0.2967127359081001</v>
      </c>
      <c r="E74" s="18">
        <f t="shared" si="3"/>
        <v>0.13279449424334899</v>
      </c>
      <c r="F74" s="18">
        <f t="shared" si="5"/>
        <v>-1.0579773687591221E-2</v>
      </c>
    </row>
    <row r="75" spans="1:6" x14ac:dyDescent="0.2">
      <c r="A75" t="str">
        <f>$A$17</f>
        <v>Information technology</v>
      </c>
      <c r="B75" s="18">
        <f t="shared" si="6"/>
        <v>2.051040182465802</v>
      </c>
      <c r="C75" s="18">
        <f t="shared" si="4"/>
        <v>11.563160780014092</v>
      </c>
      <c r="D75" s="18">
        <f t="shared" si="3"/>
        <v>1.1993425521325873</v>
      </c>
      <c r="E75" s="18">
        <f t="shared" si="3"/>
        <v>0.50647035622932712</v>
      </c>
      <c r="F75" s="18">
        <f t="shared" si="5"/>
        <v>0.7368990529559083</v>
      </c>
    </row>
    <row r="76" spans="1:6" x14ac:dyDescent="0.2">
      <c r="A76" t="str">
        <f>$A$18</f>
        <v>Finance and insurance</v>
      </c>
      <c r="B76" s="18">
        <f t="shared" si="6"/>
        <v>2.1448863923874129</v>
      </c>
      <c r="C76" s="18">
        <f t="shared" si="4"/>
        <v>1.2271681390788824</v>
      </c>
      <c r="D76" s="18">
        <f t="shared" si="3"/>
        <v>-5.6130897606143648E-3</v>
      </c>
      <c r="E76" s="18">
        <f t="shared" si="3"/>
        <v>-0.35219646958032369</v>
      </c>
      <c r="F76" s="18">
        <f t="shared" si="5"/>
        <v>-0.2368023565372579</v>
      </c>
    </row>
    <row r="77" spans="1:6" x14ac:dyDescent="0.2">
      <c r="A77" t="str">
        <f>$A$19</f>
        <v>Real estate</v>
      </c>
      <c r="B77" s="18">
        <f t="shared" si="6"/>
        <v>2.6532592033967406</v>
      </c>
      <c r="C77" s="18">
        <f t="shared" si="4"/>
        <v>0.74033149171279788</v>
      </c>
      <c r="D77" s="18">
        <f t="shared" si="3"/>
        <v>0.18032904059521737</v>
      </c>
      <c r="E77" s="18">
        <f t="shared" si="3"/>
        <v>1.1789875938566619</v>
      </c>
      <c r="F77" s="18">
        <f t="shared" si="5"/>
        <v>0.84500014442971949</v>
      </c>
    </row>
    <row r="78" spans="1:6" x14ac:dyDescent="0.2">
      <c r="A78" t="str">
        <f>$A$20</f>
        <v>Professional services</v>
      </c>
      <c r="B78" s="18">
        <f t="shared" si="6"/>
        <v>1.8074702435531442</v>
      </c>
      <c r="C78" s="18">
        <f t="shared" si="4"/>
        <v>-1.7098498751844105E-2</v>
      </c>
      <c r="D78" s="18">
        <f t="shared" si="3"/>
        <v>0.64601367877406002</v>
      </c>
      <c r="E78" s="18">
        <f t="shared" si="3"/>
        <v>0.51029964675968209</v>
      </c>
      <c r="F78" s="18">
        <f t="shared" si="5"/>
        <v>0.55551731181626707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9.5994674054352238</v>
      </c>
      <c r="C79" s="18">
        <f t="shared" ref="C79:C84" si="8">IF(AND(D$3-C$3 &lt;&gt; 0,C21&lt;&gt;0,D21&lt;&gt;0),(EXP(LN(D21/C21)/(D$3-C$3))-1)*100,0)</f>
        <v>-7.9118978426347297</v>
      </c>
      <c r="D79" s="18">
        <f t="shared" ref="D79:D84" si="9">IF(AND(E$3-D$3 &lt;&gt; 0,D21&lt;&gt;0,E21&lt;&gt;0),(EXP(LN(E21/D21)/(E$3-D$3))-1)*100,0)</f>
        <v>1.2512470991751456</v>
      </c>
      <c r="E79" s="18">
        <f t="shared" ref="E79:E84" si="10">IF(AND(F$3-E$3 &lt;&gt; 0,E21&lt;&gt;0,F21&lt;&gt;0),(EXP(LN(F21/E21)/(F$3-E$3))-1)*100,0)</f>
        <v>0.60973431304818249</v>
      </c>
      <c r="F79" s="18">
        <f t="shared" si="5"/>
        <v>0.8231190176272829</v>
      </c>
    </row>
    <row r="80" spans="1:6" x14ac:dyDescent="0.2">
      <c r="A80" s="10" t="str">
        <f>$A$22</f>
        <v>Public admin. and defence</v>
      </c>
      <c r="B80" s="18">
        <f t="shared" si="7"/>
        <v>-0.14120617392200385</v>
      </c>
      <c r="C80" s="18">
        <f t="shared" si="8"/>
        <v>-1.037059630928705</v>
      </c>
      <c r="D80" s="18">
        <f t="shared" si="9"/>
        <v>0.12604952870980402</v>
      </c>
      <c r="E80" s="18">
        <f t="shared" si="10"/>
        <v>0.43203397784594699</v>
      </c>
      <c r="F80" s="18">
        <f t="shared" si="5"/>
        <v>0.3299354038708735</v>
      </c>
    </row>
    <row r="81" spans="1:6" x14ac:dyDescent="0.2">
      <c r="A81" s="10" t="str">
        <f>$A$23</f>
        <v>Education</v>
      </c>
      <c r="B81" s="18">
        <f t="shared" si="7"/>
        <v>-2.2670550174066384</v>
      </c>
      <c r="C81" s="18">
        <f t="shared" si="8"/>
        <v>1.7431865587820061</v>
      </c>
      <c r="D81" s="18">
        <f t="shared" si="9"/>
        <v>0.62717231129862938</v>
      </c>
      <c r="E81" s="18">
        <f t="shared" si="10"/>
        <v>0.71205546004000642</v>
      </c>
      <c r="F81" s="18">
        <f t="shared" si="5"/>
        <v>0.68375312428312629</v>
      </c>
    </row>
    <row r="82" spans="1:6" x14ac:dyDescent="0.2">
      <c r="A82" s="10" t="str">
        <f>$A$24</f>
        <v>Health and social work</v>
      </c>
      <c r="B82" s="18">
        <f t="shared" si="7"/>
        <v>3.8060479058555474</v>
      </c>
      <c r="C82" s="18">
        <f t="shared" si="8"/>
        <v>-1.2359048535014794</v>
      </c>
      <c r="D82" s="18">
        <f t="shared" si="9"/>
        <v>1.0214218545700149</v>
      </c>
      <c r="E82" s="18">
        <f t="shared" si="10"/>
        <v>0.47522291074213463</v>
      </c>
      <c r="F82" s="18">
        <f t="shared" si="5"/>
        <v>0.65696030451829479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-1.15205405399742</v>
      </c>
      <c r="C83" s="18">
        <f t="shared" si="8"/>
        <v>-3.2411098708341579</v>
      </c>
      <c r="D83" s="18">
        <f t="shared" si="9"/>
        <v>-1.5512383536542607</v>
      </c>
      <c r="E83" s="18">
        <f t="shared" si="10"/>
        <v>0.48811311667680268</v>
      </c>
      <c r="F83" s="18">
        <f t="shared" si="5"/>
        <v>-0.19632188086688984</v>
      </c>
    </row>
    <row r="84" spans="1:6" x14ac:dyDescent="0.2">
      <c r="A84" s="10" t="str">
        <f>$A$26</f>
        <v>Other services</v>
      </c>
      <c r="B84" s="18">
        <f t="shared" si="7"/>
        <v>-0.16210484389290736</v>
      </c>
      <c r="C84" s="18">
        <f t="shared" si="8"/>
        <v>-4.1725117801515328</v>
      </c>
      <c r="D84" s="18">
        <f t="shared" si="9"/>
        <v>-0.42322110996528828</v>
      </c>
      <c r="E84" s="18">
        <f t="shared" si="10"/>
        <v>-3.4511915578017138E-3</v>
      </c>
      <c r="F84" s="18">
        <f t="shared" si="5"/>
        <v>-0.1435707476622583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2.0301889453056887</v>
      </c>
      <c r="C86" s="18">
        <f>IF(AND(D$3-C$3 &lt;&gt; 0,C28&lt;&gt;0,D28&lt;&gt;0),(EXP(LN(D28/C28)/(D$3-C$3))-1)*100,0)</f>
        <v>-2.2327566426506129</v>
      </c>
      <c r="D86" s="18">
        <f>IF(AND(E$3-D$3 &lt;&gt; 0,D28&lt;&gt;0,E28&lt;&gt;0),(EXP(LN(E28/D28)/(E$3-D$3))-1)*100,0)</f>
        <v>0.58396441107613217</v>
      </c>
      <c r="E86" s="18">
        <f>IF(AND(F$3-E$3 &lt;&gt; 0,E28&lt;&gt;0,F28&lt;&gt;0),(EXP(LN(F28/E28)/(F$3-E$3))-1)*100,0)</f>
        <v>0.40009025795040287</v>
      </c>
      <c r="F86" s="18">
        <f>IF(AND(F$3-D$3 &lt;&gt; 0,D28&lt;&gt;0,F28&lt;&gt;0),(EXP(LN(F28/D28)/(F$3-D$3))-1)*100,0)</f>
        <v>0.46134426371120529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-1.8469999999999889</v>
      </c>
      <c r="C90" s="27">
        <f>D5-C5</f>
        <v>-2.6210000000000053</v>
      </c>
      <c r="D90" s="27">
        <f t="shared" si="11"/>
        <v>0.23000000000000709</v>
      </c>
      <c r="E90" s="27">
        <f t="shared" si="11"/>
        <v>6.9999999999850182E-3</v>
      </c>
      <c r="F90" s="27">
        <f>F5-D5</f>
        <v>0.23699999999999211</v>
      </c>
    </row>
    <row r="91" spans="1:6" x14ac:dyDescent="0.2">
      <c r="A91" t="str">
        <f>$A$6</f>
        <v>Mining and quarrying</v>
      </c>
      <c r="B91" s="27">
        <f t="shared" si="11"/>
        <v>0.18999999999999828</v>
      </c>
      <c r="C91" s="27">
        <f t="shared" ref="C91:C105" si="12">D6-C6</f>
        <v>3.700000000000081E-2</v>
      </c>
      <c r="D91" s="27">
        <f t="shared" si="11"/>
        <v>-0.1710000000000006</v>
      </c>
      <c r="E91" s="27">
        <f t="shared" si="11"/>
        <v>-0.1769999999999996</v>
      </c>
      <c r="F91" s="27">
        <f t="shared" ref="F91:F111" si="13">F6-D6</f>
        <v>-0.3480000000000002</v>
      </c>
    </row>
    <row r="92" spans="1:6" x14ac:dyDescent="0.2">
      <c r="A92" t="str">
        <f>$A$7</f>
        <v>Food drink and tobacco</v>
      </c>
      <c r="B92" s="27">
        <f t="shared" si="11"/>
        <v>-2.294999999999952</v>
      </c>
      <c r="C92" s="27">
        <f t="shared" si="12"/>
        <v>-8.9000000000011958E-2</v>
      </c>
      <c r="D92" s="27">
        <f t="shared" si="11"/>
        <v>9.8000000000038945E-2</v>
      </c>
      <c r="E92" s="27">
        <f t="shared" si="11"/>
        <v>-0.31300000000004591</v>
      </c>
      <c r="F92" s="27">
        <f t="shared" si="13"/>
        <v>-0.21500000000000696</v>
      </c>
    </row>
    <row r="93" spans="1:6" x14ac:dyDescent="0.2">
      <c r="A93" t="str">
        <f>$A$8</f>
        <v>Engineering</v>
      </c>
      <c r="B93" s="27">
        <f t="shared" si="11"/>
        <v>4.2349999999999799</v>
      </c>
      <c r="C93" s="27">
        <f t="shared" si="12"/>
        <v>-1.5970000000000084</v>
      </c>
      <c r="D93" s="27">
        <f t="shared" si="11"/>
        <v>1.1940000000000026</v>
      </c>
      <c r="E93" s="27">
        <f t="shared" si="11"/>
        <v>-1.8260000000000218</v>
      </c>
      <c r="F93" s="27">
        <f t="shared" si="13"/>
        <v>-0.63200000000001921</v>
      </c>
    </row>
    <row r="94" spans="1:6" x14ac:dyDescent="0.2">
      <c r="A94" t="str">
        <f>$A$9</f>
        <v>Rest of manufacturing</v>
      </c>
      <c r="B94" s="27">
        <f t="shared" si="11"/>
        <v>-0.89100000000003376</v>
      </c>
      <c r="C94" s="27">
        <f t="shared" si="12"/>
        <v>-5.3779999999999859</v>
      </c>
      <c r="D94" s="27">
        <f t="shared" si="11"/>
        <v>-1.858000000000132</v>
      </c>
      <c r="E94" s="27">
        <f t="shared" si="11"/>
        <v>-4.9380000000000805</v>
      </c>
      <c r="F94" s="27">
        <f t="shared" si="13"/>
        <v>-6.7960000000002125</v>
      </c>
    </row>
    <row r="95" spans="1:6" x14ac:dyDescent="0.2">
      <c r="A95" t="str">
        <f>$A$10</f>
        <v>Electricity and gas</v>
      </c>
      <c r="B95" s="27">
        <f t="shared" si="11"/>
        <v>-0.47899999999998921</v>
      </c>
      <c r="C95" s="27">
        <f t="shared" si="12"/>
        <v>7.8999999999995074E-2</v>
      </c>
      <c r="D95" s="27">
        <f t="shared" si="11"/>
        <v>-2.8999999999997472E-2</v>
      </c>
      <c r="E95" s="27">
        <f t="shared" si="11"/>
        <v>-1.0999999999997234E-2</v>
      </c>
      <c r="F95" s="27">
        <f t="shared" si="13"/>
        <v>-3.9999999999994706E-2</v>
      </c>
    </row>
    <row r="96" spans="1:6" x14ac:dyDescent="0.2">
      <c r="A96" t="str">
        <f>$A$11</f>
        <v>Water and sewerage</v>
      </c>
      <c r="B96" s="27">
        <f t="shared" si="11"/>
        <v>-0.29399999999997384</v>
      </c>
      <c r="C96" s="27">
        <f t="shared" si="12"/>
        <v>-0.62400000000000144</v>
      </c>
      <c r="D96" s="27">
        <f t="shared" si="11"/>
        <v>0.11600000000000144</v>
      </c>
      <c r="E96" s="27">
        <f t="shared" si="11"/>
        <v>0.14199999999998969</v>
      </c>
      <c r="F96" s="27">
        <f t="shared" si="13"/>
        <v>0.25799999999999113</v>
      </c>
    </row>
    <row r="97" spans="1:6" x14ac:dyDescent="0.2">
      <c r="A97" t="str">
        <f>$A$12</f>
        <v>Construction</v>
      </c>
      <c r="B97" s="27">
        <f t="shared" si="11"/>
        <v>9.594999999999672</v>
      </c>
      <c r="C97" s="27">
        <f t="shared" si="12"/>
        <v>-3.0859999999996575</v>
      </c>
      <c r="D97" s="27">
        <f t="shared" si="11"/>
        <v>0.34699999999983788</v>
      </c>
      <c r="E97" s="27">
        <f t="shared" si="11"/>
        <v>1.65300000000002</v>
      </c>
      <c r="F97" s="27">
        <f t="shared" si="13"/>
        <v>1.9999999999998579</v>
      </c>
    </row>
    <row r="98" spans="1:6" x14ac:dyDescent="0.2">
      <c r="A98" t="str">
        <f>$A$13</f>
        <v>Wholesale and retail trade</v>
      </c>
      <c r="B98" s="27">
        <f t="shared" si="11"/>
        <v>1.1839999999996849</v>
      </c>
      <c r="C98" s="27">
        <f t="shared" si="12"/>
        <v>-2.5989999999993927</v>
      </c>
      <c r="D98" s="27">
        <f t="shared" si="11"/>
        <v>1.3119999999995855</v>
      </c>
      <c r="E98" s="27">
        <f t="shared" si="11"/>
        <v>1.3759999999996637</v>
      </c>
      <c r="F98" s="27">
        <f t="shared" si="13"/>
        <v>2.6879999999992492</v>
      </c>
    </row>
    <row r="99" spans="1:6" x14ac:dyDescent="0.2">
      <c r="A99" t="str">
        <f>$A$14</f>
        <v>Transport and storage</v>
      </c>
      <c r="B99" s="27">
        <f t="shared" si="11"/>
        <v>12.244000000000071</v>
      </c>
      <c r="C99" s="27">
        <f t="shared" si="12"/>
        <v>-2.4780000000000939</v>
      </c>
      <c r="D99" s="27">
        <f t="shared" si="11"/>
        <v>5.9240000000000208</v>
      </c>
      <c r="E99" s="27">
        <f t="shared" si="11"/>
        <v>3.4250000000001961</v>
      </c>
      <c r="F99" s="27">
        <f t="shared" si="13"/>
        <v>9.3490000000002169</v>
      </c>
    </row>
    <row r="100" spans="1:6" x14ac:dyDescent="0.2">
      <c r="A100" t="str">
        <f>$A$15</f>
        <v>Accommodation and food</v>
      </c>
      <c r="B100" s="27">
        <f t="shared" si="11"/>
        <v>0.92800000000012517</v>
      </c>
      <c r="C100" s="27">
        <f t="shared" si="12"/>
        <v>2.3470000000000653</v>
      </c>
      <c r="D100" s="27">
        <f t="shared" si="11"/>
        <v>4.561999999999955</v>
      </c>
      <c r="E100" s="27">
        <f t="shared" si="11"/>
        <v>13.787999999999769</v>
      </c>
      <c r="F100" s="27">
        <f t="shared" si="13"/>
        <v>18.349999999999724</v>
      </c>
    </row>
    <row r="101" spans="1:6" x14ac:dyDescent="0.2">
      <c r="A101" t="str">
        <f>$A$16</f>
        <v>Media</v>
      </c>
      <c r="B101" s="27">
        <f t="shared" si="11"/>
        <v>1.1239999999999926</v>
      </c>
      <c r="C101" s="27">
        <f t="shared" si="12"/>
        <v>0.82500000000001705</v>
      </c>
      <c r="D101" s="27">
        <f t="shared" si="11"/>
        <v>-9.300000000001063E-2</v>
      </c>
      <c r="E101" s="27">
        <f t="shared" si="11"/>
        <v>8.3000000000004626E-2</v>
      </c>
      <c r="F101" s="27">
        <f t="shared" si="13"/>
        <v>-1.0000000000006004E-2</v>
      </c>
    </row>
    <row r="102" spans="1:6" x14ac:dyDescent="0.2">
      <c r="A102" t="str">
        <f>$A$17</f>
        <v>Information technology</v>
      </c>
      <c r="B102" s="27">
        <f t="shared" si="11"/>
        <v>1.9920000000000861</v>
      </c>
      <c r="C102" s="27">
        <f t="shared" si="12"/>
        <v>2.953000000000003</v>
      </c>
      <c r="D102" s="27">
        <f t="shared" si="11"/>
        <v>1.7499999999998685</v>
      </c>
      <c r="E102" s="27">
        <f t="shared" si="11"/>
        <v>1.5670000000000854</v>
      </c>
      <c r="F102" s="27">
        <f t="shared" si="13"/>
        <v>3.316999999999954</v>
      </c>
    </row>
    <row r="103" spans="1:6" x14ac:dyDescent="0.2">
      <c r="A103" t="str">
        <f>$A$18</f>
        <v>Finance and insurance</v>
      </c>
      <c r="B103" s="27">
        <f t="shared" si="11"/>
        <v>2.8649999999999451</v>
      </c>
      <c r="C103" s="27">
        <f t="shared" si="12"/>
        <v>0.43199999999993821</v>
      </c>
      <c r="D103" s="27">
        <f t="shared" si="11"/>
        <v>-1.0000000000012221E-2</v>
      </c>
      <c r="E103" s="27">
        <f t="shared" si="11"/>
        <v>-1.2349999999999142</v>
      </c>
      <c r="F103" s="27">
        <f t="shared" si="13"/>
        <v>-1.2449999999999264</v>
      </c>
    </row>
    <row r="104" spans="1:6" x14ac:dyDescent="0.2">
      <c r="A104" t="str">
        <f>$A$19</f>
        <v>Real estate</v>
      </c>
      <c r="B104" s="27">
        <f t="shared" si="11"/>
        <v>1.8000000000000043</v>
      </c>
      <c r="C104" s="27">
        <f t="shared" si="12"/>
        <v>0.1340000000000181</v>
      </c>
      <c r="D104" s="27">
        <f t="shared" si="11"/>
        <v>0.16499999999996362</v>
      </c>
      <c r="E104" s="27">
        <f t="shared" si="11"/>
        <v>2.2880000000000251</v>
      </c>
      <c r="F104" s="27">
        <f t="shared" si="13"/>
        <v>2.4529999999999887</v>
      </c>
    </row>
    <row r="105" spans="1:6" x14ac:dyDescent="0.2">
      <c r="A105" t="str">
        <f>$A$20</f>
        <v>Professional services</v>
      </c>
      <c r="B105" s="27">
        <f t="shared" si="11"/>
        <v>6.0660000000001162</v>
      </c>
      <c r="C105" s="27">
        <f t="shared" si="12"/>
        <v>-1.500000000002899E-2</v>
      </c>
      <c r="D105" s="27">
        <f t="shared" si="11"/>
        <v>2.8700000000001467</v>
      </c>
      <c r="E105" s="27">
        <f t="shared" si="11"/>
        <v>4.7300000000002171</v>
      </c>
      <c r="F105" s="27">
        <f t="shared" si="13"/>
        <v>7.6000000000003638</v>
      </c>
    </row>
    <row r="106" spans="1:6" x14ac:dyDescent="0.2">
      <c r="A106" s="10" t="str">
        <f>$A$21</f>
        <v>Support services</v>
      </c>
      <c r="B106" s="27">
        <f t="shared" ref="B106:B111" si="14">C21-B21</f>
        <v>39.39700000000019</v>
      </c>
      <c r="C106" s="27">
        <f t="shared" ref="C106:C111" si="15">D21-C21</f>
        <v>-10.155000000000115</v>
      </c>
      <c r="D106" s="27">
        <f t="shared" ref="D106:D111" si="16">E21-D21</f>
        <v>7.5820000000001073</v>
      </c>
      <c r="E106" s="27">
        <f t="shared" ref="E106:E111" si="17">F21-E21</f>
        <v>7.8829999999997256</v>
      </c>
      <c r="F106" s="27">
        <f t="shared" si="13"/>
        <v>15.464999999999833</v>
      </c>
    </row>
    <row r="107" spans="1:6" x14ac:dyDescent="0.2">
      <c r="A107" s="10" t="str">
        <f>$A$22</f>
        <v>Public admin. and defence</v>
      </c>
      <c r="B107" s="27">
        <f t="shared" si="14"/>
        <v>-0.22299999999998477</v>
      </c>
      <c r="C107" s="27">
        <f t="shared" si="15"/>
        <v>-0.40799999999997283</v>
      </c>
      <c r="D107" s="27">
        <f t="shared" si="16"/>
        <v>0.24600000000000932</v>
      </c>
      <c r="E107" s="27">
        <f t="shared" si="17"/>
        <v>1.7259999999998925</v>
      </c>
      <c r="F107" s="27">
        <f t="shared" si="13"/>
        <v>1.9719999999999018</v>
      </c>
    </row>
    <row r="108" spans="1:6" x14ac:dyDescent="0.2">
      <c r="A108" s="10" t="str">
        <f>$A$23</f>
        <v>Education</v>
      </c>
      <c r="B108" s="27">
        <f t="shared" si="14"/>
        <v>-8.3819999999998913</v>
      </c>
      <c r="C108" s="27">
        <f t="shared" si="15"/>
        <v>1.5209999999996597</v>
      </c>
      <c r="D108" s="27">
        <f t="shared" si="16"/>
        <v>2.8190000000001163</v>
      </c>
      <c r="E108" s="27">
        <f t="shared" si="17"/>
        <v>6.7349999999998573</v>
      </c>
      <c r="F108" s="27">
        <f t="shared" si="13"/>
        <v>9.5539999999999736</v>
      </c>
    </row>
    <row r="109" spans="1:6" x14ac:dyDescent="0.2">
      <c r="A109" s="10" t="str">
        <f>$A$24</f>
        <v>Health and social work</v>
      </c>
      <c r="B109" s="27">
        <f t="shared" si="14"/>
        <v>18.326999999999714</v>
      </c>
      <c r="C109" s="27">
        <f t="shared" si="15"/>
        <v>-1.6320000000001755</v>
      </c>
      <c r="D109" s="27">
        <f t="shared" si="16"/>
        <v>6.7980000000002292</v>
      </c>
      <c r="E109" s="27">
        <f t="shared" si="17"/>
        <v>6.6620000000000346</v>
      </c>
      <c r="F109" s="27">
        <f t="shared" si="13"/>
        <v>13.460000000000264</v>
      </c>
    </row>
    <row r="110" spans="1:6" x14ac:dyDescent="0.2">
      <c r="A110" s="10" t="str">
        <f>$A$25</f>
        <v>Arts and entertainment</v>
      </c>
      <c r="B110" s="27">
        <f t="shared" si="14"/>
        <v>-1.190000000000019</v>
      </c>
      <c r="C110" s="27">
        <f t="shared" si="15"/>
        <v>-0.81300000000004147</v>
      </c>
      <c r="D110" s="27">
        <f t="shared" si="16"/>
        <v>-1.8249999999999602</v>
      </c>
      <c r="E110" s="27">
        <f t="shared" si="17"/>
        <v>1.1199999999999548</v>
      </c>
      <c r="F110" s="27">
        <f t="shared" si="13"/>
        <v>-0.7050000000000054</v>
      </c>
    </row>
    <row r="111" spans="1:6" x14ac:dyDescent="0.2">
      <c r="A111" s="10" t="str">
        <f>$A$26</f>
        <v>Other services</v>
      </c>
      <c r="B111" s="27">
        <f t="shared" si="14"/>
        <v>-0.18100000000001515</v>
      </c>
      <c r="C111" s="27">
        <f t="shared" si="15"/>
        <v>-1.1599999999999255</v>
      </c>
      <c r="D111" s="27">
        <f t="shared" si="16"/>
        <v>-0.55900000000006855</v>
      </c>
      <c r="E111" s="27">
        <f t="shared" si="17"/>
        <v>-9.0000000000429736E-3</v>
      </c>
      <c r="F111" s="27">
        <f t="shared" si="13"/>
        <v>-0.56800000000011153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84.165000000000077</v>
      </c>
      <c r="C113" s="29">
        <f>D28-C28</f>
        <v>-24.326999999999771</v>
      </c>
      <c r="D113" s="29">
        <f>E28-D28</f>
        <v>31.467999999999847</v>
      </c>
      <c r="E113" s="29">
        <f>F28-E28</f>
        <v>44.675999999999249</v>
      </c>
      <c r="F113" s="29">
        <f>F28-D28</f>
        <v>76.143999999999096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Greater Birmingham and Solihull</v>
      </c>
    </row>
    <row r="2" spans="1:12" ht="12.75" customHeight="1" x14ac:dyDescent="0.2">
      <c r="A2" s="182" t="s">
        <v>517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16.292999999999957</v>
      </c>
      <c r="C7" s="31">
        <f>'Ind T1'!C7</f>
        <v>13.863000000000001</v>
      </c>
      <c r="D7" s="31">
        <f>'Ind T1'!D7</f>
        <v>10.733999999999991</v>
      </c>
      <c r="E7" s="31">
        <f>'Ind T1'!E7</f>
        <v>10.880000000000003</v>
      </c>
      <c r="F7" s="31">
        <f>'Ind T1'!F7</f>
        <v>10.84099999999998</v>
      </c>
      <c r="H7" s="31">
        <f>C7-B7</f>
        <v>-2.4299999999999553</v>
      </c>
      <c r="I7" s="31">
        <f>D7-C7</f>
        <v>-3.1290000000000102</v>
      </c>
      <c r="J7" s="31">
        <f>E7-D7</f>
        <v>0.14600000000001145</v>
      </c>
      <c r="K7" s="31">
        <f>F7-E7</f>
        <v>-3.9000000000022794E-2</v>
      </c>
      <c r="L7" s="31">
        <f>F7-D7</f>
        <v>0.10699999999998866</v>
      </c>
    </row>
    <row r="8" spans="1:12" x14ac:dyDescent="0.2">
      <c r="A8" t="str">
        <f>'Ind T2'!A5</f>
        <v>Agriculture</v>
      </c>
      <c r="B8" s="32">
        <f>'Ind T2'!B5</f>
        <v>7.9669999999999916</v>
      </c>
      <c r="C8" s="32">
        <f>'Ind T2'!C5</f>
        <v>6.1200000000000028</v>
      </c>
      <c r="D8" s="32">
        <f>'Ind T2'!D5</f>
        <v>3.4989999999999974</v>
      </c>
      <c r="E8" s="32">
        <f>'Ind T2'!E5</f>
        <v>3.7290000000000045</v>
      </c>
      <c r="F8" s="32">
        <f>'Ind T2'!F5</f>
        <v>3.7359999999999896</v>
      </c>
      <c r="H8" s="11">
        <f t="shared" ref="H8:H40" si="0">C8-B8</f>
        <v>-1.8469999999999889</v>
      </c>
      <c r="I8" s="31">
        <f t="shared" ref="I8:I38" si="1">D8-C8</f>
        <v>-2.6210000000000053</v>
      </c>
      <c r="J8" s="11">
        <f t="shared" ref="J8:J38" si="2">E8-D8</f>
        <v>0.23000000000000709</v>
      </c>
      <c r="K8" s="11">
        <f t="shared" ref="K8:K38" si="3">F8-E8</f>
        <v>6.9999999999850182E-3</v>
      </c>
      <c r="L8" s="31">
        <f t="shared" ref="L8:L40" si="4">F8-D8</f>
        <v>0.23699999999999211</v>
      </c>
    </row>
    <row r="9" spans="1:12" x14ac:dyDescent="0.2">
      <c r="A9" t="str">
        <f>'Ind T2'!A6</f>
        <v>Mining and quarrying</v>
      </c>
      <c r="B9" s="32">
        <f>'Ind T2'!B6</f>
        <v>0.40500000000000103</v>
      </c>
      <c r="C9" s="32">
        <f>'Ind T2'!C6</f>
        <v>0.59499999999999931</v>
      </c>
      <c r="D9" s="32">
        <f>'Ind T2'!D6</f>
        <v>0.63200000000000012</v>
      </c>
      <c r="E9" s="32">
        <f>'Ind T2'!E6</f>
        <v>0.46099999999999952</v>
      </c>
      <c r="F9" s="32">
        <f>'Ind T2'!F6</f>
        <v>0.28399999999999992</v>
      </c>
      <c r="H9" s="11">
        <f t="shared" si="0"/>
        <v>0.18999999999999828</v>
      </c>
      <c r="I9" s="31">
        <f t="shared" si="1"/>
        <v>3.700000000000081E-2</v>
      </c>
      <c r="J9" s="11">
        <f t="shared" si="2"/>
        <v>-0.1710000000000006</v>
      </c>
      <c r="K9" s="11">
        <f t="shared" si="3"/>
        <v>-0.1769999999999996</v>
      </c>
      <c r="L9" s="31">
        <f t="shared" si="4"/>
        <v>-0.3480000000000002</v>
      </c>
    </row>
    <row r="10" spans="1:12" x14ac:dyDescent="0.2">
      <c r="A10" t="str">
        <f>'Ind T2'!A10</f>
        <v>Electricity and gas</v>
      </c>
      <c r="B10" s="32">
        <f>'Ind T2'!B10</f>
        <v>1.9999999999999918</v>
      </c>
      <c r="C10" s="32">
        <f>'Ind T2'!C10</f>
        <v>1.5210000000000026</v>
      </c>
      <c r="D10" s="32">
        <f>'Ind T2'!D10</f>
        <v>1.5999999999999976</v>
      </c>
      <c r="E10" s="32">
        <f>'Ind T2'!E10</f>
        <v>1.5710000000000002</v>
      </c>
      <c r="F10" s="32">
        <f>'Ind T2'!F10</f>
        <v>1.5600000000000029</v>
      </c>
      <c r="H10" s="11">
        <f t="shared" si="0"/>
        <v>-0.47899999999998921</v>
      </c>
      <c r="I10" s="31">
        <f t="shared" si="1"/>
        <v>7.8999999999995074E-2</v>
      </c>
      <c r="J10" s="11">
        <f t="shared" si="2"/>
        <v>-2.8999999999997472E-2</v>
      </c>
      <c r="K10" s="11">
        <f t="shared" si="3"/>
        <v>-1.0999999999997234E-2</v>
      </c>
      <c r="L10" s="31">
        <f t="shared" si="4"/>
        <v>-3.9999999999994706E-2</v>
      </c>
    </row>
    <row r="11" spans="1:12" x14ac:dyDescent="0.2">
      <c r="A11" t="str">
        <f>'Ind T2'!A11</f>
        <v>Water and sewerage</v>
      </c>
      <c r="B11" s="32">
        <f>'Ind T2'!B11</f>
        <v>5.920999999999971</v>
      </c>
      <c r="C11" s="32">
        <f>'Ind T2'!C11</f>
        <v>5.6269999999999971</v>
      </c>
      <c r="D11" s="32">
        <f>'Ind T2'!D11</f>
        <v>5.0029999999999957</v>
      </c>
      <c r="E11" s="32">
        <f>'Ind T2'!E11</f>
        <v>5.1189999999999971</v>
      </c>
      <c r="F11" s="32">
        <f>'Ind T2'!F11</f>
        <v>5.2609999999999868</v>
      </c>
      <c r="H11" s="11">
        <f t="shared" ref="H11" si="5">C11-B11</f>
        <v>-0.29399999999997384</v>
      </c>
      <c r="I11" s="31">
        <f t="shared" ref="I11" si="6">D11-C11</f>
        <v>-0.62400000000000144</v>
      </c>
      <c r="J11" s="11">
        <f t="shared" ref="J11" si="7">E11-D11</f>
        <v>0.11600000000000144</v>
      </c>
      <c r="K11" s="11">
        <f t="shared" ref="K11" si="8">F11-E11</f>
        <v>0.14199999999998969</v>
      </c>
      <c r="L11" s="31">
        <f t="shared" si="4"/>
        <v>0.25799999999999113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98.013000000000005</v>
      </c>
      <c r="C13" s="31">
        <f>'Ind T1'!C8</f>
        <v>99.062000000000012</v>
      </c>
      <c r="D13" s="31">
        <f>'Ind T1'!D8</f>
        <v>91.99799999999999</v>
      </c>
      <c r="E13" s="31">
        <f>'Ind T1'!E8</f>
        <v>91.431999999999903</v>
      </c>
      <c r="F13" s="31">
        <f>'Ind T1'!F8</f>
        <v>84.354999999999762</v>
      </c>
      <c r="H13" s="31">
        <f t="shared" si="0"/>
        <v>1.0490000000000066</v>
      </c>
      <c r="I13" s="31">
        <f t="shared" si="1"/>
        <v>-7.0640000000000214</v>
      </c>
      <c r="J13" s="31">
        <f t="shared" si="2"/>
        <v>-0.56600000000008777</v>
      </c>
      <c r="K13" s="31">
        <f t="shared" si="3"/>
        <v>-7.0770000000001403</v>
      </c>
      <c r="L13" s="31">
        <f t="shared" si="4"/>
        <v>-7.6430000000002281</v>
      </c>
    </row>
    <row r="14" spans="1:12" x14ac:dyDescent="0.2">
      <c r="A14" t="str">
        <f>'Ind T2'!A7</f>
        <v>Food drink and tobacco</v>
      </c>
      <c r="B14" s="32">
        <f>'Ind T2'!B7</f>
        <v>10.357999999999956</v>
      </c>
      <c r="C14" s="32">
        <f>'Ind T2'!C7</f>
        <v>8.0630000000000042</v>
      </c>
      <c r="D14" s="32">
        <f>'Ind T2'!D7</f>
        <v>7.9739999999999922</v>
      </c>
      <c r="E14" s="32">
        <f>'Ind T2'!E7</f>
        <v>8.0720000000000312</v>
      </c>
      <c r="F14" s="32">
        <f>'Ind T2'!F7</f>
        <v>7.7589999999999852</v>
      </c>
      <c r="H14" s="11">
        <f t="shared" si="0"/>
        <v>-2.294999999999952</v>
      </c>
      <c r="I14" s="31">
        <f t="shared" si="1"/>
        <v>-8.9000000000011958E-2</v>
      </c>
      <c r="J14" s="11">
        <f t="shared" si="2"/>
        <v>9.8000000000038945E-2</v>
      </c>
      <c r="K14" s="11">
        <f t="shared" si="3"/>
        <v>-0.31300000000004591</v>
      </c>
      <c r="L14" s="31">
        <f t="shared" si="4"/>
        <v>-0.21500000000000696</v>
      </c>
    </row>
    <row r="15" spans="1:12" x14ac:dyDescent="0.2">
      <c r="A15" t="str">
        <f>'Ind T2'!A8</f>
        <v>Engineering</v>
      </c>
      <c r="B15" s="32">
        <f>'Ind T2'!B8</f>
        <v>11.648000000000005</v>
      </c>
      <c r="C15" s="32">
        <f>'Ind T2'!C8</f>
        <v>15.882999999999985</v>
      </c>
      <c r="D15" s="32">
        <f>'Ind T2'!D8</f>
        <v>14.285999999999976</v>
      </c>
      <c r="E15" s="32">
        <f>'Ind T2'!E8</f>
        <v>15.479999999999979</v>
      </c>
      <c r="F15" s="32">
        <f>'Ind T2'!F8</f>
        <v>13.653999999999957</v>
      </c>
      <c r="H15" s="11">
        <f t="shared" si="0"/>
        <v>4.2349999999999799</v>
      </c>
      <c r="I15" s="31">
        <f t="shared" si="1"/>
        <v>-1.5970000000000084</v>
      </c>
      <c r="J15" s="11">
        <f t="shared" si="2"/>
        <v>1.1940000000000026</v>
      </c>
      <c r="K15" s="11">
        <f t="shared" si="3"/>
        <v>-1.8260000000000218</v>
      </c>
      <c r="L15" s="31">
        <f t="shared" si="4"/>
        <v>-0.63200000000001921</v>
      </c>
    </row>
    <row r="16" spans="1:12" x14ac:dyDescent="0.2">
      <c r="A16" t="str">
        <f>'Ind T2'!A9</f>
        <v>Rest of manufacturing</v>
      </c>
      <c r="B16" s="32">
        <f>'Ind T2'!B9</f>
        <v>76.007000000000048</v>
      </c>
      <c r="C16" s="32">
        <f>'Ind T2'!C9</f>
        <v>75.116000000000014</v>
      </c>
      <c r="D16" s="32">
        <f>'Ind T2'!D9</f>
        <v>69.738000000000028</v>
      </c>
      <c r="E16" s="32">
        <f>'Ind T2'!E9</f>
        <v>67.879999999999896</v>
      </c>
      <c r="F16" s="32">
        <f>'Ind T2'!F9</f>
        <v>62.941999999999815</v>
      </c>
      <c r="H16" s="11">
        <f t="shared" si="0"/>
        <v>-0.89100000000003376</v>
      </c>
      <c r="I16" s="31">
        <f t="shared" si="1"/>
        <v>-5.3779999999999859</v>
      </c>
      <c r="J16" s="11">
        <f t="shared" si="2"/>
        <v>-1.858000000000132</v>
      </c>
      <c r="K16" s="11">
        <f t="shared" si="3"/>
        <v>-4.9380000000000805</v>
      </c>
      <c r="L16" s="31">
        <f t="shared" si="4"/>
        <v>-6.7960000000002125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65.631000000000029</v>
      </c>
      <c r="C18" s="31">
        <f>'Ind T1'!C9</f>
        <v>75.225999999999701</v>
      </c>
      <c r="D18" s="31">
        <f>'Ind T1'!D9</f>
        <v>72.140000000000043</v>
      </c>
      <c r="E18" s="31">
        <f>'Ind T1'!E9</f>
        <v>72.486999999999881</v>
      </c>
      <c r="F18" s="31">
        <f>'Ind T1'!F9</f>
        <v>74.139999999999901</v>
      </c>
      <c r="H18" s="31">
        <f t="shared" si="0"/>
        <v>9.594999999999672</v>
      </c>
      <c r="I18" s="31">
        <f t="shared" si="1"/>
        <v>-3.0859999999996575</v>
      </c>
      <c r="J18" s="31">
        <f t="shared" si="2"/>
        <v>0.34699999999983788</v>
      </c>
      <c r="K18" s="31">
        <f t="shared" si="3"/>
        <v>1.65300000000002</v>
      </c>
      <c r="L18" s="31">
        <f t="shared" si="4"/>
        <v>1.9999999999998579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275.11299999999983</v>
      </c>
      <c r="C20" s="31">
        <f>'Ind T1'!C10</f>
        <v>289.46899999999971</v>
      </c>
      <c r="D20" s="31">
        <f>'Ind T1'!D10</f>
        <v>286.73900000000026</v>
      </c>
      <c r="E20" s="31">
        <f>'Ind T1'!E10</f>
        <v>298.53699999999981</v>
      </c>
      <c r="F20" s="31">
        <f>'Ind T1'!F10</f>
        <v>317.12599999999946</v>
      </c>
      <c r="H20" s="31">
        <f t="shared" si="0"/>
        <v>14.355999999999881</v>
      </c>
      <c r="I20" s="31">
        <f t="shared" si="1"/>
        <v>-2.7299999999994498</v>
      </c>
      <c r="J20" s="31">
        <f t="shared" si="2"/>
        <v>11.797999999999547</v>
      </c>
      <c r="K20" s="31">
        <f t="shared" si="3"/>
        <v>18.588999999999658</v>
      </c>
      <c r="L20" s="31">
        <f t="shared" si="4"/>
        <v>30.386999999999205</v>
      </c>
    </row>
    <row r="21" spans="1:12" x14ac:dyDescent="0.2">
      <c r="A21" s="10" t="str">
        <f>'Ind T2'!A13</f>
        <v>Wholesale and retail trade</v>
      </c>
      <c r="B21" s="32">
        <f>'Ind T2'!B13</f>
        <v>154.34399999999997</v>
      </c>
      <c r="C21" s="32">
        <f>'Ind T2'!C13</f>
        <v>155.52799999999965</v>
      </c>
      <c r="D21" s="32">
        <f>'Ind T2'!D13</f>
        <v>152.92900000000026</v>
      </c>
      <c r="E21" s="32">
        <f>'Ind T2'!E13</f>
        <v>154.24099999999984</v>
      </c>
      <c r="F21" s="32">
        <f>'Ind T2'!F13</f>
        <v>155.61699999999951</v>
      </c>
      <c r="H21" s="11">
        <f t="shared" si="0"/>
        <v>1.1839999999996849</v>
      </c>
      <c r="I21" s="31">
        <f t="shared" si="1"/>
        <v>-2.5989999999993927</v>
      </c>
      <c r="J21" s="11">
        <f t="shared" si="2"/>
        <v>1.3119999999995855</v>
      </c>
      <c r="K21" s="11">
        <f t="shared" si="3"/>
        <v>1.3759999999996637</v>
      </c>
      <c r="L21" s="31">
        <f t="shared" si="4"/>
        <v>2.6879999999992492</v>
      </c>
    </row>
    <row r="22" spans="1:12" x14ac:dyDescent="0.2">
      <c r="A22" s="10" t="str">
        <f>'Ind T2'!A14</f>
        <v>Transport and storage</v>
      </c>
      <c r="B22" s="32">
        <f>'Ind T2'!B14</f>
        <v>55.887999999999948</v>
      </c>
      <c r="C22" s="32">
        <f>'Ind T2'!C14</f>
        <v>68.132000000000019</v>
      </c>
      <c r="D22" s="32">
        <f>'Ind T2'!D14</f>
        <v>65.653999999999925</v>
      </c>
      <c r="E22" s="32">
        <f>'Ind T2'!E14</f>
        <v>71.577999999999946</v>
      </c>
      <c r="F22" s="32">
        <f>'Ind T2'!F14</f>
        <v>75.003000000000142</v>
      </c>
      <c r="H22" s="11">
        <f t="shared" si="0"/>
        <v>12.244000000000071</v>
      </c>
      <c r="I22" s="31">
        <f t="shared" si="1"/>
        <v>-2.4780000000000939</v>
      </c>
      <c r="J22" s="11">
        <f t="shared" si="2"/>
        <v>5.9240000000000208</v>
      </c>
      <c r="K22" s="11">
        <f t="shared" si="3"/>
        <v>3.4250000000001961</v>
      </c>
      <c r="L22" s="31">
        <f t="shared" si="4"/>
        <v>9.3490000000002169</v>
      </c>
    </row>
    <row r="23" spans="1:12" x14ac:dyDescent="0.2">
      <c r="A23" s="10" t="str">
        <f>'Ind T2'!A15</f>
        <v>Accommodation and food</v>
      </c>
      <c r="B23" s="32">
        <f>'Ind T2'!B15</f>
        <v>64.880999999999887</v>
      </c>
      <c r="C23" s="32">
        <f>'Ind T2'!C15</f>
        <v>65.809000000000012</v>
      </c>
      <c r="D23" s="32">
        <f>'Ind T2'!D15</f>
        <v>68.156000000000077</v>
      </c>
      <c r="E23" s="32">
        <f>'Ind T2'!E15</f>
        <v>72.718000000000032</v>
      </c>
      <c r="F23" s="32">
        <f>'Ind T2'!F15</f>
        <v>86.505999999999801</v>
      </c>
      <c r="H23" s="11">
        <f t="shared" si="0"/>
        <v>0.92800000000012517</v>
      </c>
      <c r="I23" s="31">
        <f t="shared" si="1"/>
        <v>2.3470000000000653</v>
      </c>
      <c r="J23" s="11">
        <f t="shared" si="2"/>
        <v>4.561999999999955</v>
      </c>
      <c r="K23" s="11">
        <f t="shared" si="3"/>
        <v>13.787999999999769</v>
      </c>
      <c r="L23" s="31">
        <f t="shared" si="4"/>
        <v>18.349999999999724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301.41199999999986</v>
      </c>
      <c r="C25" s="31">
        <f>'Ind T1'!C11</f>
        <v>353.2850000000002</v>
      </c>
      <c r="D25" s="31">
        <f>'Ind T1'!D11</f>
        <v>345.48599999999999</v>
      </c>
      <c r="E25" s="31">
        <f>'Ind T1'!E11</f>
        <v>355.3660000000001</v>
      </c>
      <c r="F25" s="31">
        <f>'Ind T1'!F11</f>
        <v>371.79300000000012</v>
      </c>
      <c r="H25" s="31">
        <f t="shared" si="0"/>
        <v>51.873000000000332</v>
      </c>
      <c r="I25" s="31">
        <f t="shared" si="1"/>
        <v>-7.7990000000002055</v>
      </c>
      <c r="J25" s="31">
        <f t="shared" si="2"/>
        <v>9.8800000000001091</v>
      </c>
      <c r="K25" s="31">
        <f t="shared" si="3"/>
        <v>16.427000000000021</v>
      </c>
      <c r="L25" s="31">
        <f t="shared" si="4"/>
        <v>26.30700000000013</v>
      </c>
    </row>
    <row r="26" spans="1:12" x14ac:dyDescent="0.2">
      <c r="A26" s="10" t="str">
        <f>'Ind T2'!A16</f>
        <v>Media</v>
      </c>
      <c r="B26" s="11">
        <f>'Ind T2'!B16</f>
        <v>4.3569999999999984</v>
      </c>
      <c r="C26" s="11">
        <f>'Ind T2'!C16</f>
        <v>5.480999999999991</v>
      </c>
      <c r="D26" s="11">
        <f>'Ind T2'!D16</f>
        <v>6.306000000000008</v>
      </c>
      <c r="E26" s="11">
        <f>'Ind T2'!E16</f>
        <v>6.2129999999999974</v>
      </c>
      <c r="F26" s="11">
        <f>'Ind T2'!F16</f>
        <v>6.296000000000002</v>
      </c>
      <c r="H26" s="11">
        <f t="shared" si="0"/>
        <v>1.1239999999999926</v>
      </c>
      <c r="I26" s="31">
        <f t="shared" si="1"/>
        <v>0.82500000000001705</v>
      </c>
      <c r="J26" s="11">
        <f t="shared" si="2"/>
        <v>-9.300000000001063E-2</v>
      </c>
      <c r="K26" s="11">
        <f t="shared" si="3"/>
        <v>8.3000000000004626E-2</v>
      </c>
      <c r="L26" s="31">
        <f t="shared" si="4"/>
        <v>-1.0000000000006004E-2</v>
      </c>
    </row>
    <row r="27" spans="1:12" x14ac:dyDescent="0.2">
      <c r="A27" s="10" t="str">
        <f>'Ind T2'!A17</f>
        <v>Information technology</v>
      </c>
      <c r="B27" s="11">
        <f>'Ind T2'!B17</f>
        <v>23.545999999999935</v>
      </c>
      <c r="C27" s="11">
        <f>'Ind T2'!C17</f>
        <v>25.538000000000022</v>
      </c>
      <c r="D27" s="11">
        <f>'Ind T2'!D17</f>
        <v>28.491000000000025</v>
      </c>
      <c r="E27" s="11">
        <f>'Ind T2'!E17</f>
        <v>30.240999999999893</v>
      </c>
      <c r="F27" s="11">
        <f>'Ind T2'!F17</f>
        <v>31.807999999999979</v>
      </c>
      <c r="H27" s="11">
        <f t="shared" si="0"/>
        <v>1.9920000000000861</v>
      </c>
      <c r="I27" s="31">
        <f t="shared" si="1"/>
        <v>2.953000000000003</v>
      </c>
      <c r="J27" s="11">
        <f t="shared" si="2"/>
        <v>1.7499999999998685</v>
      </c>
      <c r="K27" s="11">
        <f t="shared" si="3"/>
        <v>1.5670000000000854</v>
      </c>
      <c r="L27" s="31">
        <f t="shared" si="4"/>
        <v>3.316999999999954</v>
      </c>
    </row>
    <row r="28" spans="1:12" x14ac:dyDescent="0.2">
      <c r="A28" s="10" t="str">
        <f>'Ind T2'!A18</f>
        <v>Finance and insurance</v>
      </c>
      <c r="B28" s="11">
        <f>'Ind T2'!B18</f>
        <v>32.338000000000093</v>
      </c>
      <c r="C28" s="11">
        <f>'Ind T2'!C18</f>
        <v>35.203000000000038</v>
      </c>
      <c r="D28" s="11">
        <f>'Ind T2'!D18</f>
        <v>35.634999999999977</v>
      </c>
      <c r="E28" s="11">
        <f>'Ind T2'!E18</f>
        <v>35.624999999999964</v>
      </c>
      <c r="F28" s="11">
        <f>'Ind T2'!F18</f>
        <v>34.39000000000005</v>
      </c>
      <c r="H28" s="11">
        <f t="shared" si="0"/>
        <v>2.8649999999999451</v>
      </c>
      <c r="I28" s="31">
        <f t="shared" si="1"/>
        <v>0.43199999999993821</v>
      </c>
      <c r="J28" s="11">
        <f t="shared" si="2"/>
        <v>-1.0000000000012221E-2</v>
      </c>
      <c r="K28" s="11">
        <f t="shared" si="3"/>
        <v>-1.2349999999999142</v>
      </c>
      <c r="L28" s="31">
        <f t="shared" si="4"/>
        <v>-1.2449999999999264</v>
      </c>
    </row>
    <row r="29" spans="1:12" x14ac:dyDescent="0.2">
      <c r="A29" s="10" t="str">
        <f>'Ind T2'!A19</f>
        <v>Real estate</v>
      </c>
      <c r="B29" s="11">
        <f>'Ind T2'!B19</f>
        <v>16.299999999999994</v>
      </c>
      <c r="C29" s="11">
        <f>'Ind T2'!C19</f>
        <v>18.099999999999998</v>
      </c>
      <c r="D29" s="11">
        <f>'Ind T2'!D19</f>
        <v>18.234000000000016</v>
      </c>
      <c r="E29" s="11">
        <f>'Ind T2'!E19</f>
        <v>18.39899999999998</v>
      </c>
      <c r="F29" s="11">
        <f>'Ind T2'!F19</f>
        <v>20.687000000000005</v>
      </c>
      <c r="H29" s="11">
        <f t="shared" ref="H29:H31" si="9">C29-B29</f>
        <v>1.8000000000000043</v>
      </c>
      <c r="I29" s="31">
        <f t="shared" ref="I29:I31" si="10">D29-C29</f>
        <v>0.1340000000000181</v>
      </c>
      <c r="J29" s="11">
        <f t="shared" ref="J29:J31" si="11">E29-D29</f>
        <v>0.16499999999996362</v>
      </c>
      <c r="K29" s="11">
        <f t="shared" ref="K29:K31" si="12">F29-E29</f>
        <v>2.2880000000000251</v>
      </c>
      <c r="L29" s="31">
        <f t="shared" si="4"/>
        <v>2.4529999999999887</v>
      </c>
    </row>
    <row r="30" spans="1:12" x14ac:dyDescent="0.2">
      <c r="A30" s="10" t="str">
        <f>'Ind T2'!A20</f>
        <v>Professional services</v>
      </c>
      <c r="B30" s="11">
        <f>'Ind T2'!B20</f>
        <v>81.660999999999859</v>
      </c>
      <c r="C30" s="11">
        <f>'Ind T2'!C20</f>
        <v>87.726999999999975</v>
      </c>
      <c r="D30" s="11">
        <f>'Ind T2'!D20</f>
        <v>87.711999999999946</v>
      </c>
      <c r="E30" s="11">
        <f>'Ind T2'!E20</f>
        <v>90.582000000000093</v>
      </c>
      <c r="F30" s="11">
        <f>'Ind T2'!F20</f>
        <v>95.31200000000031</v>
      </c>
      <c r="H30" s="11">
        <f t="shared" si="9"/>
        <v>6.0660000000001162</v>
      </c>
      <c r="I30" s="31">
        <f t="shared" si="10"/>
        <v>-1.500000000002899E-2</v>
      </c>
      <c r="J30" s="11">
        <f t="shared" si="11"/>
        <v>2.8700000000001467</v>
      </c>
      <c r="K30" s="11">
        <f t="shared" si="12"/>
        <v>4.7300000000002171</v>
      </c>
      <c r="L30" s="31">
        <f t="shared" si="4"/>
        <v>7.6000000000003638</v>
      </c>
    </row>
    <row r="31" spans="1:12" x14ac:dyDescent="0.2">
      <c r="A31" s="10" t="str">
        <f>'Ind T2'!A21</f>
        <v>Support services</v>
      </c>
      <c r="B31" s="11">
        <f>'Ind T2'!B21</f>
        <v>88.953999999999951</v>
      </c>
      <c r="C31" s="11">
        <f>'Ind T2'!C21</f>
        <v>128.35100000000014</v>
      </c>
      <c r="D31" s="11">
        <f>'Ind T2'!D21</f>
        <v>118.19600000000003</v>
      </c>
      <c r="E31" s="11">
        <f>'Ind T2'!E21</f>
        <v>125.77800000000013</v>
      </c>
      <c r="F31" s="11">
        <f>'Ind T2'!F21</f>
        <v>133.66099999999986</v>
      </c>
      <c r="H31" s="11">
        <f t="shared" si="9"/>
        <v>39.39700000000019</v>
      </c>
      <c r="I31" s="31">
        <f t="shared" si="10"/>
        <v>-10.155000000000115</v>
      </c>
      <c r="J31" s="11">
        <f t="shared" si="11"/>
        <v>7.5820000000001073</v>
      </c>
      <c r="K31" s="11">
        <f t="shared" si="12"/>
        <v>7.8829999999997256</v>
      </c>
      <c r="L31" s="31">
        <f t="shared" si="4"/>
        <v>15.464999999999833</v>
      </c>
    </row>
    <row r="32" spans="1:12" x14ac:dyDescent="0.2">
      <c r="A32" s="10" t="str">
        <f>'Ind T2'!A25</f>
        <v>Arts and entertainment</v>
      </c>
      <c r="B32" s="11">
        <f>'Ind T2'!B25</f>
        <v>26.274000000000033</v>
      </c>
      <c r="C32" s="11">
        <f>'Ind T2'!C25</f>
        <v>25.084000000000014</v>
      </c>
      <c r="D32" s="11">
        <f>'Ind T2'!D25</f>
        <v>24.270999999999972</v>
      </c>
      <c r="E32" s="11">
        <f>'Ind T2'!E25</f>
        <v>22.446000000000012</v>
      </c>
      <c r="F32" s="11">
        <f>'Ind T2'!F25</f>
        <v>23.565999999999967</v>
      </c>
      <c r="H32" s="11">
        <f t="shared" ref="H32" si="13">C32-B32</f>
        <v>-1.190000000000019</v>
      </c>
      <c r="I32" s="31">
        <f t="shared" ref="I32:I33" si="14">D32-C32</f>
        <v>-0.81300000000004147</v>
      </c>
      <c r="J32" s="11">
        <f t="shared" ref="J32:J33" si="15">E32-D32</f>
        <v>-1.8249999999999602</v>
      </c>
      <c r="K32" s="11">
        <f t="shared" ref="K32:K33" si="16">F32-E32</f>
        <v>1.1199999999999548</v>
      </c>
      <c r="L32" s="31">
        <f t="shared" si="4"/>
        <v>-0.7050000000000054</v>
      </c>
    </row>
    <row r="33" spans="1:12" x14ac:dyDescent="0.2">
      <c r="A33" s="10" t="str">
        <f>'Ind T2'!A26</f>
        <v>Other services</v>
      </c>
      <c r="B33" s="11">
        <f>'Ind T2'!B26</f>
        <v>27.981999999999974</v>
      </c>
      <c r="C33" s="11">
        <f>'Ind T2'!C26</f>
        <v>27.800999999999959</v>
      </c>
      <c r="D33" s="11">
        <f>'Ind T2'!D26</f>
        <v>26.641000000000034</v>
      </c>
      <c r="E33" s="11">
        <f>'Ind T2'!E26</f>
        <v>26.081999999999965</v>
      </c>
      <c r="F33" s="11">
        <f>'Ind T2'!F26</f>
        <v>26.072999999999922</v>
      </c>
      <c r="H33" s="11">
        <f>C33-B33</f>
        <v>-0.18100000000001515</v>
      </c>
      <c r="I33" s="31">
        <f t="shared" si="14"/>
        <v>-1.1599999999999255</v>
      </c>
      <c r="J33" s="11">
        <f t="shared" si="15"/>
        <v>-0.55900000000006855</v>
      </c>
      <c r="K33" s="11">
        <f t="shared" si="16"/>
        <v>-9.0000000000429736E-3</v>
      </c>
      <c r="L33" s="31">
        <f t="shared" si="4"/>
        <v>-0.56800000000011153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248.92300000000034</v>
      </c>
      <c r="C35" s="31">
        <f>'Ind T1'!C12</f>
        <v>258.64500000000021</v>
      </c>
      <c r="D35" s="31">
        <f>'Ind T1'!D12</f>
        <v>258.12599999999969</v>
      </c>
      <c r="E35" s="31">
        <f>'Ind T1'!E12</f>
        <v>267.98900000000003</v>
      </c>
      <c r="F35" s="31">
        <f>'Ind T1'!F12</f>
        <v>283.11199999999985</v>
      </c>
      <c r="H35" s="31">
        <f t="shared" si="0"/>
        <v>9.7219999999998663</v>
      </c>
      <c r="I35" s="31">
        <f t="shared" si="1"/>
        <v>-0.51900000000051705</v>
      </c>
      <c r="J35" s="31">
        <f t="shared" si="2"/>
        <v>9.8630000000003406</v>
      </c>
      <c r="K35" s="31">
        <f t="shared" si="3"/>
        <v>15.12299999999982</v>
      </c>
      <c r="L35" s="31">
        <f t="shared" si="4"/>
        <v>24.986000000000161</v>
      </c>
    </row>
    <row r="36" spans="1:12" x14ac:dyDescent="0.2">
      <c r="A36" s="10" t="str">
        <f>'Ind T2'!A22</f>
        <v>Public admin. and defence</v>
      </c>
      <c r="B36" s="32">
        <f>'Ind T2'!B22</f>
        <v>39.564999999999955</v>
      </c>
      <c r="C36" s="32">
        <f>'Ind T2'!C22</f>
        <v>39.34199999999997</v>
      </c>
      <c r="D36" s="32">
        <f>'Ind T2'!D22</f>
        <v>38.933999999999997</v>
      </c>
      <c r="E36" s="32">
        <f>'Ind T2'!E22</f>
        <v>39.180000000000007</v>
      </c>
      <c r="F36" s="32">
        <f>'Ind T2'!F22</f>
        <v>40.905999999999899</v>
      </c>
      <c r="H36" s="11">
        <f t="shared" si="0"/>
        <v>-0.22299999999998477</v>
      </c>
      <c r="I36" s="31">
        <f t="shared" si="1"/>
        <v>-0.40799999999997283</v>
      </c>
      <c r="J36" s="11">
        <f t="shared" si="2"/>
        <v>0.24600000000000932</v>
      </c>
      <c r="K36" s="11">
        <f t="shared" si="3"/>
        <v>1.7259999999998925</v>
      </c>
      <c r="L36" s="31">
        <f t="shared" si="4"/>
        <v>1.9719999999999018</v>
      </c>
    </row>
    <row r="37" spans="1:12" x14ac:dyDescent="0.2">
      <c r="A37" s="10" t="str">
        <f>'Ind T2'!A23</f>
        <v>Education</v>
      </c>
      <c r="B37" s="32">
        <f>'Ind T2'!B23</f>
        <v>95.636000000000138</v>
      </c>
      <c r="C37" s="32">
        <f>'Ind T2'!C23</f>
        <v>87.254000000000246</v>
      </c>
      <c r="D37" s="32">
        <f>'Ind T2'!D23</f>
        <v>88.774999999999906</v>
      </c>
      <c r="E37" s="32">
        <f>'Ind T2'!E23</f>
        <v>91.594000000000023</v>
      </c>
      <c r="F37" s="32">
        <f>'Ind T2'!F23</f>
        <v>98.32899999999988</v>
      </c>
      <c r="H37" s="11">
        <f t="shared" si="0"/>
        <v>-8.3819999999998913</v>
      </c>
      <c r="I37" s="31">
        <f t="shared" si="1"/>
        <v>1.5209999999996597</v>
      </c>
      <c r="J37" s="11">
        <f t="shared" si="2"/>
        <v>2.8190000000001163</v>
      </c>
      <c r="K37" s="11">
        <f t="shared" si="3"/>
        <v>6.7349999999998573</v>
      </c>
      <c r="L37" s="31">
        <f t="shared" si="4"/>
        <v>9.5539999999999736</v>
      </c>
    </row>
    <row r="38" spans="1:12" x14ac:dyDescent="0.2">
      <c r="A38" s="10" t="str">
        <f>'Ind T2'!A24</f>
        <v>Health and social work</v>
      </c>
      <c r="B38" s="32">
        <f>'Ind T2'!B24</f>
        <v>113.72200000000026</v>
      </c>
      <c r="C38" s="32">
        <f>'Ind T2'!C24</f>
        <v>132.04899999999998</v>
      </c>
      <c r="D38" s="32">
        <f>'Ind T2'!D24</f>
        <v>130.4169999999998</v>
      </c>
      <c r="E38" s="32">
        <f>'Ind T2'!E24</f>
        <v>137.21500000000003</v>
      </c>
      <c r="F38" s="32">
        <f>'Ind T2'!F24</f>
        <v>143.87700000000007</v>
      </c>
      <c r="H38" s="11">
        <f t="shared" si="0"/>
        <v>18.326999999999714</v>
      </c>
      <c r="I38" s="31">
        <f t="shared" si="1"/>
        <v>-1.6320000000001755</v>
      </c>
      <c r="J38" s="11">
        <f t="shared" si="2"/>
        <v>6.7980000000002292</v>
      </c>
      <c r="K38" s="11">
        <f t="shared" si="3"/>
        <v>6.6620000000000346</v>
      </c>
      <c r="L38" s="31">
        <f t="shared" si="4"/>
        <v>13.460000000000264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1005.3850000000001</v>
      </c>
      <c r="C40" s="33">
        <f>'Ind T1'!C14</f>
        <v>1089.5499999999997</v>
      </c>
      <c r="D40" s="33">
        <f>'Ind T1'!D14</f>
        <v>1065.223</v>
      </c>
      <c r="E40" s="33">
        <f>'Ind T1'!E14</f>
        <v>1096.6909999999998</v>
      </c>
      <c r="F40" s="33">
        <f>'Ind T1'!F14</f>
        <v>1141.3669999999991</v>
      </c>
      <c r="G40" s="24"/>
      <c r="H40" s="34">
        <f t="shared" si="0"/>
        <v>84.164999999999623</v>
      </c>
      <c r="I40" s="34">
        <f>D40-C40</f>
        <v>-24.326999999999771</v>
      </c>
      <c r="J40" s="34">
        <f>E40-D40</f>
        <v>31.467999999999847</v>
      </c>
      <c r="K40" s="34">
        <f>F40-E40</f>
        <v>44.675999999999249</v>
      </c>
      <c r="L40" s="205">
        <f t="shared" si="4"/>
        <v>76.143999999999096</v>
      </c>
    </row>
    <row r="44" spans="1:12" ht="15.75" x14ac:dyDescent="0.25">
      <c r="A44" s="19" t="str">
        <f>CONCATENATE(A1," (Continued)")</f>
        <v>Industry Table 4  Employment by Industry Group in Sector (SIC 2007), 2015-2035, Greater Birmingham and Solihull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-3.9573705958787952</v>
      </c>
      <c r="C50" s="44">
        <f t="shared" ref="B50:E54" si="17">IF(AND(D$5-C$5 &lt;&gt; 0,C7&lt;&gt;0,D7&lt;&gt;0),(EXP(LN(D7/C7)/(D$5-C$5))-1)*100,0)</f>
        <v>-22.570872105604924</v>
      </c>
      <c r="D50" s="44">
        <f t="shared" si="17"/>
        <v>0.27056472091566697</v>
      </c>
      <c r="E50" s="44">
        <f t="shared" si="17"/>
        <v>-3.5903540622150842E-2</v>
      </c>
      <c r="F50" s="44">
        <f>IF(AND(F$5-D$5 &lt;&gt; 0,D7&lt;&gt;0,F7&lt;&gt;0),(EXP(LN(F7/D7)/(F$5-D$5))-1)*100,0)</f>
        <v>6.6148327860005018E-2</v>
      </c>
      <c r="H50" s="44">
        <f>(B7/B$40)*100</f>
        <v>1.6205732132466621</v>
      </c>
      <c r="I50" s="44">
        <f>(C7/C$40)*100</f>
        <v>1.2723601486852376</v>
      </c>
      <c r="J50" s="44">
        <f>(D7/D$40)*100</f>
        <v>1.0076763269287268</v>
      </c>
      <c r="K50" s="44">
        <f>(E7/E$40)*100</f>
        <v>0.99207525182571976</v>
      </c>
      <c r="L50" s="44">
        <f>(F7/F$40)*100</f>
        <v>0.949825954316183</v>
      </c>
    </row>
    <row r="51" spans="1:12" x14ac:dyDescent="0.2">
      <c r="A51" t="str">
        <f>A8</f>
        <v>Agriculture</v>
      </c>
      <c r="B51" s="40">
        <f t="shared" si="17"/>
        <v>-6.3809669353518288</v>
      </c>
      <c r="C51" s="44">
        <f t="shared" si="17"/>
        <v>-42.826797385620985</v>
      </c>
      <c r="D51" s="40">
        <f t="shared" si="17"/>
        <v>1.2813981956940612</v>
      </c>
      <c r="E51" s="40">
        <f t="shared" si="17"/>
        <v>1.875595040756739E-2</v>
      </c>
      <c r="F51" s="44">
        <f t="shared" ref="F51:F83" si="18">IF(AND(F$5-D$5 &lt;&gt; 0,D8&lt;&gt;0,F8&lt;&gt;0),(EXP(LN(F8/D8)/(F$5-D$5))-1)*100,0)</f>
        <v>0.43787794258052237</v>
      </c>
      <c r="H51" s="40">
        <f t="shared" ref="H51:L54" si="19">(B8/B$7)*100</f>
        <v>48.898299883385583</v>
      </c>
      <c r="I51" s="40">
        <f t="shared" si="19"/>
        <v>44.14628868210346</v>
      </c>
      <c r="J51" s="40">
        <f t="shared" si="19"/>
        <v>32.597354201602386</v>
      </c>
      <c r="K51" s="40">
        <f t="shared" si="19"/>
        <v>34.273897058823557</v>
      </c>
      <c r="L51" s="40">
        <f t="shared" si="19"/>
        <v>34.461765519785963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10.094465067432456</v>
      </c>
      <c r="C52" s="44">
        <f t="shared" si="17"/>
        <v>6.2184873949581165</v>
      </c>
      <c r="D52" s="40">
        <f t="shared" si="17"/>
        <v>-6.1148791968464682</v>
      </c>
      <c r="E52" s="40">
        <f t="shared" si="17"/>
        <v>-4.7287767457480534</v>
      </c>
      <c r="F52" s="44">
        <f t="shared" si="18"/>
        <v>-5.1930698988078561</v>
      </c>
      <c r="H52" s="40">
        <f t="shared" si="19"/>
        <v>2.4857300681274297</v>
      </c>
      <c r="I52" s="40">
        <f t="shared" si="19"/>
        <v>4.292000288537829</v>
      </c>
      <c r="J52" s="40">
        <f t="shared" si="19"/>
        <v>5.8878330538475927</v>
      </c>
      <c r="K52" s="40">
        <f t="shared" si="19"/>
        <v>4.2371323529411713</v>
      </c>
      <c r="L52" s="40">
        <f t="shared" si="19"/>
        <v>2.6196845309473336</v>
      </c>
    </row>
    <row r="53" spans="1:12" x14ac:dyDescent="0.2">
      <c r="A53" t="str">
        <f>A10</f>
        <v>Electricity and gas</v>
      </c>
      <c r="B53" s="40">
        <f t="shared" si="17"/>
        <v>-6.6154985436598039</v>
      </c>
      <c r="C53" s="44">
        <f t="shared" si="17"/>
        <v>5.1939513477971655</v>
      </c>
      <c r="D53" s="40">
        <f t="shared" si="17"/>
        <v>-0.36515707354761728</v>
      </c>
      <c r="E53" s="40">
        <f t="shared" si="17"/>
        <v>-7.024069978306402E-2</v>
      </c>
      <c r="F53" s="44">
        <f t="shared" si="18"/>
        <v>-0.16864302413525101</v>
      </c>
      <c r="H53" s="40">
        <f t="shared" si="19"/>
        <v>12.27521021297488</v>
      </c>
      <c r="I53" s="40">
        <f t="shared" si="19"/>
        <v>10.97165115775808</v>
      </c>
      <c r="J53" s="40">
        <f t="shared" si="19"/>
        <v>14.905906465436919</v>
      </c>
      <c r="K53" s="40">
        <f t="shared" si="19"/>
        <v>14.439338235294116</v>
      </c>
      <c r="L53" s="40">
        <f t="shared" si="19"/>
        <v>14.389816437598061</v>
      </c>
    </row>
    <row r="54" spans="1:12" x14ac:dyDescent="0.2">
      <c r="A54" t="str">
        <f>A11</f>
        <v>Water and sewerage</v>
      </c>
      <c r="B54" s="40">
        <f t="shared" si="17"/>
        <v>-1.2651516366823379</v>
      </c>
      <c r="C54" s="44">
        <f t="shared" si="17"/>
        <v>-11.089390438955071</v>
      </c>
      <c r="D54" s="40">
        <f t="shared" si="17"/>
        <v>0.45947988577688115</v>
      </c>
      <c r="E54" s="40">
        <f t="shared" si="17"/>
        <v>0.2739948343289722</v>
      </c>
      <c r="F54" s="44">
        <f t="shared" si="18"/>
        <v>0.33578510094651737</v>
      </c>
      <c r="H54" s="40">
        <f t="shared" si="19"/>
        <v>36.340759835512102</v>
      </c>
      <c r="I54" s="40">
        <f t="shared" si="19"/>
        <v>40.590059871600637</v>
      </c>
      <c r="J54" s="40">
        <f t="shared" si="19"/>
        <v>46.6089062791131</v>
      </c>
      <c r="K54" s="40">
        <f t="shared" si="19"/>
        <v>47.049632352941138</v>
      </c>
      <c r="L54" s="40">
        <f t="shared" si="19"/>
        <v>48.528733511668634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0.26649932495215189</v>
      </c>
      <c r="C56" s="44">
        <f t="shared" si="20"/>
        <v>-7.1308877268781323</v>
      </c>
      <c r="D56" s="44">
        <f t="shared" si="20"/>
        <v>-0.12335008290748073</v>
      </c>
      <c r="E56" s="44">
        <f t="shared" si="20"/>
        <v>-0.80237804909792931</v>
      </c>
      <c r="F56" s="44">
        <f t="shared" si="18"/>
        <v>-0.57654989249033006</v>
      </c>
      <c r="H56" s="44">
        <f>(B13/B$40)*100</f>
        <v>9.7488026974741011</v>
      </c>
      <c r="I56" s="44">
        <f>(C13/C$40)*100</f>
        <v>9.0920104630352014</v>
      </c>
      <c r="J56" s="44">
        <f>(D13/D$40)*100</f>
        <v>8.6365014649514702</v>
      </c>
      <c r="K56" s="44">
        <f>(E13/E$40)*100</f>
        <v>8.3370794508206885</v>
      </c>
      <c r="L56" s="44">
        <f>(F13/F$40)*100</f>
        <v>7.3906990477208323</v>
      </c>
    </row>
    <row r="57" spans="1:12" x14ac:dyDescent="0.2">
      <c r="A57" t="str">
        <f>A14</f>
        <v>Food drink and tobacco</v>
      </c>
      <c r="B57" s="40">
        <f t="shared" si="20"/>
        <v>-6.0698127121320722</v>
      </c>
      <c r="C57" s="44">
        <f t="shared" si="20"/>
        <v>-1.1038075158131155</v>
      </c>
      <c r="D57" s="40">
        <f t="shared" si="20"/>
        <v>0.24459933911646914</v>
      </c>
      <c r="E57" s="40">
        <f t="shared" si="20"/>
        <v>-0.39469724611893575</v>
      </c>
      <c r="F57" s="44">
        <f t="shared" si="18"/>
        <v>-0.18205267636234312</v>
      </c>
      <c r="H57" s="40">
        <f t="shared" ref="H57:L59" si="21">(B14/B$13)*100</f>
        <v>10.567985879424114</v>
      </c>
      <c r="I57" s="40">
        <f t="shared" si="21"/>
        <v>8.1393470755688391</v>
      </c>
      <c r="J57" s="40">
        <f t="shared" si="21"/>
        <v>8.667579729994122</v>
      </c>
      <c r="K57" s="40">
        <f t="shared" si="21"/>
        <v>8.8284189342900081</v>
      </c>
      <c r="L57" s="40">
        <f t="shared" si="21"/>
        <v>9.1980321261336115</v>
      </c>
    </row>
    <row r="58" spans="1:12" x14ac:dyDescent="0.2">
      <c r="A58" t="str">
        <f>A15</f>
        <v>Engineering</v>
      </c>
      <c r="B58" s="40">
        <f t="shared" si="20"/>
        <v>8.0613262741033189</v>
      </c>
      <c r="C58" s="44">
        <f t="shared" si="20"/>
        <v>-10.054775546181515</v>
      </c>
      <c r="D58" s="40">
        <f t="shared" si="20"/>
        <v>1.6183320340108942</v>
      </c>
      <c r="E58" s="40">
        <f t="shared" si="20"/>
        <v>-1.2473191686933283</v>
      </c>
      <c r="F58" s="44">
        <f t="shared" si="18"/>
        <v>-0.30119561139710926</v>
      </c>
      <c r="H58" s="40">
        <f t="shared" si="21"/>
        <v>11.884137818452659</v>
      </c>
      <c r="I58" s="40">
        <f t="shared" si="21"/>
        <v>16.033393228483156</v>
      </c>
      <c r="J58" s="40">
        <f t="shared" si="21"/>
        <v>15.528598447792319</v>
      </c>
      <c r="K58" s="40">
        <f t="shared" si="21"/>
        <v>16.930615101933672</v>
      </c>
      <c r="L58" s="40">
        <f t="shared" si="21"/>
        <v>16.186355284215512</v>
      </c>
    </row>
    <row r="59" spans="1:12" x14ac:dyDescent="0.2">
      <c r="A59" t="str">
        <f>A16</f>
        <v>Rest of manufacturing</v>
      </c>
      <c r="B59" s="40">
        <f t="shared" si="20"/>
        <v>-0.29436230114113782</v>
      </c>
      <c r="C59" s="44">
        <f t="shared" si="20"/>
        <v>-7.1595931625751952</v>
      </c>
      <c r="D59" s="40">
        <f t="shared" si="20"/>
        <v>-0.53862264881152644</v>
      </c>
      <c r="E59" s="40">
        <f t="shared" si="20"/>
        <v>-0.75243267434972338</v>
      </c>
      <c r="F59" s="44">
        <f t="shared" si="18"/>
        <v>-0.68121378390192389</v>
      </c>
      <c r="H59" s="40">
        <f t="shared" si="21"/>
        <v>77.547876302123228</v>
      </c>
      <c r="I59" s="40">
        <f t="shared" si="21"/>
        <v>75.827259695948001</v>
      </c>
      <c r="J59" s="40">
        <f t="shared" si="21"/>
        <v>75.803821822213564</v>
      </c>
      <c r="K59" s="40">
        <f t="shared" si="21"/>
        <v>74.240965963776333</v>
      </c>
      <c r="L59" s="40">
        <f t="shared" si="21"/>
        <v>74.615612589650866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3.4700686022306027</v>
      </c>
      <c r="C61" s="44">
        <f>IF(AND(D$5-C$5 &lt;&gt; 0,C18&lt;&gt;0,D18&lt;&gt;0),(EXP(LN(D18/C18)/(D$5-C$5))-1)*100,0)</f>
        <v>-4.1023050541031942</v>
      </c>
      <c r="D61" s="44">
        <f>IF(AND(E$5-D$5 &lt;&gt; 0,D18&lt;&gt;0,E18&lt;&gt;0),(EXP(LN(E18/D18)/(E$5-D$5))-1)*100,0)</f>
        <v>9.6017266338987994E-2</v>
      </c>
      <c r="E61" s="44">
        <f>IF(AND(F$5-E$5 &lt;&gt; 0,E18&lt;&gt;0,F18&lt;&gt;0),(EXP(LN(F18/E18)/(F$5-E$5))-1)*100,0)</f>
        <v>0.22573401931780257</v>
      </c>
      <c r="F61" s="44">
        <f t="shared" si="18"/>
        <v>0.1824764343022256</v>
      </c>
      <c r="H61" s="44">
        <f>(B18/B$40)*100</f>
        <v>6.5279470053760518</v>
      </c>
      <c r="I61" s="44">
        <f>(C18/C$40)*100</f>
        <v>6.9043182965444192</v>
      </c>
      <c r="J61" s="44">
        <f>(D18/D$40)*100</f>
        <v>6.7722908724276554</v>
      </c>
      <c r="K61" s="44">
        <f>(E18/E$40)*100</f>
        <v>6.6096101819017292</v>
      </c>
      <c r="L61" s="44">
        <f>(F18/F$40)*100</f>
        <v>6.4957196064017939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1.279777136553828</v>
      </c>
      <c r="C63" s="44">
        <f t="shared" si="22"/>
        <v>-0.94310617026329702</v>
      </c>
      <c r="D63" s="44">
        <f t="shared" si="22"/>
        <v>0.80969008087898864</v>
      </c>
      <c r="E63" s="44">
        <f t="shared" si="22"/>
        <v>0.60588100866409977</v>
      </c>
      <c r="F63" s="44">
        <f t="shared" si="18"/>
        <v>0.67377154209480317</v>
      </c>
      <c r="H63" s="44">
        <f>(B20/B$40)*100</f>
        <v>27.363945155338481</v>
      </c>
      <c r="I63" s="44">
        <f>(C20/C$40)*100</f>
        <v>26.567757331008195</v>
      </c>
      <c r="J63" s="44">
        <f>(D20/D$40)*100</f>
        <v>26.918213369407184</v>
      </c>
      <c r="K63" s="44">
        <f>(E20/E$40)*100</f>
        <v>27.22161483954914</v>
      </c>
      <c r="L63" s="44">
        <f>(F20/F$40)*100</f>
        <v>27.784752844615252</v>
      </c>
    </row>
    <row r="64" spans="1:12" x14ac:dyDescent="0.2">
      <c r="A64" t="str">
        <f>A21</f>
        <v>Wholesale and retail trade</v>
      </c>
      <c r="B64" s="40">
        <f t="shared" si="22"/>
        <v>0.19123016755731026</v>
      </c>
      <c r="C64" s="44">
        <f t="shared" si="22"/>
        <v>-1.6710817344782969</v>
      </c>
      <c r="D64" s="40">
        <f t="shared" si="22"/>
        <v>0.17099709046171085</v>
      </c>
      <c r="E64" s="40">
        <f t="shared" si="22"/>
        <v>8.8854912923674867E-2</v>
      </c>
      <c r="F64" s="44">
        <f t="shared" si="18"/>
        <v>0.11622815179708201</v>
      </c>
      <c r="H64" s="40">
        <f t="shared" ref="H64:L66" si="23">(B21/B$20)*100</f>
        <v>56.102038071628769</v>
      </c>
      <c r="I64" s="40">
        <f t="shared" si="23"/>
        <v>53.728723973896962</v>
      </c>
      <c r="J64" s="40">
        <f t="shared" si="23"/>
        <v>53.333868082123502</v>
      </c>
      <c r="K64" s="40">
        <f t="shared" si="23"/>
        <v>51.665622686635139</v>
      </c>
      <c r="L64" s="40">
        <f t="shared" si="23"/>
        <v>49.071031703486867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5.0771155047161454</v>
      </c>
      <c r="C65" s="44">
        <f t="shared" si="22"/>
        <v>-3.6370574766630859</v>
      </c>
      <c r="D65" s="40">
        <f t="shared" si="22"/>
        <v>1.7427972594312058</v>
      </c>
      <c r="E65" s="40">
        <f t="shared" si="22"/>
        <v>0.46849751948878637</v>
      </c>
      <c r="F65" s="44">
        <f t="shared" si="18"/>
        <v>0.89148079485859011</v>
      </c>
      <c r="H65" s="40">
        <f t="shared" si="23"/>
        <v>20.314561652848095</v>
      </c>
      <c r="I65" s="40">
        <f t="shared" si="23"/>
        <v>23.536889960583029</v>
      </c>
      <c r="J65" s="40">
        <f t="shared" si="23"/>
        <v>22.896780696033627</v>
      </c>
      <c r="K65" s="40">
        <f t="shared" si="23"/>
        <v>23.976257549315495</v>
      </c>
      <c r="L65" s="40">
        <f t="shared" si="23"/>
        <v>23.650851711937925</v>
      </c>
    </row>
    <row r="66" spans="1:12" x14ac:dyDescent="0.2">
      <c r="A66" t="str">
        <f>A23</f>
        <v>Accommodation and food</v>
      </c>
      <c r="B66" s="40">
        <f t="shared" si="22"/>
        <v>0.35567563833227567</v>
      </c>
      <c r="C66" s="44">
        <f t="shared" si="22"/>
        <v>3.5663814979715047</v>
      </c>
      <c r="D66" s="40">
        <f t="shared" si="22"/>
        <v>1.3042268317962957</v>
      </c>
      <c r="E66" s="40">
        <f t="shared" si="22"/>
        <v>1.7514086938049012</v>
      </c>
      <c r="F66" s="44">
        <f t="shared" si="18"/>
        <v>1.6021291722076114</v>
      </c>
      <c r="H66" s="40">
        <f t="shared" si="23"/>
        <v>23.583400275523122</v>
      </c>
      <c r="I66" s="40">
        <f t="shared" si="23"/>
        <v>22.734386065519995</v>
      </c>
      <c r="J66" s="40">
        <f t="shared" si="23"/>
        <v>23.769351221842864</v>
      </c>
      <c r="K66" s="40">
        <f t="shared" si="23"/>
        <v>24.358119764049373</v>
      </c>
      <c r="L66" s="40">
        <f t="shared" si="23"/>
        <v>27.278116584575201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4.0497796645202477</v>
      </c>
      <c r="C68" s="44">
        <f t="shared" si="24"/>
        <v>-2.2075661293290638</v>
      </c>
      <c r="D68" s="44">
        <f t="shared" si="24"/>
        <v>0.56551549352532593</v>
      </c>
      <c r="E68" s="44">
        <f t="shared" si="24"/>
        <v>0.45291259766102598</v>
      </c>
      <c r="F68" s="44">
        <f t="shared" si="18"/>
        <v>0.49043288029382293</v>
      </c>
      <c r="H68" s="44">
        <f>(B25/B$40)*100</f>
        <v>29.979758997796846</v>
      </c>
      <c r="I68" s="44">
        <f>(C25/C$40)*100</f>
        <v>32.424854297645844</v>
      </c>
      <c r="J68" s="44">
        <f>(D25/D$40)*100</f>
        <v>32.433208821063758</v>
      </c>
      <c r="K68" s="44">
        <f>(E25/E$40)*100</f>
        <v>32.403475545983341</v>
      </c>
      <c r="L68" s="44">
        <f>(F25/F$40)*100</f>
        <v>32.574360394158965</v>
      </c>
    </row>
    <row r="69" spans="1:12" x14ac:dyDescent="0.2">
      <c r="A69" t="str">
        <f>A26</f>
        <v>Media</v>
      </c>
      <c r="B69" s="40">
        <f t="shared" si="24"/>
        <v>5.9053891882776322</v>
      </c>
      <c r="C69" s="44">
        <f t="shared" si="24"/>
        <v>15.051997810618833</v>
      </c>
      <c r="D69" s="40">
        <f t="shared" si="24"/>
        <v>-0.2967127359081001</v>
      </c>
      <c r="E69" s="40">
        <f t="shared" si="24"/>
        <v>0.13279449424334899</v>
      </c>
      <c r="F69" s="44">
        <f t="shared" si="18"/>
        <v>-1.0579773687591221E-2</v>
      </c>
      <c r="H69" s="40">
        <f t="shared" ref="H69:L71" si="25">(B26/B$25)*100</f>
        <v>1.445529706846443</v>
      </c>
      <c r="I69" s="40">
        <f t="shared" si="25"/>
        <v>1.5514386401913434</v>
      </c>
      <c r="J69" s="40">
        <f t="shared" si="25"/>
        <v>1.8252548583734243</v>
      </c>
      <c r="K69" s="40">
        <f t="shared" si="25"/>
        <v>1.7483383328737123</v>
      </c>
      <c r="L69" s="40">
        <f t="shared" si="25"/>
        <v>1.6934154220224695</v>
      </c>
    </row>
    <row r="70" spans="1:12" x14ac:dyDescent="0.2">
      <c r="A70" t="str">
        <f>A27</f>
        <v>Information technology</v>
      </c>
      <c r="B70" s="40">
        <f t="shared" si="24"/>
        <v>2.051040182465802</v>
      </c>
      <c r="C70" s="44">
        <f t="shared" si="24"/>
        <v>11.563160780014092</v>
      </c>
      <c r="D70" s="40">
        <f t="shared" si="24"/>
        <v>1.1993425521325873</v>
      </c>
      <c r="E70" s="40">
        <f t="shared" si="24"/>
        <v>0.50647035622932712</v>
      </c>
      <c r="F70" s="44">
        <f t="shared" si="18"/>
        <v>0.7368990529559083</v>
      </c>
      <c r="H70" s="40">
        <f t="shared" si="25"/>
        <v>7.8118986636231957</v>
      </c>
      <c r="I70" s="40">
        <f t="shared" si="25"/>
        <v>7.228724684036969</v>
      </c>
      <c r="J70" s="40">
        <f t="shared" si="25"/>
        <v>8.2466438582171264</v>
      </c>
      <c r="K70" s="40">
        <f t="shared" si="25"/>
        <v>8.5098180467461386</v>
      </c>
      <c r="L70" s="40">
        <f t="shared" si="25"/>
        <v>8.5552982439152885</v>
      </c>
    </row>
    <row r="71" spans="1:12" x14ac:dyDescent="0.2">
      <c r="A71" t="str">
        <f>A28</f>
        <v>Finance and insurance</v>
      </c>
      <c r="B71" s="40">
        <f t="shared" si="24"/>
        <v>2.1448863923874129</v>
      </c>
      <c r="C71" s="44">
        <f t="shared" si="24"/>
        <v>1.2271681390788824</v>
      </c>
      <c r="D71" s="40">
        <f t="shared" si="24"/>
        <v>-5.6130897606143648E-3</v>
      </c>
      <c r="E71" s="40">
        <f t="shared" si="24"/>
        <v>-0.35219646958032369</v>
      </c>
      <c r="F71" s="44">
        <f t="shared" si="18"/>
        <v>-0.2368023565372579</v>
      </c>
      <c r="H71" s="40">
        <f t="shared" si="25"/>
        <v>10.728836277255088</v>
      </c>
      <c r="I71" s="40">
        <f t="shared" si="25"/>
        <v>9.9644762726976843</v>
      </c>
      <c r="J71" s="40">
        <f t="shared" si="25"/>
        <v>10.314455578518372</v>
      </c>
      <c r="K71" s="40">
        <f t="shared" si="25"/>
        <v>10.024875761890545</v>
      </c>
      <c r="L71" s="40">
        <f t="shared" si="25"/>
        <v>9.2497707057421845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2.6532592033967406</v>
      </c>
      <c r="C72" s="44">
        <f t="shared" si="27"/>
        <v>0.74033149171279788</v>
      </c>
      <c r="D72" s="40">
        <f t="shared" si="27"/>
        <v>0.18032904059521737</v>
      </c>
      <c r="E72" s="40">
        <f t="shared" si="27"/>
        <v>1.1789875938566619</v>
      </c>
      <c r="F72" s="44">
        <f t="shared" si="18"/>
        <v>0.84500014442971949</v>
      </c>
      <c r="H72" s="40">
        <f t="shared" ref="H72:L72" si="28">(B29/B$25)*100</f>
        <v>5.4078802436532056</v>
      </c>
      <c r="I72" s="40">
        <f t="shared" si="28"/>
        <v>5.1233423439998838</v>
      </c>
      <c r="J72" s="40">
        <f t="shared" si="28"/>
        <v>5.2777826018999372</v>
      </c>
      <c r="K72" s="40">
        <f t="shared" si="28"/>
        <v>5.1774789934883962</v>
      </c>
      <c r="L72" s="40">
        <f t="shared" si="28"/>
        <v>5.5641176676268778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1.8074702435531442</v>
      </c>
      <c r="C73" s="44">
        <f t="shared" si="29"/>
        <v>-1.7098498751844105E-2</v>
      </c>
      <c r="D73" s="40">
        <f t="shared" si="29"/>
        <v>0.64601367877406002</v>
      </c>
      <c r="E73" s="40">
        <f t="shared" si="29"/>
        <v>0.51029964675968209</v>
      </c>
      <c r="F73" s="44">
        <f t="shared" si="18"/>
        <v>0.55551731181626707</v>
      </c>
      <c r="H73" s="40">
        <f t="shared" ref="H73:L73" si="30">(B30/B$25)*100</f>
        <v>27.092816477114347</v>
      </c>
      <c r="I73" s="40">
        <f t="shared" si="30"/>
        <v>24.831793028291585</v>
      </c>
      <c r="J73" s="40">
        <f t="shared" si="30"/>
        <v>25.388004144885741</v>
      </c>
      <c r="K73" s="40">
        <f t="shared" si="30"/>
        <v>25.489776737223053</v>
      </c>
      <c r="L73" s="40">
        <f t="shared" si="30"/>
        <v>25.635770442154715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9.5994674054352238</v>
      </c>
      <c r="C74" s="44">
        <f t="shared" si="31"/>
        <v>-7.9118978426347297</v>
      </c>
      <c r="D74" s="40">
        <f t="shared" si="31"/>
        <v>1.2512470991751456</v>
      </c>
      <c r="E74" s="40">
        <f t="shared" si="31"/>
        <v>0.60973431304818249</v>
      </c>
      <c r="F74" s="44">
        <f t="shared" si="18"/>
        <v>0.8231190176272829</v>
      </c>
      <c r="H74" s="40">
        <f>(B31/B$25)*100</f>
        <v>29.512428171406579</v>
      </c>
      <c r="I74" s="40">
        <f t="shared" ref="I74:L74" si="32">(C31/C$25)*100</f>
        <v>36.330724485896674</v>
      </c>
      <c r="J74" s="40">
        <f t="shared" si="32"/>
        <v>34.211516530336979</v>
      </c>
      <c r="K74" s="40">
        <f t="shared" si="32"/>
        <v>35.393931889938848</v>
      </c>
      <c r="L74" s="40">
        <f t="shared" si="32"/>
        <v>35.950380991573219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-1.15205405399742</v>
      </c>
      <c r="C75" s="44">
        <f t="shared" si="33"/>
        <v>-3.2411098708341579</v>
      </c>
      <c r="D75" s="40">
        <f t="shared" si="33"/>
        <v>-1.5512383536542607</v>
      </c>
      <c r="E75" s="40">
        <f t="shared" si="33"/>
        <v>0.48811311667680268</v>
      </c>
      <c r="F75" s="44">
        <f t="shared" si="18"/>
        <v>-0.19632188086688984</v>
      </c>
      <c r="H75" s="40">
        <f t="shared" ref="H75:L75" si="34">(B32/B$25)*100</f>
        <v>8.7169721178984396</v>
      </c>
      <c r="I75" s="40">
        <f t="shared" si="34"/>
        <v>7.1002165390548715</v>
      </c>
      <c r="J75" s="40">
        <f t="shared" si="34"/>
        <v>7.0251761286998535</v>
      </c>
      <c r="K75" s="40">
        <f t="shared" si="34"/>
        <v>6.3163048800391728</v>
      </c>
      <c r="L75" s="40">
        <f t="shared" si="34"/>
        <v>6.3384732902448295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-0.16210484389290736</v>
      </c>
      <c r="C76" s="44">
        <f t="shared" si="35"/>
        <v>-4.1725117801515328</v>
      </c>
      <c r="D76" s="40">
        <f t="shared" si="35"/>
        <v>-0.42322110996528828</v>
      </c>
      <c r="E76" s="40">
        <f t="shared" si="35"/>
        <v>-3.4511915578017138E-3</v>
      </c>
      <c r="F76" s="44">
        <f t="shared" si="18"/>
        <v>-0.1435707476622583</v>
      </c>
      <c r="H76" s="40">
        <f t="shared" ref="H76:L76" si="36">(B33/B$25)*100</f>
        <v>9.2836383422026945</v>
      </c>
      <c r="I76" s="40">
        <f t="shared" si="36"/>
        <v>7.8692840058309708</v>
      </c>
      <c r="J76" s="40">
        <f t="shared" si="36"/>
        <v>7.7111662990685685</v>
      </c>
      <c r="K76" s="40">
        <f t="shared" si="36"/>
        <v>7.3394753578001151</v>
      </c>
      <c r="L76" s="40">
        <f t="shared" si="36"/>
        <v>7.0127732367204096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0.9624231247990167</v>
      </c>
      <c r="C78" s="44">
        <f t="shared" ref="C78:C83" si="38">IF(AND(D$5-C$5 &lt;&gt; 0,C35&lt;&gt;0,D35&lt;&gt;0),(EXP(LN(D35/C35)/(D$5-C$5))-1)*100,0)</f>
        <v>-0.20066113785324191</v>
      </c>
      <c r="D78" s="44">
        <f t="shared" si="37"/>
        <v>0.75278119980304314</v>
      </c>
      <c r="E78" s="44">
        <f t="shared" si="37"/>
        <v>0.55047602363222925</v>
      </c>
      <c r="F78" s="44">
        <f t="shared" si="18"/>
        <v>0.61786590692640697</v>
      </c>
      <c r="H78" s="44">
        <f>(B35/B$40)*100</f>
        <v>24.758972930767847</v>
      </c>
      <c r="I78" s="44">
        <f>(C35/C$40)*100</f>
        <v>23.738699463081115</v>
      </c>
      <c r="J78" s="44">
        <f>(D35/D$40)*100</f>
        <v>24.232109145221205</v>
      </c>
      <c r="K78" s="44">
        <f>(E35/E$40)*100</f>
        <v>24.436144729919373</v>
      </c>
      <c r="L78" s="44">
        <f>(F35/F$40)*100</f>
        <v>24.804642152786975</v>
      </c>
    </row>
    <row r="79" spans="1:12" x14ac:dyDescent="0.2">
      <c r="A79" t="str">
        <f>A36</f>
        <v>Public admin. and defence</v>
      </c>
      <c r="B79" s="40">
        <f t="shared" si="37"/>
        <v>-0.14120617392200385</v>
      </c>
      <c r="C79" s="44">
        <f t="shared" si="38"/>
        <v>-1.037059630928705</v>
      </c>
      <c r="D79" s="40">
        <f t="shared" si="37"/>
        <v>0.12604952870980402</v>
      </c>
      <c r="E79" s="40">
        <f t="shared" si="37"/>
        <v>0.43203397784594699</v>
      </c>
      <c r="F79" s="44">
        <f t="shared" si="18"/>
        <v>0.3299354038708735</v>
      </c>
      <c r="H79" s="40">
        <f>(B36/B$35)*100</f>
        <v>15.894473391369981</v>
      </c>
      <c r="I79" s="40">
        <f t="shared" ref="I79:L81" si="39">(C36/C$35)*100</f>
        <v>15.210810183842696</v>
      </c>
      <c r="J79" s="40">
        <f t="shared" si="39"/>
        <v>15.083331396294849</v>
      </c>
      <c r="K79" s="40">
        <f t="shared" si="39"/>
        <v>14.620003059827082</v>
      </c>
      <c r="L79" s="40">
        <f t="shared" si="39"/>
        <v>14.448698748198566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-2.2670550174066384</v>
      </c>
      <c r="C80" s="44">
        <f t="shared" si="38"/>
        <v>1.7431865587820061</v>
      </c>
      <c r="D80" s="40">
        <f t="shared" si="40"/>
        <v>0.62717231129862938</v>
      </c>
      <c r="E80" s="40">
        <f t="shared" si="40"/>
        <v>0.71205546004000642</v>
      </c>
      <c r="F80" s="44">
        <f t="shared" si="18"/>
        <v>0.68375312428312629</v>
      </c>
      <c r="H80" s="40">
        <f>(B37/B$35)*100</f>
        <v>38.419912985139987</v>
      </c>
      <c r="I80" s="40">
        <f t="shared" si="39"/>
        <v>33.735042239362897</v>
      </c>
      <c r="J80" s="40">
        <f t="shared" si="39"/>
        <v>34.392118577748853</v>
      </c>
      <c r="K80" s="40">
        <f t="shared" si="39"/>
        <v>34.178268511020981</v>
      </c>
      <c r="L80" s="40">
        <f t="shared" si="39"/>
        <v>34.731484359546727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3.8060479058555474</v>
      </c>
      <c r="C81" s="44">
        <f t="shared" si="38"/>
        <v>-1.2359048535014794</v>
      </c>
      <c r="D81" s="40">
        <f t="shared" si="40"/>
        <v>1.0214218545700149</v>
      </c>
      <c r="E81" s="40">
        <f t="shared" si="40"/>
        <v>0.47522291074213463</v>
      </c>
      <c r="F81" s="44">
        <f t="shared" si="18"/>
        <v>0.65696030451829479</v>
      </c>
      <c r="H81" s="40">
        <f>(B38/B$35)*100</f>
        <v>45.685613623490042</v>
      </c>
      <c r="I81" s="40">
        <f t="shared" si="39"/>
        <v>51.054147576794392</v>
      </c>
      <c r="J81" s="40">
        <f t="shared" si="39"/>
        <v>50.524550025956302</v>
      </c>
      <c r="K81" s="40">
        <f t="shared" si="39"/>
        <v>51.201728429151949</v>
      </c>
      <c r="L81" s="40">
        <f t="shared" si="39"/>
        <v>50.819816892254707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2.0301889453056665</v>
      </c>
      <c r="C83" s="206">
        <f t="shared" si="38"/>
        <v>-2.2327566426506129</v>
      </c>
      <c r="D83" s="43">
        <f>IF(AND(E$5-D$5 &lt;&gt; 0,D40&lt;&gt;0,E40&lt;&gt;0),(EXP(LN(E40/D40)/(E$5-D$5))-1)*100,0)</f>
        <v>0.58396441107613217</v>
      </c>
      <c r="E83" s="43">
        <f>IF(AND(F$5-E$5 &lt;&gt; 0,E40&lt;&gt;0,F40&lt;&gt;0),(EXP(LN(F40/E40)/(F$5-E$5))-1)*100,0)</f>
        <v>0.40009025795040287</v>
      </c>
      <c r="F83" s="206">
        <f t="shared" si="18"/>
        <v>0.46134426371120529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-8.0075666754017565</v>
      </c>
      <c r="C89" s="44">
        <f>IF(AND(F$5-D$5 &lt;&gt; 0,D7&lt;&gt;0,F7&lt;&gt;0),(EXP(LN(F7/D7)/(F$5-D$5))-1)*100,0)</f>
        <v>6.6148327860005018E-2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-15.173836539508956</v>
      </c>
      <c r="C90" s="44">
        <f t="shared" ref="C90:C122" si="43">IF(AND(F$5-D$5 &lt;&gt; 0,D8&lt;&gt;0,F8&lt;&gt;0),(EXP(LN(F8/D8)/(F$5-D$5))-1)*100,0)</f>
        <v>0.43787794258052237</v>
      </c>
    </row>
    <row r="91" spans="1:12" x14ac:dyDescent="0.2">
      <c r="A91" s="30" t="str">
        <f t="shared" si="41"/>
        <v>Mining and quarrying</v>
      </c>
      <c r="B91" s="44">
        <f t="shared" si="42"/>
        <v>9.308116505499985</v>
      </c>
      <c r="C91" s="44">
        <f t="shared" si="43"/>
        <v>-5.1930698988078561</v>
      </c>
    </row>
    <row r="92" spans="1:12" x14ac:dyDescent="0.2">
      <c r="A92" s="30" t="str">
        <f t="shared" si="41"/>
        <v>Electricity and gas</v>
      </c>
      <c r="B92" s="44">
        <f t="shared" si="42"/>
        <v>-4.3647500209962553</v>
      </c>
      <c r="C92" s="44">
        <f t="shared" si="43"/>
        <v>-0.16864302413525101</v>
      </c>
    </row>
    <row r="93" spans="1:12" x14ac:dyDescent="0.2">
      <c r="A93" s="30" t="str">
        <f t="shared" si="41"/>
        <v>Water and sewerage</v>
      </c>
      <c r="B93" s="44">
        <f t="shared" si="42"/>
        <v>-3.3132219197357426</v>
      </c>
      <c r="C93" s="44">
        <f t="shared" si="43"/>
        <v>0.33578510094651737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-1.2586772595346019</v>
      </c>
      <c r="C95" s="44">
        <f t="shared" si="43"/>
        <v>-0.57654989249033006</v>
      </c>
    </row>
    <row r="96" spans="1:12" x14ac:dyDescent="0.2">
      <c r="A96" s="30" t="str">
        <f t="shared" si="41"/>
        <v>Food drink and tobacco</v>
      </c>
      <c r="B96" s="44">
        <f t="shared" si="42"/>
        <v>-5.0969729678289273</v>
      </c>
      <c r="C96" s="44">
        <f t="shared" si="43"/>
        <v>-0.18205267636234312</v>
      </c>
    </row>
    <row r="97" spans="1:3" x14ac:dyDescent="0.2">
      <c r="A97" s="30" t="str">
        <f t="shared" si="41"/>
        <v>Engineering</v>
      </c>
      <c r="B97" s="44">
        <f t="shared" si="42"/>
        <v>4.1674077667440468</v>
      </c>
      <c r="C97" s="44">
        <f t="shared" si="43"/>
        <v>-0.30119561139710926</v>
      </c>
    </row>
    <row r="98" spans="1:3" x14ac:dyDescent="0.2">
      <c r="A98" s="30" t="str">
        <f t="shared" si="41"/>
        <v>Rest of manufacturing</v>
      </c>
      <c r="B98" s="44">
        <f t="shared" si="42"/>
        <v>-1.7068666883834127</v>
      </c>
      <c r="C98" s="44">
        <f t="shared" si="43"/>
        <v>-0.68121378390192389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1.9092072637197033</v>
      </c>
      <c r="C100" s="44">
        <f t="shared" si="43"/>
        <v>0.1824764343022256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0.83124525596052212</v>
      </c>
      <c r="C102" s="44">
        <f t="shared" si="43"/>
        <v>0.67377154209480317</v>
      </c>
    </row>
    <row r="103" spans="1:3" x14ac:dyDescent="0.2">
      <c r="A103" s="30" t="str">
        <f t="shared" si="41"/>
        <v>Wholesale and retail trade</v>
      </c>
      <c r="B103" s="44">
        <f t="shared" si="42"/>
        <v>-0.18403277367079474</v>
      </c>
      <c r="C103" s="44">
        <f t="shared" si="43"/>
        <v>0.11622815179708201</v>
      </c>
    </row>
    <row r="104" spans="1:3" x14ac:dyDescent="0.2">
      <c r="A104" s="30" t="str">
        <f t="shared" si="41"/>
        <v>Transport and storage</v>
      </c>
      <c r="B104" s="44">
        <f t="shared" si="42"/>
        <v>3.2734117155094111</v>
      </c>
      <c r="C104" s="44">
        <f t="shared" si="43"/>
        <v>0.89148079485859011</v>
      </c>
    </row>
    <row r="105" spans="1:3" x14ac:dyDescent="0.2">
      <c r="A105" s="30" t="str">
        <f t="shared" si="41"/>
        <v>Accommodation and food</v>
      </c>
      <c r="B105" s="44">
        <f t="shared" si="42"/>
        <v>0.98975343003409044</v>
      </c>
      <c r="C105" s="44">
        <f t="shared" si="43"/>
        <v>1.6021291722076114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2.7670719920019904</v>
      </c>
      <c r="C107" s="44">
        <f t="shared" si="43"/>
        <v>0.49043288029382293</v>
      </c>
    </row>
    <row r="108" spans="1:3" x14ac:dyDescent="0.2">
      <c r="A108" s="30" t="str">
        <f t="shared" si="41"/>
        <v>Media</v>
      </c>
      <c r="B108" s="44">
        <f t="shared" si="42"/>
        <v>7.674603524736634</v>
      </c>
      <c r="C108" s="44">
        <f t="shared" si="43"/>
        <v>-1.0579773687591221E-2</v>
      </c>
    </row>
    <row r="109" spans="1:3" x14ac:dyDescent="0.2">
      <c r="A109" s="30" t="str">
        <f t="shared" si="41"/>
        <v>Information technology</v>
      </c>
      <c r="B109" s="44">
        <f t="shared" si="42"/>
        <v>3.8862597738619442</v>
      </c>
      <c r="C109" s="44">
        <f t="shared" si="43"/>
        <v>0.7368990529559083</v>
      </c>
    </row>
    <row r="110" spans="1:3" x14ac:dyDescent="0.2">
      <c r="A110" s="30" t="str">
        <f t="shared" si="41"/>
        <v>Finance and insurance</v>
      </c>
      <c r="B110" s="44">
        <f t="shared" si="42"/>
        <v>1.9606795460288762</v>
      </c>
      <c r="C110" s="44">
        <f t="shared" si="43"/>
        <v>-0.2368023565372579</v>
      </c>
    </row>
    <row r="111" spans="1:3" x14ac:dyDescent="0.2">
      <c r="A111" s="30" t="str">
        <f t="shared" si="41"/>
        <v>Real estate</v>
      </c>
      <c r="B111" s="44">
        <f t="shared" si="42"/>
        <v>2.2677895846698659</v>
      </c>
      <c r="C111" s="44">
        <f t="shared" si="43"/>
        <v>0.84500014442971949</v>
      </c>
    </row>
    <row r="112" spans="1:3" x14ac:dyDescent="0.2">
      <c r="A112" s="30" t="str">
        <f t="shared" si="41"/>
        <v>Professional services</v>
      </c>
      <c r="B112" s="44">
        <f t="shared" si="42"/>
        <v>1.4399120495735662</v>
      </c>
      <c r="C112" s="44">
        <f t="shared" si="43"/>
        <v>0.55551731181626707</v>
      </c>
    </row>
    <row r="113" spans="1:3" x14ac:dyDescent="0.2">
      <c r="A113" s="30" t="str">
        <f t="shared" si="41"/>
        <v>Support services</v>
      </c>
      <c r="B113" s="44">
        <f t="shared" si="42"/>
        <v>5.849170632582168</v>
      </c>
      <c r="C113" s="44">
        <f t="shared" si="43"/>
        <v>0.8231190176272829</v>
      </c>
    </row>
    <row r="114" spans="1:3" x14ac:dyDescent="0.2">
      <c r="A114" s="30" t="str">
        <f t="shared" si="41"/>
        <v>Arts and entertainment</v>
      </c>
      <c r="B114" s="44">
        <f t="shared" si="42"/>
        <v>-1.573442692266025</v>
      </c>
      <c r="C114" s="44">
        <f t="shared" si="43"/>
        <v>-0.19632188086688984</v>
      </c>
    </row>
    <row r="115" spans="1:3" x14ac:dyDescent="0.2">
      <c r="A115" s="30" t="str">
        <f t="shared" si="41"/>
        <v>Other services</v>
      </c>
      <c r="B115" s="44">
        <f t="shared" si="42"/>
        <v>-0.97739343315740301</v>
      </c>
      <c r="C115" s="44">
        <f t="shared" si="43"/>
        <v>-0.1435707476622583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0.72872690724108402</v>
      </c>
      <c r="C117" s="44">
        <f t="shared" si="43"/>
        <v>0.61786590692640697</v>
      </c>
    </row>
    <row r="118" spans="1:3" x14ac:dyDescent="0.2">
      <c r="A118" s="30" t="str">
        <f t="shared" si="41"/>
        <v>Public admin. and defence</v>
      </c>
      <c r="B118" s="44">
        <f t="shared" si="42"/>
        <v>-0.32102329864924783</v>
      </c>
      <c r="C118" s="44">
        <f t="shared" si="43"/>
        <v>0.3299354038708735</v>
      </c>
    </row>
    <row r="119" spans="1:3" x14ac:dyDescent="0.2">
      <c r="A119" s="30" t="str">
        <f t="shared" si="41"/>
        <v>Education</v>
      </c>
      <c r="B119" s="44">
        <f t="shared" si="42"/>
        <v>-1.4778557027122385</v>
      </c>
      <c r="C119" s="44">
        <f t="shared" si="43"/>
        <v>0.68375312428312629</v>
      </c>
    </row>
    <row r="120" spans="1:3" x14ac:dyDescent="0.2">
      <c r="A120" s="30" t="str">
        <f t="shared" si="41"/>
        <v>Health and social work</v>
      </c>
      <c r="B120" s="44">
        <f t="shared" si="42"/>
        <v>2.7774748811955075</v>
      </c>
      <c r="C120" s="44">
        <f t="shared" si="43"/>
        <v>0.65696030451829479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1.1629829512344481</v>
      </c>
      <c r="C122" s="206">
        <f t="shared" si="43"/>
        <v>0.46134426371120529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Greater Birmingham and Solihull</v>
      </c>
    </row>
    <row r="2" spans="1:17" x14ac:dyDescent="0.2">
      <c r="A2" s="1" t="s">
        <v>516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381.13515766569242</v>
      </c>
      <c r="C9" s="299" t="str">
        <f>CONCATENATE("(",ROUND((B9/$H11)*100,1),")")</f>
        <v>(35.8)</v>
      </c>
      <c r="D9" s="249">
        <f>SUM(D30,D51,D72,D93,D114,D135,D156,D177,D198,D219,D240,D261,D282,D303,D324,D345,D366,D387,D408,D429,D450,D471)</f>
        <v>93.008205397955749</v>
      </c>
      <c r="E9" s="299" t="str">
        <f>CONCATENATE("(",ROUND((D9/$H11)*100,1),")")</f>
        <v>(8.7)</v>
      </c>
      <c r="F9" s="249">
        <f>SUM(F30,F51,F72,F93,F114,F135,F156,F177,F198,F219,F240,F261,F282,F303,F324,F345,F366,F387,F408,F429,F450,F471)</f>
        <v>93.976113055801591</v>
      </c>
      <c r="G9" s="299" t="str">
        <f>CONCATENATE("(",ROUND((F9/$H11)*100,1),")")</f>
        <v>(8.8)</v>
      </c>
      <c r="H9" s="249">
        <f>SUM(H30,H51,H72,H93,H114,H135,H156,H177,H198,H219,H240,H261,H282,H303,H324,H345,H366,H387,H408,H429,H450,H471)</f>
        <v>568.11947611944959</v>
      </c>
      <c r="I9" s="299" t="str">
        <f>CONCATENATE("(",ROUND((H9/$H11)*100,1),")")</f>
        <v>(53.3)</v>
      </c>
      <c r="K9" s="249">
        <f>B14-B9</f>
        <v>9.4149388337937125</v>
      </c>
      <c r="L9" s="249">
        <f>D14-D9</f>
        <v>3.8393790172262356</v>
      </c>
      <c r="M9" s="249">
        <f>F14-F9</f>
        <v>2.0419656156038286</v>
      </c>
      <c r="N9" s="249">
        <f>SUM(K9:M9)</f>
        <v>15.296283466623777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238.82170989040623</v>
      </c>
      <c r="C10" s="299" t="str">
        <f>CONCATENATE("(",ROUND((B10/$H11)*100,1),")")</f>
        <v>(22.4)</v>
      </c>
      <c r="D10" s="249">
        <f t="shared" ref="D10" si="1">SUM(D31,D52,D73,D94,D115,D136,D157,D178,D199,D220,D241,D262,D283,D304,D325,D346,D367,D388,D409,D430,D451,D472)</f>
        <v>219.76333881924523</v>
      </c>
      <c r="E10" s="299" t="str">
        <f>CONCATENATE("(",ROUND((D10/$H11)*100,1),")")</f>
        <v>(20.6)</v>
      </c>
      <c r="F10" s="249">
        <f t="shared" ref="F10" si="2">SUM(F31,F52,F73,F94,F115,F136,F157,F178,F199,F220,F241,F262,F283,F304,F325,F346,F367,F388,F409,F430,F451,F472)</f>
        <v>38.518475170898689</v>
      </c>
      <c r="G10" s="299" t="str">
        <f>CONCATENATE("(",ROUND((F10/$H11)*100,1),")")</f>
        <v>(3.6)</v>
      </c>
      <c r="H10" s="249">
        <f t="shared" ref="H10" si="3">SUM(H31,H52,H73,H94,H115,H136,H157,H178,H199,H220,H241,H262,H283,H304,H325,H346,H367,H388,H409,H430,H451,H472)</f>
        <v>497.1035238805502</v>
      </c>
      <c r="I10" s="299" t="str">
        <f>CONCATENATE("(",ROUND((H10/$H11)*100,1),")")</f>
        <v>(46.7)</v>
      </c>
      <c r="K10" s="249">
        <f t="shared" ref="K10:K11" si="4">B15-B10</f>
        <v>11.909427635330701</v>
      </c>
      <c r="L10" s="249">
        <f t="shared" ref="L10:L11" si="5">D15-D10</f>
        <v>3.3210940963974167</v>
      </c>
      <c r="M10" s="249">
        <f t="shared" ref="M10:M11" si="6">F15-F10</f>
        <v>0.94119480164832936</v>
      </c>
      <c r="N10" s="249">
        <f t="shared" ref="N10:N11" si="7">SUM(K10:M10)</f>
        <v>16.171716533376447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619.95686755609847</v>
      </c>
      <c r="C11" s="299" t="str">
        <f>CONCATENATE("(",ROUND((B11/$H11)*100,1),")")</f>
        <v>(58.2)</v>
      </c>
      <c r="D11" s="249">
        <f t="shared" ref="D11" si="8">SUM(D32,D53,D74,D95,D116,D137,D158,D179,D200,D221,D242,D263,D284,D305,D326,D347,D368,D389,D410,D431,D452,D473)</f>
        <v>312.77154421720098</v>
      </c>
      <c r="E11" s="299" t="str">
        <f>CONCATENATE("(",ROUND((D11/$H11)*100,1),")")</f>
        <v>(29.4)</v>
      </c>
      <c r="F11" s="249">
        <f t="shared" ref="F11" si="9">SUM(F32,F53,F74,F95,F116,F137,F158,F179,F200,F221,F242,F263,F284,F305,F326,F347,F368,F389,F410,F431,F452,F473)</f>
        <v>132.49458822670027</v>
      </c>
      <c r="G11" s="299" t="str">
        <f>CONCATENATE("(",ROUND((F11/$H11)*100,1),")")</f>
        <v>(12.4)</v>
      </c>
      <c r="H11" s="249">
        <f t="shared" ref="H11" si="10">SUM(H32,H53,H74,H95,H116,H137,H158,H179,H200,H221,H242,H263,H284,H305,H326,H347,H368,H389,H410,H431,H452,H473)</f>
        <v>1065.223</v>
      </c>
      <c r="I11" s="299" t="str">
        <f>CONCATENATE("(",ROUND((H11/$H11)*100,1),")")</f>
        <v>(100)</v>
      </c>
      <c r="K11" s="249">
        <f t="shared" si="4"/>
        <v>21.32436646912447</v>
      </c>
      <c r="L11" s="249">
        <f t="shared" si="5"/>
        <v>7.1604731136236524</v>
      </c>
      <c r="M11" s="249">
        <f t="shared" si="6"/>
        <v>2.9831604172521793</v>
      </c>
      <c r="N11" s="249">
        <f t="shared" si="7"/>
        <v>31.468000000000302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390.55009649948613</v>
      </c>
      <c r="C14" s="299" t="str">
        <f>CONCATENATE("(",ROUND((B14/$H16)*100,1),")")</f>
        <v>(35.6)</v>
      </c>
      <c r="D14" s="249">
        <f t="shared" ref="D14" si="11">SUM(D35,D56,D77,D98,D119,D140,D161,D182,D203,D224,D245,D266,D287,D308,D329,D350,D371,D392,D413,D434,D455,D476)</f>
        <v>96.847584415181984</v>
      </c>
      <c r="E14" s="299" t="str">
        <f>CONCATENATE("(",ROUND((D14/$H16)*100,1),")")</f>
        <v>(8.8)</v>
      </c>
      <c r="F14" s="249">
        <f t="shared" ref="F14" si="12">SUM(F35,F56,F77,F98,F119,F140,F161,F182,F203,F224,F245,F266,F287,F308,F329,F350,F371,F392,F413,F434,F455,F476)</f>
        <v>96.018078671405419</v>
      </c>
      <c r="G14" s="299" t="str">
        <f>CONCATENATE("(",ROUND((F14/$H16)*100,1),")")</f>
        <v>(8.8)</v>
      </c>
      <c r="H14" s="249">
        <f t="shared" ref="H14" si="13">SUM(H35,H56,H77,H98,H119,H140,H161,H182,H203,H224,H245,H266,H287,H308,H329,H350,H371,H392,H413,H434,H455,H476)</f>
        <v>583.41575958607348</v>
      </c>
      <c r="I14" s="299" t="str">
        <f>CONCATENATE("(",ROUND((H14/$H16)*100,1),")")</f>
        <v>(53.2)</v>
      </c>
      <c r="K14" s="249">
        <f>B19-B14</f>
        <v>6.1822720188681615</v>
      </c>
      <c r="L14" s="249">
        <f>D19-D14</f>
        <v>7.2578185299676647</v>
      </c>
      <c r="M14" s="249">
        <f>F19-F14</f>
        <v>4.3280823261528383</v>
      </c>
      <c r="N14" s="249">
        <f>SUM(K14:M14)</f>
        <v>17.768172874988664</v>
      </c>
    </row>
    <row r="15" spans="1:17" x14ac:dyDescent="0.2">
      <c r="A15" s="282" t="s">
        <v>365</v>
      </c>
      <c r="B15" s="249">
        <f t="shared" si="0"/>
        <v>250.73113752573693</v>
      </c>
      <c r="C15" s="299" t="str">
        <f>CONCATENATE("(",ROUND((B15/$H16)*100,1),")")</f>
        <v>(22.9)</v>
      </c>
      <c r="D15" s="249">
        <f t="shared" ref="D15" si="14">SUM(D36,D57,D78,D99,D120,D141,D162,D183,D204,D225,D246,D267,D288,D309,D330,D351,D372,D393,D414,D435,D456,D477)</f>
        <v>223.08443291564265</v>
      </c>
      <c r="E15" s="299" t="str">
        <f>CONCATENATE("(",ROUND((D15/$H16)*100,1),")")</f>
        <v>(20.3)</v>
      </c>
      <c r="F15" s="249">
        <f t="shared" ref="F15" si="15">SUM(F36,F57,F78,F99,F120,F141,F162,F183,F204,F225,F246,F267,F288,F309,F330,F351,F372,F393,F414,F435,F456,F477)</f>
        <v>39.459669972547019</v>
      </c>
      <c r="G15" s="299" t="str">
        <f>CONCATENATE("(",ROUND((F15/$H16)*100,1),")")</f>
        <v>(3.6)</v>
      </c>
      <c r="H15" s="249">
        <f t="shared" ref="H15" si="16">SUM(H36,H57,H78,H99,H120,H141,H162,H183,H204,H225,H246,H267,H288,H309,H330,H351,H372,H393,H414,H435,H456,H477)</f>
        <v>513.27524041392667</v>
      </c>
      <c r="I15" s="299" t="str">
        <f>CONCATENATE("(",ROUND((H15/$H16)*100,1),")")</f>
        <v>(46.8)</v>
      </c>
      <c r="K15" s="249">
        <f t="shared" ref="K15:K16" si="17">B20-B15</f>
        <v>19.723218107930165</v>
      </c>
      <c r="L15" s="249">
        <f t="shared" ref="L15:L16" si="18">D20-D15</f>
        <v>4.5468375695622285</v>
      </c>
      <c r="M15" s="249">
        <f t="shared" ref="M15:M16" si="19">F20-F15</f>
        <v>2.6377714475181904</v>
      </c>
      <c r="N15" s="249">
        <f t="shared" ref="N15:N16" si="20">SUM(K15:M15)</f>
        <v>26.907827125010584</v>
      </c>
    </row>
    <row r="16" spans="1:17" x14ac:dyDescent="0.2">
      <c r="A16" s="282" t="s">
        <v>363</v>
      </c>
      <c r="B16" s="249">
        <f t="shared" si="0"/>
        <v>641.28123402522294</v>
      </c>
      <c r="C16" s="299" t="str">
        <f>CONCATENATE("(",ROUND((B16/$H16)*100,1),")")</f>
        <v>(58.5)</v>
      </c>
      <c r="D16" s="249">
        <f t="shared" ref="D16" si="21">SUM(D37,D58,D79,D100,D121,D142,D163,D184,D205,D226,D247,D268,D289,D310,D331,D352,D373,D394,D415,D436,D457,D478)</f>
        <v>319.93201733082464</v>
      </c>
      <c r="E16" s="299" t="str">
        <f>CONCATENATE("(",ROUND((D16/$H16)*100,1),")")</f>
        <v>(29.2)</v>
      </c>
      <c r="F16" s="249">
        <f t="shared" ref="F16" si="22">SUM(F37,F58,F79,F100,F121,F142,F163,F184,F205,F226,F247,F268,F289,F310,F331,F352,F373,F394,F415,F436,F457,F478)</f>
        <v>135.47774864395245</v>
      </c>
      <c r="G16" s="299" t="str">
        <f>CONCATENATE("(",ROUND((F16/$H16)*100,1),")")</f>
        <v>(12.4)</v>
      </c>
      <c r="H16" s="249">
        <f t="shared" ref="H16" si="23">SUM(H37,H58,H79,H100,H121,H142,H163,H184,H205,H226,H247,H268,H289,H310,H331,H352,H373,H394,H415,H436,H457,H478)</f>
        <v>1096.691</v>
      </c>
      <c r="I16" s="299" t="str">
        <f>CONCATENATE("(",ROUND((H16/$H16)*100,1),")")</f>
        <v>(100)</v>
      </c>
      <c r="K16" s="249">
        <f t="shared" si="17"/>
        <v>25.905490126798441</v>
      </c>
      <c r="L16" s="249">
        <f t="shared" si="18"/>
        <v>11.80465609952995</v>
      </c>
      <c r="M16" s="249">
        <f t="shared" si="19"/>
        <v>6.9658537736710002</v>
      </c>
      <c r="N16" s="249">
        <f t="shared" si="20"/>
        <v>44.675999999999391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396.73236851835429</v>
      </c>
      <c r="C19" s="299" t="str">
        <f>CONCATENATE("(",ROUND((B19/$H21)*100,1),")")</f>
        <v>(34.8)</v>
      </c>
      <c r="D19" s="249">
        <f t="shared" ref="D19" si="24">SUM(D40,D61,D82,D103,D124,D145,D166,D187,D208,D229,D250,D271,D292,D313,D334,D355,D376,D397,D418,D439,D460,D481)</f>
        <v>104.10540294514965</v>
      </c>
      <c r="E19" s="299" t="str">
        <f>CONCATENATE("(",ROUND((D19/$H21)*100,1),")")</f>
        <v>(9.1)</v>
      </c>
      <c r="F19" s="249">
        <f t="shared" ref="F19" si="25">SUM(F40,F61,F82,F103,F124,F145,F166,F187,F208,F229,F250,F271,F292,F313,F334,F355,F376,F397,F418,F439,F460,F481)</f>
        <v>100.34616099755826</v>
      </c>
      <c r="G19" s="299" t="str">
        <f>CONCATENATE("(",ROUND((F19/$H21)*100,1),")")</f>
        <v>(8.8)</v>
      </c>
      <c r="H19" s="249">
        <f t="shared" ref="H19" si="26">SUM(H40,H61,H82,H103,H124,H145,H166,H187,H208,H229,H250,H271,H292,H313,H334,H355,H376,H397,H418,H439,H460,H481)</f>
        <v>601.18393246106223</v>
      </c>
      <c r="I19" s="299" t="str">
        <f>CONCATENATE("(",ROUND((H19/$H21)*100,1),")")</f>
        <v>(52.7)</v>
      </c>
      <c r="K19" s="249">
        <f>B19-B9</f>
        <v>15.597210852661874</v>
      </c>
      <c r="L19" s="249">
        <f>D19-D9</f>
        <v>11.0971975471939</v>
      </c>
      <c r="M19" s="249">
        <f>F19-F9</f>
        <v>6.3700479417566669</v>
      </c>
      <c r="N19" s="249">
        <f>SUM(K19:M19)</f>
        <v>33.064456341612441</v>
      </c>
    </row>
    <row r="20" spans="1:14" x14ac:dyDescent="0.2">
      <c r="A20" s="282" t="s">
        <v>365</v>
      </c>
      <c r="B20" s="249">
        <f t="shared" si="0"/>
        <v>270.45435563366709</v>
      </c>
      <c r="C20" s="299" t="str">
        <f>CONCATENATE("(",ROUND((B20/$H21)*100,1),")")</f>
        <v>(23.7)</v>
      </c>
      <c r="D20" s="249">
        <f t="shared" ref="D20" si="27">SUM(D41,D62,D83,D104,D125,D146,D167,D188,D209,D230,D251,D272,D293,D314,D335,D356,D377,D398,D419,D440,D461,D482)</f>
        <v>227.63127048520488</v>
      </c>
      <c r="E20" s="299" t="str">
        <f>CONCATENATE("(",ROUND((D20/$H21)*100,1),")")</f>
        <v>(19.9)</v>
      </c>
      <c r="F20" s="249">
        <f t="shared" ref="F20" si="28">SUM(F41,F62,F83,F104,F125,F146,F167,F188,F209,F230,F251,F272,F293,F314,F335,F356,F377,F398,F419,F440,F461,F482)</f>
        <v>42.097441420065209</v>
      </c>
      <c r="G20" s="299" t="str">
        <f>CONCATENATE("(",ROUND((F20/$H21)*100,1),")")</f>
        <v>(3.7)</v>
      </c>
      <c r="H20" s="249">
        <f t="shared" ref="H20" si="29">SUM(H41,H62,H83,H104,H125,H146,H167,H188,H209,H230,H251,H272,H293,H314,H335,H356,H377,H398,H419,H440,H461,H482)</f>
        <v>540.18306753893717</v>
      </c>
      <c r="I20" s="299" t="str">
        <f>CONCATENATE("(",ROUND((H20/$H21)*100,1),")")</f>
        <v>(47.3)</v>
      </c>
      <c r="K20" s="249">
        <f t="shared" ref="K20:K21" si="30">B20-B10</f>
        <v>31.632645743260866</v>
      </c>
      <c r="L20" s="249">
        <f t="shared" ref="L20:L21" si="31">D20-D10</f>
        <v>7.8679316659596452</v>
      </c>
      <c r="M20" s="249">
        <f t="shared" ref="M20:M21" si="32">F20-F10</f>
        <v>3.5789662491665197</v>
      </c>
      <c r="N20" s="249">
        <f t="shared" ref="N20:N21" si="33">SUM(K20:M20)</f>
        <v>43.079543658387031</v>
      </c>
    </row>
    <row r="21" spans="1:14" x14ac:dyDescent="0.2">
      <c r="A21" s="282" t="s">
        <v>363</v>
      </c>
      <c r="B21" s="249">
        <f t="shared" si="0"/>
        <v>667.18672415202138</v>
      </c>
      <c r="C21" s="299" t="str">
        <f>CONCATENATE("(",ROUND((B21/$H21)*100,1),")")</f>
        <v>(58.5)</v>
      </c>
      <c r="D21" s="249">
        <f t="shared" ref="D21" si="34">SUM(D42,D63,D84,D105,D126,D147,D168,D189,D210,D231,D252,D273,D294,D315,D336,D357,D378,D399,D420,D441,D462,D483)</f>
        <v>331.73667343035459</v>
      </c>
      <c r="E21" s="299" t="str">
        <f>CONCATENATE("(",ROUND((D21/$H21)*100,1),")")</f>
        <v>(29.1)</v>
      </c>
      <c r="F21" s="249">
        <f>SUM(F42,F63,F84,F105,F126,F147,F168,F189,F210,F231,F252,F273,F294,F315,F336,F357,F378,F399,F420,F441,F462,F483)</f>
        <v>142.44360241762345</v>
      </c>
      <c r="G21" s="299" t="str">
        <f>CONCATENATE("(",ROUND((F21/$H21)*100,1),")")</f>
        <v>(12.5)</v>
      </c>
      <c r="H21" s="249">
        <f t="shared" ref="H21" si="35">SUM(H42,H63,H84,H105,H126,H147,H168,H189,H210,H231,H252,H273,H294,H315,H336,H357,H378,H399,H420,H441,H462,H483)</f>
        <v>1141.3669999999995</v>
      </c>
      <c r="I21" s="299" t="str">
        <f>CONCATENATE("(",ROUND((H21/$H21)*100,1),")")</f>
        <v>(100)</v>
      </c>
      <c r="K21" s="249">
        <f t="shared" si="30"/>
        <v>47.229856595922911</v>
      </c>
      <c r="L21" s="249">
        <f t="shared" si="31"/>
        <v>18.965129213153602</v>
      </c>
      <c r="M21" s="249">
        <f t="shared" si="32"/>
        <v>9.9490141909231795</v>
      </c>
      <c r="N21" s="249">
        <f t="shared" si="33"/>
        <v>76.143999999999693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1.1365943201474529</v>
      </c>
      <c r="C30" s="299" t="str">
        <f>CONCATENATE("(",ROUND((B30/$H32)*100,1),")")</f>
        <v>(32.5)</v>
      </c>
      <c r="D30" s="302">
        <f>'Ind T6'!M9</f>
        <v>2.8764804150383291E-2</v>
      </c>
      <c r="E30" s="299" t="str">
        <f>CONCATENATE("(",ROUND((D30/$H32)*100,1),")")</f>
        <v>(0.8)</v>
      </c>
      <c r="F30" s="302">
        <f>'Ind T6'!N9</f>
        <v>1.1821257748098803</v>
      </c>
      <c r="G30" s="299" t="str">
        <f>CONCATENATE("(",ROUND((F30/$H32)*100,1),")")</f>
        <v>(33.8)</v>
      </c>
      <c r="H30" s="302">
        <f>SUM(B30,D30,F30)</f>
        <v>2.3474848991077164</v>
      </c>
      <c r="I30" s="299" t="str">
        <f>CONCATENATE("(",ROUND((H30/$H32)*100,1),")")</f>
        <v>(67.1)</v>
      </c>
      <c r="K30" s="302">
        <f>B35-B30</f>
        <v>0.11235005440298917</v>
      </c>
      <c r="L30" s="302">
        <f>D35-D30</f>
        <v>2.0520848508774024E-3</v>
      </c>
      <c r="M30" s="302">
        <f>F35-F30</f>
        <v>3.6783865211273969E-2</v>
      </c>
      <c r="N30" s="302">
        <f>SUM(K30:M30)</f>
        <v>0.15118600446514055</v>
      </c>
    </row>
    <row r="31" spans="1:14" x14ac:dyDescent="0.2">
      <c r="A31" s="282" t="s">
        <v>365</v>
      </c>
      <c r="B31" s="302">
        <f>'Ind T6'!L8</f>
        <v>0.64313179760438477</v>
      </c>
      <c r="C31" s="299" t="str">
        <f>CONCATENATE("(",ROUND((B31/$H32)*100,1),")")</f>
        <v>(18.4)</v>
      </c>
      <c r="D31" s="302">
        <f>'Ind T6'!M8</f>
        <v>3.1072141381989691E-2</v>
      </c>
      <c r="E31" s="299" t="str">
        <f>CONCATENATE("(",ROUND((D31/$H32)*100,1),")")</f>
        <v>(0.9)</v>
      </c>
      <c r="F31" s="302">
        <f>'Ind T6'!N8</f>
        <v>0.47731116190590639</v>
      </c>
      <c r="G31" s="299" t="str">
        <f>CONCATENATE("(",ROUND((F31/$H32)*100,1),")")</f>
        <v>(13.6)</v>
      </c>
      <c r="H31" s="302">
        <f t="shared" ref="H31" si="36">SUM(B31,D31,F31)</f>
        <v>1.1515151008922808</v>
      </c>
      <c r="I31" s="299" t="str">
        <f>CONCATENATE("(",ROUND((H31/$H32)*100,1),")")</f>
        <v>(32.9)</v>
      </c>
      <c r="K31" s="302">
        <f t="shared" ref="K31:K32" si="37">B36-B31</f>
        <v>4.0471273143729447E-2</v>
      </c>
      <c r="L31" s="302">
        <f t="shared" ref="L31:L32" si="38">D36-D31</f>
        <v>9.9619488901427425E-4</v>
      </c>
      <c r="M31" s="302">
        <f t="shared" ref="M31:M32" si="39">F36-F31</f>
        <v>3.7346527502120419E-2</v>
      </c>
      <c r="N31" s="302">
        <f t="shared" ref="N31:N32" si="40">SUM(K31:M31)</f>
        <v>7.8813995534864137E-2</v>
      </c>
    </row>
    <row r="32" spans="1:14" x14ac:dyDescent="0.2">
      <c r="A32" s="282" t="s">
        <v>363</v>
      </c>
      <c r="B32" s="302">
        <f>SUM(B30:B31)</f>
        <v>1.7797261177518378</v>
      </c>
      <c r="C32" s="299" t="str">
        <f>CONCATENATE("(",ROUND((B32/$H32)*100,1),")")</f>
        <v>(50.9)</v>
      </c>
      <c r="D32" s="302">
        <f>SUM(D30:D31)</f>
        <v>5.9836945532372982E-2</v>
      </c>
      <c r="E32" s="299" t="str">
        <f>CONCATENATE("(",ROUND((D32/$H32)*100,1),")")</f>
        <v>(1.7)</v>
      </c>
      <c r="F32" s="302">
        <f>SUM(F30:F31)</f>
        <v>1.6594369367157866</v>
      </c>
      <c r="G32" s="299" t="str">
        <f>CONCATENATE("(",ROUND((F32/$H32)*100,1),")")</f>
        <v>(47.4)</v>
      </c>
      <c r="H32" s="302">
        <f>SUM(H30:H31)</f>
        <v>3.498999999999997</v>
      </c>
      <c r="I32" s="299" t="str">
        <f>CONCATENATE("(",ROUND((H32/$H32)*100,1),")")</f>
        <v>(100)</v>
      </c>
      <c r="K32" s="302">
        <f t="shared" si="37"/>
        <v>0.15282132754671851</v>
      </c>
      <c r="L32" s="302">
        <f t="shared" si="38"/>
        <v>3.0482797398916767E-3</v>
      </c>
      <c r="M32" s="302">
        <f t="shared" si="39"/>
        <v>7.41303927133945E-2</v>
      </c>
      <c r="N32" s="302">
        <f t="shared" si="40"/>
        <v>0.2300000000000047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1.248944374550442</v>
      </c>
      <c r="C35" s="299" t="str">
        <f>CONCATENATE("(",ROUND((B35/$H37)*100,1),")")</f>
        <v>(33.5)</v>
      </c>
      <c r="D35" s="302">
        <f>'Ind T6'!R9</f>
        <v>3.0816889001260693E-2</v>
      </c>
      <c r="E35" s="299" t="str">
        <f>CONCATENATE("(",ROUND((D35/$H37)*100,1),")")</f>
        <v>(0.8)</v>
      </c>
      <c r="F35" s="302">
        <f>'Ind T6'!S9</f>
        <v>1.2189096400211543</v>
      </c>
      <c r="G35" s="299" t="str">
        <f>CONCATENATE("(",ROUND((F35/$H37)*100,1),")")</f>
        <v>(32.7)</v>
      </c>
      <c r="H35" s="302">
        <f>SUM(B35,D35,F35)</f>
        <v>2.4986709035728571</v>
      </c>
      <c r="I35" s="299" t="str">
        <f>CONCATENATE("(",ROUND((H35/$H37)*100,1),")")</f>
        <v>(67)</v>
      </c>
      <c r="K35" s="302">
        <f>B40-B35</f>
        <v>9.780607580688927E-2</v>
      </c>
      <c r="L35" s="302">
        <f>D40-D35</f>
        <v>1.5166631516284196E-5</v>
      </c>
      <c r="M35" s="302">
        <f>F40-F35</f>
        <v>-9.6748021364538417E-2</v>
      </c>
      <c r="N35" s="302">
        <f>SUM(K35:M35)</f>
        <v>1.0732210738671338E-3</v>
      </c>
    </row>
    <row r="36" spans="1:14" x14ac:dyDescent="0.2">
      <c r="A36" s="282" t="s">
        <v>365</v>
      </c>
      <c r="B36" s="302">
        <f>'Ind T6'!Q8</f>
        <v>0.68360307074811422</v>
      </c>
      <c r="C36" s="299" t="str">
        <f>CONCATENATE("(",ROUND((B36/$H37)*100,1),")")</f>
        <v>(18.3)</v>
      </c>
      <c r="D36" s="302">
        <f>'Ind T6'!R8</f>
        <v>3.2068336271003965E-2</v>
      </c>
      <c r="E36" s="299" t="str">
        <f>CONCATENATE("(",ROUND((D36/$H37)*100,1),")")</f>
        <v>(0.9)</v>
      </c>
      <c r="F36" s="302">
        <f>'Ind T6'!S8</f>
        <v>0.51465768940802681</v>
      </c>
      <c r="G36" s="299" t="str">
        <f>CONCATENATE("(",ROUND((F36/$H37)*100,1),")")</f>
        <v>(13.8)</v>
      </c>
      <c r="H36" s="302">
        <f t="shared" ref="H36" si="41">SUM(B36,D36,F36)</f>
        <v>1.2303290964271449</v>
      </c>
      <c r="I36" s="299" t="str">
        <f>CONCATENATE("(",ROUND((H36/$H37)*100,1),")")</f>
        <v>(33)</v>
      </c>
      <c r="K36" s="302">
        <f t="shared" ref="K36:K37" si="42">B41-B36</f>
        <v>-4.2022915388860715E-3</v>
      </c>
      <c r="L36" s="302">
        <f t="shared" ref="L36:L37" si="43">D41-D36</f>
        <v>-2.4883438104802563E-3</v>
      </c>
      <c r="M36" s="302">
        <f t="shared" ref="M36:M37" si="44">F41-F36</f>
        <v>1.26174142754929E-2</v>
      </c>
      <c r="N36" s="302">
        <f t="shared" ref="N36:N37" si="45">SUM(K36:M36)</f>
        <v>5.9267789261265719E-3</v>
      </c>
    </row>
    <row r="37" spans="1:14" x14ac:dyDescent="0.2">
      <c r="A37" s="282" t="s">
        <v>363</v>
      </c>
      <c r="B37" s="302">
        <f>SUM(B35:B36)</f>
        <v>1.9325474452985563</v>
      </c>
      <c r="C37" s="299" t="str">
        <f>CONCATENATE("(",ROUND((B37/$H37)*100,1),")")</f>
        <v>(51.8)</v>
      </c>
      <c r="D37" s="302">
        <f>SUM(D35:D36)</f>
        <v>6.2885225272264658E-2</v>
      </c>
      <c r="E37" s="299" t="str">
        <f>CONCATENATE("(",ROUND((D37/$H37)*100,1),")")</f>
        <v>(1.7)</v>
      </c>
      <c r="F37" s="302">
        <f>SUM(F35:F36)</f>
        <v>1.7335673294291811</v>
      </c>
      <c r="G37" s="299" t="str">
        <f>CONCATENATE("(",ROUND((F37/$H37)*100,1),")")</f>
        <v>(46.5)</v>
      </c>
      <c r="H37" s="302">
        <f>SUM(H35:H36)</f>
        <v>3.7290000000000019</v>
      </c>
      <c r="I37" s="299" t="str">
        <f>CONCATENATE("(",ROUND((H37/$H37)*100,1),")")</f>
        <v>(100)</v>
      </c>
      <c r="K37" s="302">
        <f t="shared" si="42"/>
        <v>9.3603784268003309E-2</v>
      </c>
      <c r="L37" s="302">
        <f t="shared" si="43"/>
        <v>-2.4731771789639756E-3</v>
      </c>
      <c r="M37" s="302">
        <f t="shared" si="44"/>
        <v>-8.4130607089045517E-2</v>
      </c>
      <c r="N37" s="302">
        <f t="shared" si="45"/>
        <v>6.9999999999938167E-3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1.3467504503573313</v>
      </c>
      <c r="C40" s="299" t="str">
        <f>CONCATENATE("(",ROUND((B40/$H42)*100,1),")")</f>
        <v>(36)</v>
      </c>
      <c r="D40" s="302">
        <f>'Ind T6'!W9</f>
        <v>3.0832055632776977E-2</v>
      </c>
      <c r="E40" s="299" t="str">
        <f>CONCATENATE("(",ROUND((D40/$H42)*100,1),")")</f>
        <v>(0.8)</v>
      </c>
      <c r="F40" s="302">
        <f>'Ind T6'!X9</f>
        <v>1.1221616186566159</v>
      </c>
      <c r="G40" s="299" t="str">
        <f>CONCATENATE("(",ROUND((F40/$H42)*100,1),")")</f>
        <v>(30)</v>
      </c>
      <c r="H40" s="302">
        <f>SUM(B40,D40,F40)</f>
        <v>2.4997441246467242</v>
      </c>
      <c r="I40" s="299" t="str">
        <f>CONCATENATE("(",ROUND((H40/$H42)*100,1),")")</f>
        <v>(66.9)</v>
      </c>
      <c r="K40" s="302">
        <f>B40-B30</f>
        <v>0.21015613020987844</v>
      </c>
      <c r="L40" s="302">
        <f>D40-D30</f>
        <v>2.0672514823936866E-3</v>
      </c>
      <c r="M40" s="302">
        <f>F40-F30</f>
        <v>-5.9964156153264447E-2</v>
      </c>
      <c r="N40" s="302">
        <f>SUM(K40:M40)</f>
        <v>0.15225922553900767</v>
      </c>
    </row>
    <row r="41" spans="1:14" x14ac:dyDescent="0.2">
      <c r="A41" s="282" t="s">
        <v>365</v>
      </c>
      <c r="B41" s="302">
        <f>'Ind T6'!V8</f>
        <v>0.67940077920922815</v>
      </c>
      <c r="C41" s="299" t="str">
        <f>CONCATENATE("(",ROUND((B41/$H42)*100,1),")")</f>
        <v>(18.2)</v>
      </c>
      <c r="D41" s="302">
        <f>'Ind T6'!W8</f>
        <v>2.9579992460523709E-2</v>
      </c>
      <c r="E41" s="299" t="str">
        <f>CONCATENATE("(",ROUND((D41/$H42)*100,1),")")</f>
        <v>(0.8)</v>
      </c>
      <c r="F41" s="302">
        <f>'Ind T6'!X8</f>
        <v>0.52727510368351971</v>
      </c>
      <c r="G41" s="299" t="str">
        <f>CONCATENATE("(",ROUND((F41/$H42)*100,1),")")</f>
        <v>(14.1)</v>
      </c>
      <c r="H41" s="302">
        <f t="shared" ref="H41" si="46">SUM(B41,D41,F41)</f>
        <v>1.2362558753532715</v>
      </c>
      <c r="I41" s="299" t="str">
        <f>CONCATENATE("(",ROUND((H41/$H42)*100,1),")")</f>
        <v>(33.1)</v>
      </c>
      <c r="K41" s="302">
        <f t="shared" ref="K41:K42" si="47">B41-B31</f>
        <v>3.6268981604843376E-2</v>
      </c>
      <c r="L41" s="302">
        <f t="shared" ref="L41:L42" si="48">D41-D31</f>
        <v>-1.4921489214659821E-3</v>
      </c>
      <c r="M41" s="302">
        <f t="shared" ref="M41:M42" si="49">F41-F31</f>
        <v>4.9963941777613319E-2</v>
      </c>
      <c r="N41" s="302">
        <f t="shared" ref="N41:N42" si="50">SUM(K41:M41)</f>
        <v>8.4740774460990709E-2</v>
      </c>
    </row>
    <row r="42" spans="1:14" x14ac:dyDescent="0.2">
      <c r="A42" s="282" t="s">
        <v>363</v>
      </c>
      <c r="B42" s="302">
        <f>SUM(B40:B41)</f>
        <v>2.0261512295665596</v>
      </c>
      <c r="C42" s="299" t="str">
        <f>CONCATENATE("(",ROUND((B42/$H42)*100,1),")")</f>
        <v>(54.2)</v>
      </c>
      <c r="D42" s="302">
        <f>SUM(D40:D41)</f>
        <v>6.0412048093300683E-2</v>
      </c>
      <c r="E42" s="299" t="str">
        <f>CONCATENATE("(",ROUND((D42/$H42)*100,1),")")</f>
        <v>(1.6)</v>
      </c>
      <c r="F42" s="302">
        <f>SUM(F40:F41)</f>
        <v>1.6494367223401356</v>
      </c>
      <c r="G42" s="299" t="str">
        <f>CONCATENATE("(",ROUND((F42/$H42)*100,1),")")</f>
        <v>(44.1)</v>
      </c>
      <c r="H42" s="302">
        <f>SUM(H40:H41)</f>
        <v>3.7359999999999958</v>
      </c>
      <c r="I42" s="299" t="str">
        <f>CONCATENATE("(",ROUND((H42/$H42)*100,1),")")</f>
        <v>(100)</v>
      </c>
      <c r="K42" s="302">
        <f t="shared" si="47"/>
        <v>0.24642511181472182</v>
      </c>
      <c r="L42" s="302">
        <f t="shared" si="48"/>
        <v>5.7510256092770107E-4</v>
      </c>
      <c r="M42" s="302">
        <f t="shared" si="49"/>
        <v>-1.0000214375651018E-2</v>
      </c>
      <c r="N42" s="302">
        <f t="shared" si="50"/>
        <v>0.23699999999999849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0.51978559463870999</v>
      </c>
      <c r="C51" s="299" t="str">
        <f>CONCATENATE("(",ROUND((B51/$H53)*100,1),")")</f>
        <v>(82.2)</v>
      </c>
      <c r="D51" s="302">
        <f>'Ind T6'!M18</f>
        <v>8.7336683417536861E-3</v>
      </c>
      <c r="E51" s="299" t="str">
        <f>CONCATENATE("(",ROUND((D51/$H53)*100,1),")")</f>
        <v>(1.4)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0.5285192629804637</v>
      </c>
      <c r="I51" s="299" t="str">
        <f>CONCATENATE("(",ROUND((H51/$H53)*100,1),")")</f>
        <v>(83.6)</v>
      </c>
      <c r="K51" s="302">
        <f>B56-B51</f>
        <v>-0.14072969749137215</v>
      </c>
      <c r="L51" s="302">
        <f>D56-D51</f>
        <v>-2.2915218912321804E-3</v>
      </c>
      <c r="M51" s="302">
        <f>F56-F51</f>
        <v>0</v>
      </c>
      <c r="N51" s="302">
        <f>SUM(K51:M51)</f>
        <v>-0.14302121938260434</v>
      </c>
    </row>
    <row r="52" spans="1:14" x14ac:dyDescent="0.2">
      <c r="A52" s="282" t="s">
        <v>365</v>
      </c>
      <c r="B52" s="302">
        <f>'Ind T6'!L17</f>
        <v>8.9718592965875088E-2</v>
      </c>
      <c r="C52" s="299" t="str">
        <f>CONCATENATE("(",ROUND((B52/$H53)*100,1),")")</f>
        <v>(14.2)</v>
      </c>
      <c r="D52" s="302">
        <f>'Ind T6'!M17</f>
        <v>1.3762144053662117E-2</v>
      </c>
      <c r="E52" s="299" t="str">
        <f>CONCATENATE("(",ROUND((D52/$H53)*100,1),")")</f>
        <v>(2.2)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0.10348073701953721</v>
      </c>
      <c r="I52" s="299" t="str">
        <f>CONCATENATE("(",ROUND((H52/$H53)*100,1),")")</f>
        <v>(16.4)</v>
      </c>
      <c r="K52" s="302">
        <f t="shared" ref="K52:K53" si="52">B57-B52</f>
        <v>-2.4524070884625521E-2</v>
      </c>
      <c r="L52" s="302">
        <f t="shared" ref="L52:L53" si="53">D57-D52</f>
        <v>-3.4547097327715555E-3</v>
      </c>
      <c r="M52" s="302">
        <f t="shared" ref="M52:M53" si="54">F57-F52</f>
        <v>0</v>
      </c>
      <c r="N52" s="302">
        <f t="shared" ref="N52:N53" si="55">SUM(K52:M52)</f>
        <v>-2.7978780617397076E-2</v>
      </c>
    </row>
    <row r="53" spans="1:14" x14ac:dyDescent="0.2">
      <c r="A53" s="282" t="s">
        <v>363</v>
      </c>
      <c r="B53" s="302">
        <f>SUM(B51:B52)</f>
        <v>0.60950418760458502</v>
      </c>
      <c r="C53" s="299" t="str">
        <f>CONCATENATE("(",ROUND((B53/$H53)*100,1),")")</f>
        <v>(96.4)</v>
      </c>
      <c r="D53" s="302">
        <f>SUM(D51:D52)</f>
        <v>2.2495812395415801E-2</v>
      </c>
      <c r="E53" s="299" t="str">
        <f>CONCATENATE("(",ROUND((D53/$H53)*100,1),")")</f>
        <v>(3.6)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0.63200000000000089</v>
      </c>
      <c r="I53" s="299" t="str">
        <f>CONCATENATE("(",ROUND((H53/$H53)*100,1),")")</f>
        <v>(100)</v>
      </c>
      <c r="K53" s="302">
        <f t="shared" si="52"/>
        <v>-0.16525376837599759</v>
      </c>
      <c r="L53" s="302">
        <f t="shared" si="53"/>
        <v>-5.7462316240037351E-3</v>
      </c>
      <c r="M53" s="302">
        <f t="shared" si="54"/>
        <v>0</v>
      </c>
      <c r="N53" s="302">
        <f t="shared" si="55"/>
        <v>-0.17100000000000132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0.37905589714733784</v>
      </c>
      <c r="C56" s="299" t="str">
        <f>CONCATENATE("(",ROUND((B56/$H58)*100,1),")")</f>
        <v>(82.2)</v>
      </c>
      <c r="D56" s="302">
        <f>'Ind T6'!R18</f>
        <v>6.4421464505215057E-3</v>
      </c>
      <c r="E56" s="299" t="str">
        <f>CONCATENATE("(",ROUND((D56/$H58)*100,1),")")</f>
        <v>(1.4)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0.38549804359785933</v>
      </c>
      <c r="I56" s="299" t="str">
        <f>CONCATENATE("(",ROUND((H56/$H58)*100,1),")")</f>
        <v>(83.6)</v>
      </c>
      <c r="K56" s="302">
        <f>B61-B56</f>
        <v>-0.14505763175399322</v>
      </c>
      <c r="L56" s="302">
        <f>D61-D56</f>
        <v>-2.0084951062094188E-3</v>
      </c>
      <c r="M56" s="302">
        <f>F61-F56</f>
        <v>0</v>
      </c>
      <c r="N56" s="302">
        <f>SUM(K56:M56)</f>
        <v>-0.14706612686020265</v>
      </c>
    </row>
    <row r="57" spans="1:14" x14ac:dyDescent="0.2">
      <c r="A57" s="282" t="s">
        <v>365</v>
      </c>
      <c r="B57" s="302">
        <f>'Ind T6'!Q17</f>
        <v>6.5194522081249567E-2</v>
      </c>
      <c r="C57" s="299" t="str">
        <f>CONCATENATE("(",ROUND((B57/$H58)*100,1),")")</f>
        <v>(14.1)</v>
      </c>
      <c r="D57" s="302">
        <f>'Ind T6'!R17</f>
        <v>1.0307434320890561E-2</v>
      </c>
      <c r="E57" s="299" t="str">
        <f>CONCATENATE("(",ROUND((D57/$H58)*100,1),")")</f>
        <v>(2.2)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7.5501956402140136E-2</v>
      </c>
      <c r="I57" s="299" t="str">
        <f>CONCATENATE("(",ROUND((H57/$H58)*100,1),")")</f>
        <v>(16.4)</v>
      </c>
      <c r="K57" s="302">
        <f t="shared" ref="K57:K58" si="57">B62-B57</f>
        <v>-2.6276915835406651E-2</v>
      </c>
      <c r="L57" s="302">
        <f t="shared" ref="L57:L58" si="58">D62-D57</f>
        <v>-3.6569573043902211E-3</v>
      </c>
      <c r="M57" s="302">
        <f t="shared" ref="M57:M58" si="59">F62-F57</f>
        <v>0</v>
      </c>
      <c r="N57" s="302">
        <f t="shared" ref="N57:N58" si="60">SUM(K57:M57)</f>
        <v>-2.9933873139796872E-2</v>
      </c>
    </row>
    <row r="58" spans="1:14" x14ac:dyDescent="0.2">
      <c r="A58" s="282" t="s">
        <v>363</v>
      </c>
      <c r="B58" s="302">
        <f>SUM(B56:B57)</f>
        <v>0.44425041922858743</v>
      </c>
      <c r="C58" s="299" t="str">
        <f>CONCATENATE("(",ROUND((B58/$H58)*100,1),")")</f>
        <v>(96.4)</v>
      </c>
      <c r="D58" s="302">
        <f>SUM(D56:D57)</f>
        <v>1.6749580771412066E-2</v>
      </c>
      <c r="E58" s="299" t="str">
        <f>CONCATENATE("(",ROUND((D58/$H58)*100,1),")")</f>
        <v>(3.6)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0.46099999999999947</v>
      </c>
      <c r="I58" s="299" t="str">
        <f>CONCATENATE("(",ROUND((H58/$H58)*100,1),")")</f>
        <v>(100)</v>
      </c>
      <c r="K58" s="302">
        <f t="shared" si="57"/>
        <v>-0.17133454758939992</v>
      </c>
      <c r="L58" s="302">
        <f t="shared" si="58"/>
        <v>-5.665452410599639E-3</v>
      </c>
      <c r="M58" s="302">
        <f t="shared" si="59"/>
        <v>0</v>
      </c>
      <c r="N58" s="302">
        <f t="shared" si="60"/>
        <v>-0.17699999999999955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0.23399826539334462</v>
      </c>
      <c r="C61" s="299" t="str">
        <f>CONCATENATE("(",ROUND((B61/$H63)*100,1),")")</f>
        <v>(82.4)</v>
      </c>
      <c r="D61" s="302">
        <f>'Ind T6'!W18</f>
        <v>4.4336513443120869E-3</v>
      </c>
      <c r="E61" s="299" t="str">
        <f>CONCATENATE("(",ROUND((D61/$H63)*100,1),")")</f>
        <v>(1.6)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0.23843191673765671</v>
      </c>
      <c r="I61" s="299" t="str">
        <f>CONCATENATE("(",ROUND((H61/$H63)*100,1),")")</f>
        <v>(84)</v>
      </c>
      <c r="K61" s="302">
        <f>B61-B51</f>
        <v>-0.28578732924536537</v>
      </c>
      <c r="L61" s="302">
        <f>D61-D51</f>
        <v>-4.3000169974415992E-3</v>
      </c>
      <c r="M61" s="302">
        <f>F61-F51</f>
        <v>0</v>
      </c>
      <c r="N61" s="302">
        <f>SUM(K61:M61)</f>
        <v>-0.29008734624280696</v>
      </c>
    </row>
    <row r="62" spans="1:14" x14ac:dyDescent="0.2">
      <c r="A62" s="282" t="s">
        <v>365</v>
      </c>
      <c r="B62" s="302">
        <f>'Ind T6'!V17</f>
        <v>3.8917606245842916E-2</v>
      </c>
      <c r="C62" s="299" t="str">
        <f>CONCATENATE("(",ROUND((B62/$H63)*100,1),")")</f>
        <v>(13.7)</v>
      </c>
      <c r="D62" s="302">
        <f>'Ind T6'!W17</f>
        <v>6.6504770165003403E-3</v>
      </c>
      <c r="E62" s="299" t="str">
        <f>CONCATENATE("(",ROUND((D62/$H63)*100,1),")")</f>
        <v>(2.3)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4.5568083262343254E-2</v>
      </c>
      <c r="I62" s="299" t="str">
        <f>CONCATENATE("(",ROUND((H62/$H63)*100,1),")")</f>
        <v>(16)</v>
      </c>
      <c r="K62" s="302">
        <f t="shared" ref="K62:K63" si="62">B62-B52</f>
        <v>-5.0800986720032172E-2</v>
      </c>
      <c r="L62" s="302">
        <f t="shared" ref="L62:L63" si="63">D62-D52</f>
        <v>-7.1116670371617766E-3</v>
      </c>
      <c r="M62" s="302">
        <f t="shared" ref="M62:M63" si="64">F62-F52</f>
        <v>0</v>
      </c>
      <c r="N62" s="302">
        <f t="shared" ref="N62:N63" si="65">SUM(K62:M62)</f>
        <v>-5.7912653757193948E-2</v>
      </c>
    </row>
    <row r="63" spans="1:14" x14ac:dyDescent="0.2">
      <c r="A63" s="282" t="s">
        <v>363</v>
      </c>
      <c r="B63" s="302">
        <f>SUM(B61:B62)</f>
        <v>0.27291587163918751</v>
      </c>
      <c r="C63" s="299" t="str">
        <f>CONCATENATE("(",ROUND((B63/$H63)*100,1),")")</f>
        <v>(96.1)</v>
      </c>
      <c r="D63" s="302">
        <f>SUM(D61:D62)</f>
        <v>1.1084128360812427E-2</v>
      </c>
      <c r="E63" s="299" t="str">
        <f>CONCATENATE("(",ROUND((D63/$H63)*100,1),")")</f>
        <v>(3.9)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0.28399999999999997</v>
      </c>
      <c r="I63" s="299" t="str">
        <f>CONCATENATE("(",ROUND((H63/$H63)*100,1),")")</f>
        <v>(100)</v>
      </c>
      <c r="K63" s="302">
        <f t="shared" si="62"/>
        <v>-0.33658831596539751</v>
      </c>
      <c r="L63" s="302">
        <f t="shared" si="63"/>
        <v>-1.1411684034603374E-2</v>
      </c>
      <c r="M63" s="302">
        <f t="shared" si="64"/>
        <v>0</v>
      </c>
      <c r="N63" s="302">
        <f t="shared" si="65"/>
        <v>-0.34800000000000086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4.7240708555219344</v>
      </c>
      <c r="C72" s="299" t="str">
        <f>CONCATENATE("(",ROUND((B72/$H74)*100,1),")")</f>
        <v>(59.2)</v>
      </c>
      <c r="D72" s="302">
        <f>'Ind T6'!M27</f>
        <v>0.44102845933119028</v>
      </c>
      <c r="E72" s="299" t="str">
        <f>CONCATENATE("(",ROUND((D72/$H74)*100,1),")")</f>
        <v>(5.5)</v>
      </c>
      <c r="F72" s="302">
        <f>'Ind T6'!N27</f>
        <v>8.1481700534168158E-2</v>
      </c>
      <c r="G72" s="299" t="str">
        <f>CONCATENATE("(",ROUND((F72/$H74)*100,1),")")</f>
        <v>(1)</v>
      </c>
      <c r="H72" s="302">
        <f>SUM(B72,D72,F72)</f>
        <v>5.2465810153872932</v>
      </c>
      <c r="I72" s="299" t="str">
        <f>CONCATENATE("(",ROUND((H72/$H74)*100,1),")")</f>
        <v>(65.8)</v>
      </c>
      <c r="K72" s="302">
        <f>B77-B72</f>
        <v>-1.1557924918683682E-2</v>
      </c>
      <c r="L72" s="302">
        <f>D77-D72</f>
        <v>3.8886161063232949E-3</v>
      </c>
      <c r="M72" s="302">
        <f>F77-F72</f>
        <v>1.2227373945581238E-3</v>
      </c>
      <c r="N72" s="302">
        <f>SUM(K72:M72)</f>
        <v>-6.4465714178022632E-3</v>
      </c>
    </row>
    <row r="73" spans="1:14" x14ac:dyDescent="0.2">
      <c r="A73" s="282" t="s">
        <v>365</v>
      </c>
      <c r="B73" s="302">
        <f>'Ind T6'!L26</f>
        <v>2.0846707852666806</v>
      </c>
      <c r="C73" s="299" t="str">
        <f>CONCATENATE("(",ROUND((B73/$H74)*100,1),")")</f>
        <v>(26.1)</v>
      </c>
      <c r="D73" s="302">
        <f>'Ind T6'!M26</f>
        <v>0.51223739533957868</v>
      </c>
      <c r="E73" s="299" t="str">
        <f>CONCATENATE("(",ROUND((D73/$H74)*100,1),")")</f>
        <v>(6.4)</v>
      </c>
      <c r="F73" s="302">
        <f>'Ind T6'!N26</f>
        <v>0.13051080400644716</v>
      </c>
      <c r="G73" s="299" t="str">
        <f>CONCATENATE("(",ROUND((F73/$H74)*100,1),")")</f>
        <v>(1.6)</v>
      </c>
      <c r="H73" s="302">
        <f t="shared" ref="H73" si="66">SUM(B73,D73,F73)</f>
        <v>2.7274189846127066</v>
      </c>
      <c r="I73" s="299" t="str">
        <f>CONCATENATE("(",ROUND((H73/$H74)*100,1),")")</f>
        <v>(34.2)</v>
      </c>
      <c r="K73" s="302">
        <f t="shared" ref="K73:K74" si="67">B78-B73</f>
        <v>9.6336616161035504E-2</v>
      </c>
      <c r="L73" s="302">
        <f t="shared" ref="L73:L74" si="68">D78-D73</f>
        <v>3.4353182269766247E-3</v>
      </c>
      <c r="M73" s="302">
        <f t="shared" ref="M73:M74" si="69">F78-F73</f>
        <v>4.6746370298071105E-3</v>
      </c>
      <c r="N73" s="302">
        <f t="shared" ref="N73:N74" si="70">SUM(K73:M73)</f>
        <v>0.10444657141781924</v>
      </c>
    </row>
    <row r="74" spans="1:14" x14ac:dyDescent="0.2">
      <c r="A74" s="282" t="s">
        <v>363</v>
      </c>
      <c r="B74" s="302">
        <f>SUM(B72:B73)</f>
        <v>6.8087416407886145</v>
      </c>
      <c r="C74" s="299" t="str">
        <f>CONCATENATE("(",ROUND((B74/$H74)*100,1),")")</f>
        <v>(85.4)</v>
      </c>
      <c r="D74" s="302">
        <f>SUM(D72:D73)</f>
        <v>0.95326585467076896</v>
      </c>
      <c r="E74" s="299" t="str">
        <f>CONCATENATE("(",ROUND((D74/$H74)*100,1),")")</f>
        <v>(12)</v>
      </c>
      <c r="F74" s="302">
        <f>SUM(F72:F73)</f>
        <v>0.2119925045406153</v>
      </c>
      <c r="G74" s="299" t="str">
        <f>CONCATENATE("(",ROUND((F74/$H74)*100,1),")")</f>
        <v>(2.7)</v>
      </c>
      <c r="H74" s="302">
        <f>SUM(H72:H73)</f>
        <v>7.9740000000000002</v>
      </c>
      <c r="I74" s="299" t="str">
        <f>CONCATENATE("(",ROUND((H74/$H74)*100,1),")")</f>
        <v>(100)</v>
      </c>
      <c r="K74" s="302">
        <f t="shared" si="67"/>
        <v>8.4778691242352266E-2</v>
      </c>
      <c r="L74" s="302">
        <f t="shared" si="68"/>
        <v>7.3239343332999196E-3</v>
      </c>
      <c r="M74" s="302">
        <f t="shared" si="69"/>
        <v>5.8973744243652482E-3</v>
      </c>
      <c r="N74" s="302">
        <f t="shared" si="70"/>
        <v>9.8000000000017434E-2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4.7125129306032507</v>
      </c>
      <c r="C77" s="299" t="str">
        <f>CONCATENATE("(",ROUND((B77/$H79)*100,1),")")</f>
        <v>(58.4)</v>
      </c>
      <c r="D77" s="302">
        <f>'Ind T6'!R27</f>
        <v>0.44491707543751358</v>
      </c>
      <c r="E77" s="299" t="str">
        <f>CONCATENATE("(",ROUND((D77/$H79)*100,1),")")</f>
        <v>(5.5)</v>
      </c>
      <c r="F77" s="302">
        <f>'Ind T6'!S27</f>
        <v>8.2704437928726282E-2</v>
      </c>
      <c r="G77" s="299" t="str">
        <f>CONCATENATE("(",ROUND((F77/$H79)*100,1),")")</f>
        <v>(1)</v>
      </c>
      <c r="H77" s="302">
        <f>SUM(B77,D77,F77)</f>
        <v>5.2401344439694899</v>
      </c>
      <c r="I77" s="299" t="str">
        <f>CONCATENATE("(",ROUND((H77/$H79)*100,1),")")</f>
        <v>(64.9)</v>
      </c>
      <c r="K77" s="302">
        <f>B82-B77</f>
        <v>-0.30893177805034178</v>
      </c>
      <c r="L77" s="302">
        <f>D82-D77</f>
        <v>-2.0036583766261495E-2</v>
      </c>
      <c r="M77" s="302">
        <f>F82-F77</f>
        <v>-7.9137754784103231E-4</v>
      </c>
      <c r="N77" s="302">
        <f>SUM(K77:M77)</f>
        <v>-0.3297597393644443</v>
      </c>
    </row>
    <row r="78" spans="1:14" x14ac:dyDescent="0.2">
      <c r="A78" s="282" t="s">
        <v>365</v>
      </c>
      <c r="B78" s="302">
        <f>'Ind T6'!Q26</f>
        <v>2.1810074014277161</v>
      </c>
      <c r="C78" s="299" t="str">
        <f>CONCATENATE("(",ROUND((B78/$H79)*100,1),")")</f>
        <v>(27)</v>
      </c>
      <c r="D78" s="302">
        <f>'Ind T6'!R26</f>
        <v>0.51567271356655531</v>
      </c>
      <c r="E78" s="299" t="str">
        <f>CONCATENATE("(",ROUND((D78/$H79)*100,1),")")</f>
        <v>(6.4)</v>
      </c>
      <c r="F78" s="302">
        <f>'Ind T6'!S26</f>
        <v>0.13518544103625427</v>
      </c>
      <c r="G78" s="299" t="str">
        <f>CONCATENATE("(",ROUND((F78/$H79)*100,1),")")</f>
        <v>(1.7)</v>
      </c>
      <c r="H78" s="302">
        <f t="shared" ref="H78" si="71">SUM(B78,D78,F78)</f>
        <v>2.8318655560305257</v>
      </c>
      <c r="I78" s="299" t="str">
        <f>CONCATENATE("(",ROUND((H78/$H79)*100,1),")")</f>
        <v>(35.1)</v>
      </c>
      <c r="K78" s="302">
        <f t="shared" ref="K78:K79" si="72">B83-B78</f>
        <v>4.4104032063083221E-2</v>
      </c>
      <c r="L78" s="302">
        <f t="shared" ref="L78:L79" si="73">D83-D78</f>
        <v>-2.6746882884962297E-2</v>
      </c>
      <c r="M78" s="302">
        <f t="shared" ref="M78:M79" si="74">F83-F78</f>
        <v>-5.9740981371539381E-4</v>
      </c>
      <c r="N78" s="302">
        <f t="shared" ref="N78:N79" si="75">SUM(K78:M78)</f>
        <v>1.6759739364405529E-2</v>
      </c>
    </row>
    <row r="79" spans="1:14" x14ac:dyDescent="0.2">
      <c r="A79" s="282" t="s">
        <v>363</v>
      </c>
      <c r="B79" s="302">
        <f>SUM(B77:B78)</f>
        <v>6.8935203320309668</v>
      </c>
      <c r="C79" s="299" t="str">
        <f>CONCATENATE("(",ROUND((B79/$H79)*100,1),")")</f>
        <v>(85.4)</v>
      </c>
      <c r="D79" s="302">
        <f>SUM(D77:D78)</f>
        <v>0.96058978900406888</v>
      </c>
      <c r="E79" s="299" t="str">
        <f>CONCATENATE("(",ROUND((D79/$H79)*100,1),")")</f>
        <v>(11.9)</v>
      </c>
      <c r="F79" s="302">
        <f>SUM(F77:F78)</f>
        <v>0.21788987896498055</v>
      </c>
      <c r="G79" s="299" t="str">
        <f>CONCATENATE("(",ROUND((F79/$H79)*100,1),")")</f>
        <v>(2.7)</v>
      </c>
      <c r="H79" s="302">
        <f>SUM(H77:H78)</f>
        <v>8.0720000000000152</v>
      </c>
      <c r="I79" s="299" t="str">
        <f>CONCATENATE("(",ROUND((H79/$H79)*100,1),")")</f>
        <v>(100)</v>
      </c>
      <c r="K79" s="302">
        <f t="shared" si="72"/>
        <v>-0.26482774598725811</v>
      </c>
      <c r="L79" s="302">
        <f t="shared" si="73"/>
        <v>-4.6783466651223793E-2</v>
      </c>
      <c r="M79" s="302">
        <f t="shared" si="74"/>
        <v>-1.3887873615564261E-3</v>
      </c>
      <c r="N79" s="302">
        <f t="shared" si="75"/>
        <v>-0.31300000000003836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4.4035811525529089</v>
      </c>
      <c r="C82" s="299" t="str">
        <f>CONCATENATE("(",ROUND((B82/$H84)*100,1),")")</f>
        <v>(56.8)</v>
      </c>
      <c r="D82" s="302">
        <f>'Ind T6'!W27</f>
        <v>0.42488049167125208</v>
      </c>
      <c r="E82" s="299" t="str">
        <f>CONCATENATE("(",ROUND((D82/$H84)*100,1),")")</f>
        <v>(5.5)</v>
      </c>
      <c r="F82" s="302">
        <f>'Ind T6'!X27</f>
        <v>8.191306038088525E-2</v>
      </c>
      <c r="G82" s="299" t="str">
        <f>CONCATENATE("(",ROUND((F82/$H84)*100,1),")")</f>
        <v>(1.1)</v>
      </c>
      <c r="H82" s="302">
        <f>SUM(B82,D82,F82)</f>
        <v>4.9103747046050463</v>
      </c>
      <c r="I82" s="299" t="str">
        <f>CONCATENATE("(",ROUND((H82/$H84)*100,1),")")</f>
        <v>(63.3)</v>
      </c>
      <c r="K82" s="302">
        <f>B82-B72</f>
        <v>-0.32048970296902546</v>
      </c>
      <c r="L82" s="302">
        <f>D82-D72</f>
        <v>-1.61479676599382E-2</v>
      </c>
      <c r="M82" s="302">
        <f>F82-F72</f>
        <v>4.3135984671709149E-4</v>
      </c>
      <c r="N82" s="302">
        <f>SUM(K82:M82)</f>
        <v>-0.33620631078224655</v>
      </c>
    </row>
    <row r="83" spans="1:14" x14ac:dyDescent="0.2">
      <c r="A83" s="282" t="s">
        <v>365</v>
      </c>
      <c r="B83" s="302">
        <f>'Ind T6'!V26</f>
        <v>2.2251114334907993</v>
      </c>
      <c r="C83" s="299" t="str">
        <f>CONCATENATE("(",ROUND((B83/$H84)*100,1),")")</f>
        <v>(28.7)</v>
      </c>
      <c r="D83" s="302">
        <f>'Ind T6'!W26</f>
        <v>0.48892583068159301</v>
      </c>
      <c r="E83" s="299" t="str">
        <f>CONCATENATE("(",ROUND((D83/$H84)*100,1),")")</f>
        <v>(6.3)</v>
      </c>
      <c r="F83" s="302">
        <f>'Ind T6'!X26</f>
        <v>0.13458803122253887</v>
      </c>
      <c r="G83" s="299" t="str">
        <f>CONCATENATE("(",ROUND((F83/$H84)*100,1),")")</f>
        <v>(1.7)</v>
      </c>
      <c r="H83" s="302">
        <f t="shared" ref="H83" si="76">SUM(B83,D83,F83)</f>
        <v>2.8486252953949309</v>
      </c>
      <c r="I83" s="299" t="str">
        <f>CONCATENATE("(",ROUND((H83/$H84)*100,1),")")</f>
        <v>(36.7)</v>
      </c>
      <c r="K83" s="302">
        <f t="shared" ref="K83:K84" si="77">B83-B73</f>
        <v>0.14044064822411872</v>
      </c>
      <c r="L83" s="302">
        <f t="shared" ref="L83:L84" si="78">D83-D73</f>
        <v>-2.3311564657985673E-2</v>
      </c>
      <c r="M83" s="302">
        <f t="shared" ref="M83:M84" si="79">F83-F73</f>
        <v>4.0772272160917167E-3</v>
      </c>
      <c r="N83" s="302">
        <f t="shared" ref="N83:N84" si="80">SUM(K83:M83)</f>
        <v>0.12120631078222477</v>
      </c>
    </row>
    <row r="84" spans="1:14" x14ac:dyDescent="0.2">
      <c r="A84" s="282" t="s">
        <v>363</v>
      </c>
      <c r="B84" s="302">
        <f>SUM(B82:B83)</f>
        <v>6.6286925860437087</v>
      </c>
      <c r="C84" s="299" t="str">
        <f>CONCATENATE("(",ROUND((B84/$H84)*100,1),")")</f>
        <v>(85.4)</v>
      </c>
      <c r="D84" s="302">
        <f>SUM(D82:D83)</f>
        <v>0.91380632235284509</v>
      </c>
      <c r="E84" s="299" t="str">
        <f>CONCATENATE("(",ROUND((D84/$H84)*100,1),")")</f>
        <v>(11.8)</v>
      </c>
      <c r="F84" s="302">
        <f>SUM(F82:F83)</f>
        <v>0.21650109160342412</v>
      </c>
      <c r="G84" s="299" t="str">
        <f>CONCATENATE("(",ROUND((F84/$H84)*100,1),")")</f>
        <v>(2.8)</v>
      </c>
      <c r="H84" s="302">
        <f>SUM(H82:H83)</f>
        <v>7.7589999999999772</v>
      </c>
      <c r="I84" s="299" t="str">
        <f>CONCATENATE("(",ROUND((H84/$H84)*100,1),")")</f>
        <v>(100)</v>
      </c>
      <c r="K84" s="302">
        <f t="shared" si="77"/>
        <v>-0.18004905474490585</v>
      </c>
      <c r="L84" s="302">
        <f t="shared" si="78"/>
        <v>-3.9459532317923873E-2</v>
      </c>
      <c r="M84" s="302">
        <f t="shared" si="79"/>
        <v>4.508587062808822E-3</v>
      </c>
      <c r="N84" s="302">
        <f t="shared" si="80"/>
        <v>-0.2150000000000209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10.195050458015647</v>
      </c>
      <c r="C93" s="299" t="str">
        <f>CONCATENATE("(",ROUND((B93/$H95)*100,1),")")</f>
        <v>(71.4)</v>
      </c>
      <c r="D93" s="302">
        <f>'Ind T6'!M36</f>
        <v>0.38913604112447331</v>
      </c>
      <c r="E93" s="299" t="str">
        <f>CONCATENATE("(",ROUND((D93/$H95)*100,1),")")</f>
        <v>(2.7)</v>
      </c>
      <c r="F93" s="302">
        <f>'Ind T6'!N36</f>
        <v>0.38317347274907632</v>
      </c>
      <c r="G93" s="299" t="str">
        <f>CONCATENATE("(",ROUND((F93/$H95)*100,1),")")</f>
        <v>(2.7)</v>
      </c>
      <c r="H93" s="302">
        <f>SUM(B93,D93,F93)</f>
        <v>10.967359971889197</v>
      </c>
      <c r="I93" s="299" t="str">
        <f>CONCATENATE("(",ROUND((H93/$H95)*100,1),")")</f>
        <v>(76.8)</v>
      </c>
      <c r="K93" s="302">
        <f>B98-B93</f>
        <v>0.84658385436413219</v>
      </c>
      <c r="L93" s="302">
        <f>D98-D93</f>
        <v>5.0767201078434354E-2</v>
      </c>
      <c r="M93" s="302">
        <f>F98-F93</f>
        <v>3.9423132587497467E-2</v>
      </c>
      <c r="N93" s="302">
        <f>SUM(K93:M93)</f>
        <v>0.93677418803006396</v>
      </c>
    </row>
    <row r="94" spans="1:14" x14ac:dyDescent="0.2">
      <c r="A94" s="282" t="s">
        <v>365</v>
      </c>
      <c r="B94" s="302">
        <f>'Ind T6'!L35</f>
        <v>2.478545526431311</v>
      </c>
      <c r="C94" s="299" t="str">
        <f>CONCATENATE("(",ROUND((B94/$H95)*100,1),")")</f>
        <v>(17.3)</v>
      </c>
      <c r="D94" s="302">
        <f>'Ind T6'!M35</f>
        <v>0.63485662192794434</v>
      </c>
      <c r="E94" s="299" t="str">
        <f>CONCATENATE("(",ROUND((D94/$H95)*100,1),")")</f>
        <v>(4.4)</v>
      </c>
      <c r="F94" s="302">
        <f>'Ind T6'!N35</f>
        <v>0.20523787975152344</v>
      </c>
      <c r="G94" s="299" t="str">
        <f>CONCATENATE("(",ROUND((F94/$H95)*100,1),")")</f>
        <v>(1.4)</v>
      </c>
      <c r="H94" s="302">
        <f t="shared" ref="H94" si="81">SUM(B94,D94,F94)</f>
        <v>3.3186400281107789</v>
      </c>
      <c r="I94" s="299" t="str">
        <f>CONCATENATE("(",ROUND((H94/$H95)*100,1),")")</f>
        <v>(23.2)</v>
      </c>
      <c r="K94" s="302">
        <f t="shared" ref="K94:K95" si="82">B99-B94</f>
        <v>0.18982321028846894</v>
      </c>
      <c r="L94" s="302">
        <f t="shared" ref="L94:L95" si="83">D99-D94</f>
        <v>4.7654202340584706E-2</v>
      </c>
      <c r="M94" s="302">
        <f t="shared" ref="M94:M95" si="84">F99-F94</f>
        <v>1.9748399340900086E-2</v>
      </c>
      <c r="N94" s="302">
        <f t="shared" ref="N94:N95" si="85">SUM(K94:M94)</f>
        <v>0.25722581196995375</v>
      </c>
    </row>
    <row r="95" spans="1:14" x14ac:dyDescent="0.2">
      <c r="A95" s="282" t="s">
        <v>363</v>
      </c>
      <c r="B95" s="302">
        <f>SUM(B93:B94)</f>
        <v>12.673595984446958</v>
      </c>
      <c r="C95" s="299" t="str">
        <f>CONCATENATE("(",ROUND((B95/$H95)*100,1),")")</f>
        <v>(88.7)</v>
      </c>
      <c r="D95" s="302">
        <f>SUM(D93:D94)</f>
        <v>1.0239926630524177</v>
      </c>
      <c r="E95" s="299" t="str">
        <f>CONCATENATE("(",ROUND((D95/$H95)*100,1),")")</f>
        <v>(7.2)</v>
      </c>
      <c r="F95" s="302">
        <f>SUM(F93:F94)</f>
        <v>0.58841135250059973</v>
      </c>
      <c r="G95" s="299" t="str">
        <f>CONCATENATE("(",ROUND((F95/$H95)*100,1),")")</f>
        <v>(4.1)</v>
      </c>
      <c r="H95" s="302">
        <f>SUM(H93:H94)</f>
        <v>14.285999999999976</v>
      </c>
      <c r="I95" s="299" t="str">
        <f>CONCATENATE("(",ROUND((H95/$H95)*100,1),")")</f>
        <v>(100)</v>
      </c>
      <c r="K95" s="302">
        <f t="shared" si="82"/>
        <v>1.0364070646526002</v>
      </c>
      <c r="L95" s="302">
        <f t="shared" si="83"/>
        <v>9.8421403419019171E-2</v>
      </c>
      <c r="M95" s="302">
        <f t="shared" si="84"/>
        <v>5.9171531928397525E-2</v>
      </c>
      <c r="N95" s="302">
        <f t="shared" si="85"/>
        <v>1.1940000000000168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11.041634312379779</v>
      </c>
      <c r="C98" s="299" t="str">
        <f>CONCATENATE("(",ROUND((B98/$H100)*100,1),")")</f>
        <v>(71.3)</v>
      </c>
      <c r="D98" s="302">
        <f>'Ind T6'!R36</f>
        <v>0.43990324220290766</v>
      </c>
      <c r="E98" s="299" t="str">
        <f>CONCATENATE("(",ROUND((D98/$H100)*100,1),")")</f>
        <v>(2.8)</v>
      </c>
      <c r="F98" s="302">
        <f>'Ind T6'!S36</f>
        <v>0.42259660533657378</v>
      </c>
      <c r="G98" s="299" t="str">
        <f>CONCATENATE("(",ROUND((F98/$H100)*100,1),")")</f>
        <v>(2.7)</v>
      </c>
      <c r="H98" s="302">
        <f>SUM(B98,D98,F98)</f>
        <v>11.904134159919261</v>
      </c>
      <c r="I98" s="299" t="str">
        <f>CONCATENATE("(",ROUND((H98/$H100)*100,1),")")</f>
        <v>(76.9)</v>
      </c>
      <c r="K98" s="302">
        <f>B103-B98</f>
        <v>-1.302842730541153</v>
      </c>
      <c r="L98" s="302">
        <f>D103-D98</f>
        <v>-2.4462128224894797E-2</v>
      </c>
      <c r="M98" s="302">
        <f>F103-F98</f>
        <v>-3.4007925928843719E-2</v>
      </c>
      <c r="N98" s="302">
        <f>SUM(K98:M98)</f>
        <v>-1.3613127846948916</v>
      </c>
    </row>
    <row r="99" spans="1:14" x14ac:dyDescent="0.2">
      <c r="A99" s="282" t="s">
        <v>365</v>
      </c>
      <c r="B99" s="302">
        <f>'Ind T6'!Q35</f>
        <v>2.6683687367197799</v>
      </c>
      <c r="C99" s="299" t="str">
        <f>CONCATENATE("(",ROUND((B99/$H100)*100,1),")")</f>
        <v>(17.2)</v>
      </c>
      <c r="D99" s="302">
        <f>'Ind T6'!R35</f>
        <v>0.68251082426852905</v>
      </c>
      <c r="E99" s="299" t="str">
        <f>CONCATENATE("(",ROUND((D99/$H100)*100,1),")")</f>
        <v>(4.4)</v>
      </c>
      <c r="F99" s="302">
        <f>'Ind T6'!S35</f>
        <v>0.22498627909242352</v>
      </c>
      <c r="G99" s="299" t="str">
        <f>CONCATENATE("(",ROUND((F99/$H100)*100,1),")")</f>
        <v>(1.5)</v>
      </c>
      <c r="H99" s="302">
        <f t="shared" ref="H99" si="86">SUM(B99,D99,F99)</f>
        <v>3.5758658400807324</v>
      </c>
      <c r="I99" s="299" t="str">
        <f>CONCATENATE("(",ROUND((H99/$H100)*100,1),")")</f>
        <v>(23.1)</v>
      </c>
      <c r="K99" s="302">
        <f t="shared" ref="K99:K100" si="87">B104-B99</f>
        <v>-0.36276314870268411</v>
      </c>
      <c r="L99" s="302">
        <f t="shared" ref="L99:L100" si="88">D104-D99</f>
        <v>-8.5584290514832517E-2</v>
      </c>
      <c r="M99" s="302">
        <f t="shared" ref="M99:M100" si="89">F104-F99</f>
        <v>-1.6339776087597208E-2</v>
      </c>
      <c r="N99" s="302">
        <f t="shared" ref="N99:N100" si="90">SUM(K99:M99)</f>
        <v>-0.46468721530511381</v>
      </c>
    </row>
    <row r="100" spans="1:14" x14ac:dyDescent="0.2">
      <c r="A100" s="282" t="s">
        <v>363</v>
      </c>
      <c r="B100" s="302">
        <f>SUM(B98:B99)</f>
        <v>13.710003049099559</v>
      </c>
      <c r="C100" s="299" t="str">
        <f>CONCATENATE("(",ROUND((B100/$H100)*100,1),")")</f>
        <v>(88.6)</v>
      </c>
      <c r="D100" s="302">
        <f>SUM(D98:D99)</f>
        <v>1.1224140664714368</v>
      </c>
      <c r="E100" s="299" t="str">
        <f>CONCATENATE("(",ROUND((D100/$H100)*100,1),")")</f>
        <v>(7.3)</v>
      </c>
      <c r="F100" s="302">
        <f>SUM(F98:F99)</f>
        <v>0.64758288442899725</v>
      </c>
      <c r="G100" s="299" t="str">
        <f>CONCATENATE("(",ROUND((F100/$H100)*100,1),")")</f>
        <v>(4.2)</v>
      </c>
      <c r="H100" s="302">
        <f>SUM(H98:H99)</f>
        <v>15.479999999999993</v>
      </c>
      <c r="I100" s="299" t="str">
        <f>CONCATENATE("(",ROUND((H100/$H100)*100,1),")")</f>
        <v>(100)</v>
      </c>
      <c r="K100" s="302">
        <f t="shared" si="87"/>
        <v>-1.6656058792438362</v>
      </c>
      <c r="L100" s="302">
        <f t="shared" si="88"/>
        <v>-0.11004641873972743</v>
      </c>
      <c r="M100" s="302">
        <f t="shared" si="89"/>
        <v>-5.0347702016440898E-2</v>
      </c>
      <c r="N100" s="302">
        <f t="shared" si="90"/>
        <v>-1.8260000000000045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9.7387915818386261</v>
      </c>
      <c r="C103" s="299" t="str">
        <f>CONCATENATE("(",ROUND((B103/$H105)*100,1),")")</f>
        <v>(71.3)</v>
      </c>
      <c r="D103" s="302">
        <f>'Ind T6'!W36</f>
        <v>0.41544111397801287</v>
      </c>
      <c r="E103" s="299" t="str">
        <f>CONCATENATE("(",ROUND((D103/$H105)*100,1),")")</f>
        <v>(3)</v>
      </c>
      <c r="F103" s="302">
        <f>'Ind T6'!X36</f>
        <v>0.38858867940773006</v>
      </c>
      <c r="G103" s="299" t="str">
        <f>CONCATENATE("(",ROUND((F103/$H105)*100,1),")")</f>
        <v>(2.8)</v>
      </c>
      <c r="H103" s="302">
        <f>SUM(B103,D103,F103)</f>
        <v>10.542821375224369</v>
      </c>
      <c r="I103" s="299" t="str">
        <f>CONCATENATE("(",ROUND((H103/$H105)*100,1),")")</f>
        <v>(77.2)</v>
      </c>
      <c r="K103" s="302">
        <f>B103-B93</f>
        <v>-0.45625887617702077</v>
      </c>
      <c r="L103" s="302">
        <f>D103-D93</f>
        <v>2.6305072853539557E-2</v>
      </c>
      <c r="M103" s="302">
        <f>F103-F93</f>
        <v>5.4152066586537484E-3</v>
      </c>
      <c r="N103" s="302">
        <f>SUM(K103:M103)</f>
        <v>-0.42453859666482746</v>
      </c>
    </row>
    <row r="104" spans="1:14" x14ac:dyDescent="0.2">
      <c r="A104" s="282" t="s">
        <v>365</v>
      </c>
      <c r="B104" s="302">
        <f>'Ind T6'!V35</f>
        <v>2.3056055880170958</v>
      </c>
      <c r="C104" s="299" t="str">
        <f>CONCATENATE("(",ROUND((B104/$H105)*100,1),")")</f>
        <v>(16.9)</v>
      </c>
      <c r="D104" s="302">
        <f>'Ind T6'!W35</f>
        <v>0.59692653375369653</v>
      </c>
      <c r="E104" s="299" t="str">
        <f>CONCATENATE("(",ROUND((D104/$H105)*100,1),")")</f>
        <v>(4.4)</v>
      </c>
      <c r="F104" s="302">
        <f>'Ind T6'!X35</f>
        <v>0.20864650300482632</v>
      </c>
      <c r="G104" s="299" t="str">
        <f>CONCATENATE("(",ROUND((F104/$H105)*100,1),")")</f>
        <v>(1.5)</v>
      </c>
      <c r="H104" s="302">
        <f t="shared" ref="H104" si="91">SUM(B104,D104,F104)</f>
        <v>3.1111786247756186</v>
      </c>
      <c r="I104" s="299" t="str">
        <f>CONCATENATE("(",ROUND((H104/$H105)*100,1),")")</f>
        <v>(22.8)</v>
      </c>
      <c r="K104" s="302">
        <f t="shared" ref="K104:K105" si="92">B104-B94</f>
        <v>-0.17293993841421518</v>
      </c>
      <c r="L104" s="302">
        <f t="shared" ref="L104:L105" si="93">D104-D94</f>
        <v>-3.7930088174247811E-2</v>
      </c>
      <c r="M104" s="302">
        <f t="shared" ref="M104:M105" si="94">F104-F94</f>
        <v>3.4086232533028782E-3</v>
      </c>
      <c r="N104" s="302">
        <f t="shared" ref="N104:N105" si="95">SUM(K104:M104)</f>
        <v>-0.20746140333516011</v>
      </c>
    </row>
    <row r="105" spans="1:14" x14ac:dyDescent="0.2">
      <c r="A105" s="282" t="s">
        <v>363</v>
      </c>
      <c r="B105" s="302">
        <f>SUM(B103:B104)</f>
        <v>12.044397169855722</v>
      </c>
      <c r="C105" s="299" t="str">
        <f>CONCATENATE("(",ROUND((B105/$H105)*100,1),")")</f>
        <v>(88.2)</v>
      </c>
      <c r="D105" s="302">
        <f>SUM(D103:D104)</f>
        <v>1.0123676477317094</v>
      </c>
      <c r="E105" s="299" t="str">
        <f>CONCATENATE("(",ROUND((D105/$H105)*100,1),")")</f>
        <v>(7.4)</v>
      </c>
      <c r="F105" s="302">
        <f>SUM(F103:F104)</f>
        <v>0.59723518241255635</v>
      </c>
      <c r="G105" s="299" t="str">
        <f>CONCATENATE("(",ROUND((F105/$H105)*100,1),")")</f>
        <v>(4.4)</v>
      </c>
      <c r="H105" s="302">
        <f>SUM(H103:H104)</f>
        <v>13.653999999999987</v>
      </c>
      <c r="I105" s="299" t="str">
        <f>CONCATENATE("(",ROUND((H105/$H105)*100,1),")")</f>
        <v>(100)</v>
      </c>
      <c r="K105" s="302">
        <f t="shared" si="92"/>
        <v>-0.62919881459123594</v>
      </c>
      <c r="L105" s="302">
        <f t="shared" si="93"/>
        <v>-1.1625015320708254E-2</v>
      </c>
      <c r="M105" s="302">
        <f t="shared" si="94"/>
        <v>8.8238299119566266E-3</v>
      </c>
      <c r="N105" s="302">
        <f t="shared" si="95"/>
        <v>-0.63199999999998757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49.063574082360461</v>
      </c>
      <c r="C114" s="299" t="str">
        <f>CONCATENATE("(",ROUND((B114/$H116)*100,1),")")</f>
        <v>(70.4)</v>
      </c>
      <c r="D114" s="302">
        <f>'Ind T6'!M45</f>
        <v>2.7553908677258359</v>
      </c>
      <c r="E114" s="299" t="str">
        <f>CONCATENATE("(",ROUND((D114/$H116)*100,1),")")</f>
        <v>(4)</v>
      </c>
      <c r="F114" s="302">
        <f>'Ind T6'!N45</f>
        <v>2.885344579295706</v>
      </c>
      <c r="G114" s="299" t="str">
        <f>CONCATENATE("(",ROUND((F114/$H116)*100,1),")")</f>
        <v>(4.1)</v>
      </c>
      <c r="H114" s="302">
        <f>SUM(B114,D114,F114)</f>
        <v>54.704309529382002</v>
      </c>
      <c r="I114" s="299" t="str">
        <f>CONCATENATE("(",ROUND((H114/$H116)*100,1),")")</f>
        <v>(78.4)</v>
      </c>
      <c r="K114" s="302">
        <f>B119-B114</f>
        <v>-1.1924689958948989</v>
      </c>
      <c r="L114" s="302">
        <f>D119-D114</f>
        <v>-0.15470384448598917</v>
      </c>
      <c r="M114" s="302">
        <f>F119-F114</f>
        <v>-0.13799646907321028</v>
      </c>
      <c r="N114" s="302">
        <f>SUM(K114:M114)</f>
        <v>-1.4851693094540983</v>
      </c>
    </row>
    <row r="115" spans="1:14" x14ac:dyDescent="0.2">
      <c r="A115" s="282" t="s">
        <v>365</v>
      </c>
      <c r="B115" s="302">
        <f>'Ind T6'!L44</f>
        <v>10.798874294546504</v>
      </c>
      <c r="C115" s="299" t="str">
        <f>CONCATENATE("(",ROUND((B115/$H116)*100,1),")")</f>
        <v>(15.5)</v>
      </c>
      <c r="D115" s="302">
        <f>'Ind T6'!M44</f>
        <v>3.1526956518152507</v>
      </c>
      <c r="E115" s="299" t="str">
        <f>CONCATENATE("(",ROUND((D115/$H116)*100,1),")")</f>
        <v>(4.5)</v>
      </c>
      <c r="F115" s="302">
        <f>'Ind T6'!N44</f>
        <v>1.0821205242562826</v>
      </c>
      <c r="G115" s="299" t="str">
        <f>CONCATENATE("(",ROUND((F115/$H116)*100,1),")")</f>
        <v>(1.6)</v>
      </c>
      <c r="H115" s="302">
        <f t="shared" ref="H115" si="96">SUM(B115,D115,F115)</f>
        <v>15.033690470618037</v>
      </c>
      <c r="I115" s="299" t="str">
        <f>CONCATENATE("(",ROUND((H115/$H116)*100,1),")")</f>
        <v>(21.6)</v>
      </c>
      <c r="K115" s="302">
        <f t="shared" ref="K115:K116" si="97">B120-B115</f>
        <v>-0.15498449817815363</v>
      </c>
      <c r="L115" s="302">
        <f t="shared" ref="L115:L116" si="98">D120-D115</f>
        <v>-0.12746337661088125</v>
      </c>
      <c r="M115" s="302">
        <f t="shared" ref="M115:M116" si="99">F120-F115</f>
        <v>-9.0382815756909984E-2</v>
      </c>
      <c r="N115" s="302">
        <f t="shared" ref="N115:N116" si="100">SUM(K115:M115)</f>
        <v>-0.37283069054594487</v>
      </c>
    </row>
    <row r="116" spans="1:14" x14ac:dyDescent="0.2">
      <c r="A116" s="282" t="s">
        <v>363</v>
      </c>
      <c r="B116" s="302">
        <f>SUM(B114:B115)</f>
        <v>59.862448376906968</v>
      </c>
      <c r="C116" s="299" t="str">
        <f>CONCATENATE("(",ROUND((B116/$H116)*100,1),")")</f>
        <v>(85.8)</v>
      </c>
      <c r="D116" s="302">
        <f>SUM(D114:D115)</f>
        <v>5.9080865195410865</v>
      </c>
      <c r="E116" s="299" t="str">
        <f>CONCATENATE("(",ROUND((D116/$H116)*100,1),")")</f>
        <v>(8.5)</v>
      </c>
      <c r="F116" s="302">
        <f>SUM(F114:F115)</f>
        <v>3.9674651035519886</v>
      </c>
      <c r="G116" s="299" t="str">
        <f>CONCATENATE("(",ROUND((F116/$H116)*100,1),")")</f>
        <v>(5.7)</v>
      </c>
      <c r="H116" s="302">
        <f>SUM(H114:H115)</f>
        <v>69.738000000000042</v>
      </c>
      <c r="I116" s="299" t="str">
        <f>CONCATENATE("(",ROUND((H116/$H116)*100,1),")")</f>
        <v>(100)</v>
      </c>
      <c r="K116" s="302">
        <f t="shared" si="97"/>
        <v>-1.3474534940730578</v>
      </c>
      <c r="L116" s="302">
        <f t="shared" si="98"/>
        <v>-0.28216722109686998</v>
      </c>
      <c r="M116" s="302">
        <f t="shared" si="99"/>
        <v>-0.22837928483012027</v>
      </c>
      <c r="N116" s="302">
        <f t="shared" si="100"/>
        <v>-1.8580000000000481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47.871105086465562</v>
      </c>
      <c r="C119" s="299" t="str">
        <f>CONCATENATE("(",ROUND((B119/$H121)*100,1),")")</f>
        <v>(70.5)</v>
      </c>
      <c r="D119" s="302">
        <f>'Ind T6'!R45</f>
        <v>2.6006870232398467</v>
      </c>
      <c r="E119" s="299" t="str">
        <f>CONCATENATE("(",ROUND((D119/$H121)*100,1),")")</f>
        <v>(3.8)</v>
      </c>
      <c r="F119" s="302">
        <f>'Ind T6'!S45</f>
        <v>2.7473481102224957</v>
      </c>
      <c r="G119" s="299" t="str">
        <f>CONCATENATE("(",ROUND((F119/$H121)*100,1),")")</f>
        <v>(4)</v>
      </c>
      <c r="H119" s="302">
        <f>SUM(B119,D119,F119)</f>
        <v>53.219140219927908</v>
      </c>
      <c r="I119" s="299" t="str">
        <f>CONCATENATE("(",ROUND((H119/$H121)*100,1),")")</f>
        <v>(78.4)</v>
      </c>
      <c r="K119" s="302">
        <f>B124-B119</f>
        <v>-3.7409303072985551</v>
      </c>
      <c r="L119" s="302">
        <f>D124-D119</f>
        <v>-0.17266742886751008</v>
      </c>
      <c r="M119" s="302">
        <f>F124-F119</f>
        <v>-8.8353232077632793E-2</v>
      </c>
      <c r="N119" s="302">
        <f>SUM(K119:M119)</f>
        <v>-4.0019509682436976</v>
      </c>
    </row>
    <row r="120" spans="1:14" x14ac:dyDescent="0.2">
      <c r="A120" s="282" t="s">
        <v>365</v>
      </c>
      <c r="B120" s="302">
        <f>'Ind T6'!Q44</f>
        <v>10.643889796368351</v>
      </c>
      <c r="C120" s="299" t="str">
        <f>CONCATENATE("(",ROUND((B120/$H121)*100,1),")")</f>
        <v>(15.7)</v>
      </c>
      <c r="D120" s="302">
        <f>'Ind T6'!R44</f>
        <v>3.0252322752043694</v>
      </c>
      <c r="E120" s="299" t="str">
        <f>CONCATENATE("(",ROUND((D120/$H121)*100,1),")")</f>
        <v>(4.5)</v>
      </c>
      <c r="F120" s="302">
        <f>'Ind T6'!S44</f>
        <v>0.99173770849937259</v>
      </c>
      <c r="G120" s="299" t="str">
        <f>CONCATENATE("(",ROUND((F120/$H121)*100,1),")")</f>
        <v>(1.5)</v>
      </c>
      <c r="H120" s="302">
        <f t="shared" ref="H120" si="101">SUM(B120,D120,F120)</f>
        <v>14.660859780072091</v>
      </c>
      <c r="I120" s="299" t="str">
        <f>CONCATENATE("(",ROUND((H120/$H121)*100,1),")")</f>
        <v>(21.6)</v>
      </c>
      <c r="K120" s="302">
        <f t="shared" ref="K120:K121" si="102">B125-B120</f>
        <v>-0.58658365479931796</v>
      </c>
      <c r="L120" s="302">
        <f t="shared" ref="L120:L121" si="103">D125-D120</f>
        <v>-0.24086845949655311</v>
      </c>
      <c r="M120" s="302">
        <f t="shared" ref="M120:M121" si="104">F125-F120</f>
        <v>-0.10859691746055267</v>
      </c>
      <c r="N120" s="302">
        <f t="shared" ref="N120:N121" si="105">SUM(K120:M120)</f>
        <v>-0.93604903175642373</v>
      </c>
    </row>
    <row r="121" spans="1:14" x14ac:dyDescent="0.2">
      <c r="A121" s="282" t="s">
        <v>363</v>
      </c>
      <c r="B121" s="302">
        <f>SUM(B119:B120)</f>
        <v>58.514994882833911</v>
      </c>
      <c r="C121" s="299" t="str">
        <f>CONCATENATE("(",ROUND((B121/$H121)*100,1),")")</f>
        <v>(86.2)</v>
      </c>
      <c r="D121" s="302">
        <f>SUM(D119:D120)</f>
        <v>5.6259192984442166</v>
      </c>
      <c r="E121" s="299" t="str">
        <f>CONCATENATE("(",ROUND((D121/$H121)*100,1),")")</f>
        <v>(8.3)</v>
      </c>
      <c r="F121" s="302">
        <f>SUM(F119:F120)</f>
        <v>3.7390858187218683</v>
      </c>
      <c r="G121" s="299" t="str">
        <f>CONCATENATE("(",ROUND((F121/$H121)*100,1),")")</f>
        <v>(5.5)</v>
      </c>
      <c r="H121" s="302">
        <f>SUM(H119:H120)</f>
        <v>67.88</v>
      </c>
      <c r="I121" s="299" t="str">
        <f>CONCATENATE("(",ROUND((H121/$H121)*100,1),")")</f>
        <v>(100)</v>
      </c>
      <c r="K121" s="302">
        <f t="shared" si="102"/>
        <v>-4.3275139620978749</v>
      </c>
      <c r="L121" s="302">
        <f t="shared" si="103"/>
        <v>-0.41353588836406363</v>
      </c>
      <c r="M121" s="302">
        <f t="shared" si="104"/>
        <v>-0.19695014953818557</v>
      </c>
      <c r="N121" s="302">
        <f t="shared" si="105"/>
        <v>-4.9380000000001241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44.130174779167007</v>
      </c>
      <c r="C124" s="299" t="str">
        <f>CONCATENATE("(",ROUND((B124/$H126)*100,1),")")</f>
        <v>(70.1)</v>
      </c>
      <c r="D124" s="302">
        <f>'Ind T6'!W45</f>
        <v>2.4280195943723366</v>
      </c>
      <c r="E124" s="299" t="str">
        <f>CONCATENATE("(",ROUND((D124/$H126)*100,1),")")</f>
        <v>(3.9)</v>
      </c>
      <c r="F124" s="302">
        <f>'Ind T6'!X45</f>
        <v>2.6589948781448629</v>
      </c>
      <c r="G124" s="299" t="str">
        <f>CONCATENATE("(",ROUND((F124/$H126)*100,1),")")</f>
        <v>(4.2)</v>
      </c>
      <c r="H124" s="302">
        <f>SUM(B124,D124,F124)</f>
        <v>49.217189251684204</v>
      </c>
      <c r="I124" s="299" t="str">
        <f>CONCATENATE("(",ROUND((H124/$H126)*100,1),")")</f>
        <v>(78.2)</v>
      </c>
      <c r="K124" s="302">
        <f>B124-B114</f>
        <v>-4.933399303193454</v>
      </c>
      <c r="L124" s="302">
        <f>D124-D114</f>
        <v>-0.32737127335349925</v>
      </c>
      <c r="M124" s="302">
        <f>F124-F114</f>
        <v>-0.22634970115084307</v>
      </c>
      <c r="N124" s="302">
        <f>SUM(K124:M124)</f>
        <v>-5.4871202776977963</v>
      </c>
    </row>
    <row r="125" spans="1:14" x14ac:dyDescent="0.2">
      <c r="A125" s="282" t="s">
        <v>365</v>
      </c>
      <c r="B125" s="302">
        <f>'Ind T6'!V44</f>
        <v>10.057306141569033</v>
      </c>
      <c r="C125" s="299" t="str">
        <f>CONCATENATE("(",ROUND((B125/$H126)*100,1),")")</f>
        <v>(16)</v>
      </c>
      <c r="D125" s="302">
        <f>'Ind T6'!W44</f>
        <v>2.7843638157078163</v>
      </c>
      <c r="E125" s="299" t="str">
        <f>CONCATENATE("(",ROUND((D125/$H126)*100,1),")")</f>
        <v>(4.4)</v>
      </c>
      <c r="F125" s="302">
        <f>'Ind T6'!X44</f>
        <v>0.88314079103881993</v>
      </c>
      <c r="G125" s="299" t="str">
        <f>CONCATENATE("(",ROUND((F125/$H126)*100,1),")")</f>
        <v>(1.4)</v>
      </c>
      <c r="H125" s="302">
        <f t="shared" ref="H125" si="106">SUM(B125,D125,F125)</f>
        <v>13.724810748315669</v>
      </c>
      <c r="I125" s="299" t="str">
        <f>CONCATENATE("(",ROUND((H125/$H126)*100,1),")")</f>
        <v>(21.8)</v>
      </c>
      <c r="K125" s="302">
        <f t="shared" ref="K125:K126" si="107">B125-B115</f>
        <v>-0.74156815297747158</v>
      </c>
      <c r="L125" s="302">
        <f t="shared" ref="L125:L126" si="108">D125-D115</f>
        <v>-0.36833183610743436</v>
      </c>
      <c r="M125" s="302">
        <f t="shared" ref="M125:M126" si="109">F125-F115</f>
        <v>-0.19897973321746265</v>
      </c>
      <c r="N125" s="302">
        <f t="shared" ref="N125:N126" si="110">SUM(K125:M125)</f>
        <v>-1.3088797223023687</v>
      </c>
    </row>
    <row r="126" spans="1:14" x14ac:dyDescent="0.2">
      <c r="A126" s="282" t="s">
        <v>363</v>
      </c>
      <c r="B126" s="302">
        <f>SUM(B124:B125)</f>
        <v>54.187480920736036</v>
      </c>
      <c r="C126" s="299" t="str">
        <f>CONCATENATE("(",ROUND((B126/$H126)*100,1),")")</f>
        <v>(86.1)</v>
      </c>
      <c r="D126" s="302">
        <f>SUM(D124:D125)</f>
        <v>5.2123834100801529</v>
      </c>
      <c r="E126" s="299" t="str">
        <f>CONCATENATE("(",ROUND((D126/$H126)*100,1),")")</f>
        <v>(8.3)</v>
      </c>
      <c r="F126" s="302">
        <f>SUM(F124:F125)</f>
        <v>3.5421356691836827</v>
      </c>
      <c r="G126" s="299" t="str">
        <f>CONCATENATE("(",ROUND((F126/$H126)*100,1),")")</f>
        <v>(5.6)</v>
      </c>
      <c r="H126" s="302">
        <f>SUM(H124:H125)</f>
        <v>62.941999999999872</v>
      </c>
      <c r="I126" s="299" t="str">
        <f>CONCATENATE("(",ROUND((H126/$H126)*100,1),")")</f>
        <v>(100)</v>
      </c>
      <c r="K126" s="302">
        <f t="shared" si="107"/>
        <v>-5.6749674561709327</v>
      </c>
      <c r="L126" s="302">
        <f t="shared" si="108"/>
        <v>-0.69570310946093361</v>
      </c>
      <c r="M126" s="302">
        <f t="shared" si="109"/>
        <v>-0.42532943436830584</v>
      </c>
      <c r="N126" s="302">
        <f t="shared" si="110"/>
        <v>-6.7960000000001717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1.1000867904935037</v>
      </c>
      <c r="C135" s="299" t="str">
        <f>CONCATENATE("(",ROUND((B135/$H137)*100,1),")")</f>
        <v>(68.8)</v>
      </c>
      <c r="D135" s="302">
        <f>'Ind T6'!M54</f>
        <v>1.8746745356651946E-2</v>
      </c>
      <c r="E135" s="299" t="str">
        <f>CONCATENATE("(",ROUND((D135/$H137)*100,1),")")</f>
        <v>(1.2)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1.1188335358501555</v>
      </c>
      <c r="I135" s="299" t="str">
        <f>CONCATENATE("(",ROUND((H135/$H137)*100,1),")")</f>
        <v>(69.9)</v>
      </c>
      <c r="K135" s="302">
        <f>B140-B135</f>
        <v>-2.4741499420699586E-2</v>
      </c>
      <c r="L135" s="302">
        <f>D140-D135</f>
        <v>-5.6254029913688219E-5</v>
      </c>
      <c r="M135" s="302">
        <f>F140-F135</f>
        <v>0</v>
      </c>
      <c r="N135" s="302">
        <f>SUM(K135:M135)</f>
        <v>-2.4797753450613275E-2</v>
      </c>
    </row>
    <row r="136" spans="1:14" x14ac:dyDescent="0.2">
      <c r="A136" s="282" t="s">
        <v>365</v>
      </c>
      <c r="B136" s="302">
        <f>'Ind T6'!L53</f>
        <v>0.39312619336349336</v>
      </c>
      <c r="C136" s="299" t="str">
        <f>CONCATENATE("(",ROUND((B136/$H137)*100,1),")")</f>
        <v>(24.6)</v>
      </c>
      <c r="D136" s="302">
        <f>'Ind T6'!M53</f>
        <v>8.8040270786349253E-2</v>
      </c>
      <c r="E136" s="299" t="str">
        <f>CONCATENATE("(",ROUND((D136/$H137)*100,1),")")</f>
        <v>(5.5)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0.4811664641498426</v>
      </c>
      <c r="I136" s="299" t="str">
        <f>CONCATENATE("(",ROUND((H136/$H137)*100,1),")")</f>
        <v>(30.1)</v>
      </c>
      <c r="K136" s="302">
        <f t="shared" ref="K136:K137" si="112">B141-B136</f>
        <v>-2.7660080938717857E-3</v>
      </c>
      <c r="L136" s="302">
        <f t="shared" ref="L136:L137" si="113">D141-D136</f>
        <v>-1.4362384555136748E-3</v>
      </c>
      <c r="M136" s="302">
        <f t="shared" ref="M136:M137" si="114">F141-F136</f>
        <v>0</v>
      </c>
      <c r="N136" s="302">
        <f t="shared" ref="N136:N137" si="115">SUM(K136:M136)</f>
        <v>-4.2022465493854605E-3</v>
      </c>
    </row>
    <row r="137" spans="1:14" x14ac:dyDescent="0.2">
      <c r="A137" s="282" t="s">
        <v>363</v>
      </c>
      <c r="B137" s="302">
        <f>SUM(B135:B136)</f>
        <v>1.493212983856997</v>
      </c>
      <c r="C137" s="299" t="str">
        <f>CONCATENATE("(",ROUND((B137/$H137)*100,1),")")</f>
        <v>(93.3)</v>
      </c>
      <c r="D137" s="302">
        <f>SUM(D135:D136)</f>
        <v>0.10678701614300121</v>
      </c>
      <c r="E137" s="299" t="str">
        <f>CONCATENATE("(",ROUND((D137/$H137)*100,1),")")</f>
        <v>(6.7)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1.5999999999999981</v>
      </c>
      <c r="I137" s="299" t="str">
        <f>CONCATENATE("(",ROUND((H137/$H137)*100,1),")")</f>
        <v>(100)</v>
      </c>
      <c r="K137" s="302">
        <f t="shared" si="112"/>
        <v>-2.7507507514571206E-2</v>
      </c>
      <c r="L137" s="302">
        <f t="shared" si="113"/>
        <v>-1.4924924854273769E-3</v>
      </c>
      <c r="M137" s="302">
        <f t="shared" si="114"/>
        <v>0</v>
      </c>
      <c r="N137" s="302">
        <f t="shared" si="115"/>
        <v>-2.8999999999998582E-2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1.0753452910728041</v>
      </c>
      <c r="C140" s="299" t="str">
        <f>CONCATENATE("(",ROUND((B140/$H142)*100,1),")")</f>
        <v>(68.4)</v>
      </c>
      <c r="D140" s="302">
        <f>'Ind T6'!R54</f>
        <v>1.8690491326738258E-2</v>
      </c>
      <c r="E140" s="299" t="str">
        <f>CONCATENATE("(",ROUND((D140/$H142)*100,1),")")</f>
        <v>(1.2)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1.0940357823995424</v>
      </c>
      <c r="I140" s="299" t="str">
        <f>CONCATENATE("(",ROUND((H140/$H142)*100,1),")")</f>
        <v>(69.6)</v>
      </c>
      <c r="K140" s="302">
        <f>B145-B140</f>
        <v>-1.7364654837566995E-2</v>
      </c>
      <c r="L140" s="302">
        <f>D145-D140</f>
        <v>4.4090563030128177E-4</v>
      </c>
      <c r="M140" s="302">
        <f>F145-F140</f>
        <v>0</v>
      </c>
      <c r="N140" s="302">
        <f>SUM(K140:M140)</f>
        <v>-1.6923749207265713E-2</v>
      </c>
    </row>
    <row r="141" spans="1:14" x14ac:dyDescent="0.2">
      <c r="A141" s="282" t="s">
        <v>365</v>
      </c>
      <c r="B141" s="302">
        <f>'Ind T6'!Q53</f>
        <v>0.39036018526962157</v>
      </c>
      <c r="C141" s="299" t="str">
        <f>CONCATENATE("(",ROUND((B141/$H142)*100,1),")")</f>
        <v>(24.8)</v>
      </c>
      <c r="D141" s="302">
        <f>'Ind T6'!R53</f>
        <v>8.6604032330835579E-2</v>
      </c>
      <c r="E141" s="299" t="str">
        <f>CONCATENATE("(",ROUND((D141/$H142)*100,1),")")</f>
        <v>(5.5)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0.47696421760045715</v>
      </c>
      <c r="I141" s="299" t="str">
        <f>CONCATENATE("(",ROUND((H141/$H142)*100,1),")")</f>
        <v>(30.4)</v>
      </c>
      <c r="K141" s="302">
        <f t="shared" ref="K141:K142" si="117">B146-B141</f>
        <v>6.2207275961211339E-3</v>
      </c>
      <c r="L141" s="302">
        <f t="shared" ref="L141:L142" si="118">D146-D141</f>
        <v>-2.9697838885246741E-4</v>
      </c>
      <c r="M141" s="302">
        <f t="shared" ref="M141:M142" si="119">F146-F141</f>
        <v>0</v>
      </c>
      <c r="N141" s="302">
        <f t="shared" ref="N141:N142" si="120">SUM(K141:M141)</f>
        <v>5.9237492072686665E-3</v>
      </c>
    </row>
    <row r="142" spans="1:14" x14ac:dyDescent="0.2">
      <c r="A142" s="282" t="s">
        <v>363</v>
      </c>
      <c r="B142" s="302">
        <f>SUM(B140:B141)</f>
        <v>1.4657054763424258</v>
      </c>
      <c r="C142" s="299" t="str">
        <f>CONCATENATE("(",ROUND((B142/$H142)*100,1),")")</f>
        <v>(93.3)</v>
      </c>
      <c r="D142" s="302">
        <f>SUM(D140:D141)</f>
        <v>0.10529452365757383</v>
      </c>
      <c r="E142" s="299" t="str">
        <f>CONCATENATE("(",ROUND((D142/$H142)*100,1),")")</f>
        <v>(6.7)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1.5709999999999995</v>
      </c>
      <c r="I142" s="299" t="str">
        <f>CONCATENATE("(",ROUND((H142/$H142)*100,1),")")</f>
        <v>(100)</v>
      </c>
      <c r="K142" s="302">
        <f t="shared" si="117"/>
        <v>-1.1143927241445972E-2</v>
      </c>
      <c r="L142" s="302">
        <f t="shared" si="118"/>
        <v>1.439272414488213E-4</v>
      </c>
      <c r="M142" s="302">
        <f t="shared" si="119"/>
        <v>0</v>
      </c>
      <c r="N142" s="302">
        <f t="shared" si="120"/>
        <v>-1.0999999999997151E-2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1.0579806362352371</v>
      </c>
      <c r="C145" s="299" t="str">
        <f>CONCATENATE("(",ROUND((B145/$H147)*100,1),")")</f>
        <v>(67.8)</v>
      </c>
      <c r="D145" s="302">
        <f>'Ind T6'!W54</f>
        <v>1.913139695703954E-2</v>
      </c>
      <c r="E145" s="299" t="str">
        <f>CONCATENATE("(",ROUND((D145/$H147)*100,1),")")</f>
        <v>(1.2)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1.0771120331922766</v>
      </c>
      <c r="I145" s="299" t="str">
        <f>CONCATENATE("(",ROUND((H145/$H147)*100,1),")")</f>
        <v>(69)</v>
      </c>
      <c r="K145" s="302">
        <f>B145-B135</f>
        <v>-4.2106154258266582E-2</v>
      </c>
      <c r="L145" s="302">
        <f>D145-D135</f>
        <v>3.8465160038759355E-4</v>
      </c>
      <c r="M145" s="302">
        <f>F145-F135</f>
        <v>0</v>
      </c>
      <c r="N145" s="302">
        <f>SUM(K145:M145)</f>
        <v>-4.1721502657878988E-2</v>
      </c>
    </row>
    <row r="146" spans="1:14" x14ac:dyDescent="0.2">
      <c r="A146" s="282" t="s">
        <v>365</v>
      </c>
      <c r="B146" s="302">
        <f>'Ind T6'!V53</f>
        <v>0.39658091286574271</v>
      </c>
      <c r="C146" s="299" t="str">
        <f>CONCATENATE("(",ROUND((B146/$H147)*100,1),")")</f>
        <v>(25.4)</v>
      </c>
      <c r="D146" s="302">
        <f>'Ind T6'!W53</f>
        <v>8.6307053941983111E-2</v>
      </c>
      <c r="E146" s="299" t="str">
        <f>CONCATENATE("(",ROUND((D146/$H147)*100,1),")")</f>
        <v>(5.5)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0.48288796680772583</v>
      </c>
      <c r="I146" s="299" t="str">
        <f>CONCATENATE("(",ROUND((H146/$H147)*100,1),")")</f>
        <v>(31)</v>
      </c>
      <c r="K146" s="302">
        <f t="shared" ref="K146:K147" si="122">B146-B136</f>
        <v>3.4547195022493482E-3</v>
      </c>
      <c r="L146" s="302">
        <f t="shared" ref="L146:L147" si="123">D146-D136</f>
        <v>-1.7332168443661422E-3</v>
      </c>
      <c r="M146" s="302">
        <f t="shared" ref="M146:M147" si="124">F146-F136</f>
        <v>0</v>
      </c>
      <c r="N146" s="302">
        <f t="shared" ref="N146:N147" si="125">SUM(K146:M146)</f>
        <v>1.721502657883206E-3</v>
      </c>
    </row>
    <row r="147" spans="1:14" x14ac:dyDescent="0.2">
      <c r="A147" s="282" t="s">
        <v>363</v>
      </c>
      <c r="B147" s="302">
        <f>SUM(B145:B146)</f>
        <v>1.4545615491009798</v>
      </c>
      <c r="C147" s="299" t="str">
        <f>CONCATENATE("(",ROUND((B147/$H147)*100,1),")")</f>
        <v>(93.2)</v>
      </c>
      <c r="D147" s="302">
        <f>SUM(D145:D146)</f>
        <v>0.10543845089902265</v>
      </c>
      <c r="E147" s="299" t="str">
        <f>CONCATENATE("(",ROUND((D147/$H147)*100,1),")")</f>
        <v>(6.8)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1.5600000000000023</v>
      </c>
      <c r="I147" s="299" t="str">
        <f>CONCATENATE("(",ROUND((H147/$H147)*100,1),")")</f>
        <v>(100)</v>
      </c>
      <c r="K147" s="302">
        <f t="shared" si="122"/>
        <v>-3.8651434756017178E-2</v>
      </c>
      <c r="L147" s="302">
        <f t="shared" si="123"/>
        <v>-1.3485652439785556E-3</v>
      </c>
      <c r="M147" s="302">
        <f t="shared" si="124"/>
        <v>0</v>
      </c>
      <c r="N147" s="302">
        <f t="shared" si="125"/>
        <v>-3.9999999999995733E-2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2.7719536195495498</v>
      </c>
      <c r="C156" s="299" t="str">
        <f>CONCATENATE("(",ROUND((B156/$H158)*100,1),")")</f>
        <v>(55.4)</v>
      </c>
      <c r="D156" s="302">
        <f>'Ind T6'!M63</f>
        <v>0.89889898672967838</v>
      </c>
      <c r="E156" s="299" t="str">
        <f>CONCATENATE("(",ROUND((D156/$H158)*100,1),")")</f>
        <v>(18)</v>
      </c>
      <c r="F156" s="302">
        <f>'Ind T6'!N63</f>
        <v>0</v>
      </c>
      <c r="G156" s="299" t="str">
        <f>CONCATENATE("(",ROUND((F156/$H158)*100,1),")")</f>
        <v>(0)</v>
      </c>
      <c r="H156" s="302">
        <f>SUM(B156,D156,F156)</f>
        <v>3.6708526062792282</v>
      </c>
      <c r="I156" s="299" t="str">
        <f>CONCATENATE("(",ROUND((H156/$H158)*100,1),")")</f>
        <v>(73.4)</v>
      </c>
      <c r="K156" s="302">
        <f>B161-B156</f>
        <v>3.1339243018392526E-2</v>
      </c>
      <c r="L156" s="302">
        <f>D161-D156</f>
        <v>2.0362633792709306E-2</v>
      </c>
      <c r="M156" s="302">
        <f>F161-F156</f>
        <v>0</v>
      </c>
      <c r="N156" s="302">
        <f>SUM(K156:M156)</f>
        <v>5.1701876811101832E-2</v>
      </c>
    </row>
    <row r="157" spans="1:14" x14ac:dyDescent="0.2">
      <c r="A157" s="282" t="s">
        <v>365</v>
      </c>
      <c r="B157" s="302">
        <f>'Ind T6'!L62</f>
        <v>0.86205458059577755</v>
      </c>
      <c r="C157" s="299" t="str">
        <f>CONCATENATE("(",ROUND((B157/$H158)*100,1),")")</f>
        <v>(17.2)</v>
      </c>
      <c r="D157" s="302">
        <f>'Ind T6'!M62</f>
        <v>0.44918818552631051</v>
      </c>
      <c r="E157" s="299" t="str">
        <f>CONCATENATE("(",ROUND((D157/$H158)*100,1),")")</f>
        <v>(9)</v>
      </c>
      <c r="F157" s="302">
        <f>'Ind T6'!N62</f>
        <v>2.0904627598680805E-2</v>
      </c>
      <c r="G157" s="299" t="str">
        <f>CONCATENATE("(",ROUND((F157/$H158)*100,1),")")</f>
        <v>(0.4)</v>
      </c>
      <c r="H157" s="302">
        <f t="shared" ref="H157" si="126">SUM(B157,D157,F157)</f>
        <v>1.3321473937207688</v>
      </c>
      <c r="I157" s="299" t="str">
        <f>CONCATENATE("(",ROUND((H157/$H158)*100,1),")")</f>
        <v>(26.6)</v>
      </c>
      <c r="K157" s="302">
        <f t="shared" ref="K157:K158" si="127">B162-B157</f>
        <v>5.044585122219658E-2</v>
      </c>
      <c r="L157" s="302">
        <f t="shared" ref="L157:L158" si="128">D162-D157</f>
        <v>1.3953241957817331E-2</v>
      </c>
      <c r="M157" s="302">
        <f t="shared" ref="M157:M158" si="129">F162-F157</f>
        <v>-1.0096999111568541E-4</v>
      </c>
      <c r="N157" s="302">
        <f t="shared" ref="N157:N158" si="130">SUM(K157:M157)</f>
        <v>6.4298123188898229E-2</v>
      </c>
    </row>
    <row r="158" spans="1:14" x14ac:dyDescent="0.2">
      <c r="A158" s="282" t="s">
        <v>363</v>
      </c>
      <c r="B158" s="302">
        <f>SUM(B156:B157)</f>
        <v>3.6340082001453275</v>
      </c>
      <c r="C158" s="299" t="str">
        <f>CONCATENATE("(",ROUND((B158/$H158)*100,1),")")</f>
        <v>(72.6)</v>
      </c>
      <c r="D158" s="302">
        <f>SUM(D156:D157)</f>
        <v>1.3480871722559888</v>
      </c>
      <c r="E158" s="299" t="str">
        <f>CONCATENATE("(",ROUND((D158/$H158)*100,1),")")</f>
        <v>(26.9)</v>
      </c>
      <c r="F158" s="302">
        <f>SUM(F156:F157)</f>
        <v>2.0904627598680805E-2</v>
      </c>
      <c r="G158" s="299" t="str">
        <f>CONCATENATE("(",ROUND((F158/$H158)*100,1),")")</f>
        <v>(0.4)</v>
      </c>
      <c r="H158" s="302">
        <f>SUM(H156:H157)</f>
        <v>5.0029999999999966</v>
      </c>
      <c r="I158" s="299" t="str">
        <f>CONCATENATE("(",ROUND((H158/$H158)*100,1),")")</f>
        <v>(100)</v>
      </c>
      <c r="K158" s="302">
        <f t="shared" si="127"/>
        <v>8.1785094240588663E-2</v>
      </c>
      <c r="L158" s="302">
        <f t="shared" si="128"/>
        <v>3.4315875750526637E-2</v>
      </c>
      <c r="M158" s="302">
        <f t="shared" si="129"/>
        <v>-1.0096999111568541E-4</v>
      </c>
      <c r="N158" s="302">
        <f t="shared" si="130"/>
        <v>0.11599999999999962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2.8032928625679423</v>
      </c>
      <c r="C161" s="299" t="str">
        <f>CONCATENATE("(",ROUND((B161/$H163)*100,1),")")</f>
        <v>(54.8)</v>
      </c>
      <c r="D161" s="302">
        <f>'Ind T6'!R63</f>
        <v>0.91926162052238769</v>
      </c>
      <c r="E161" s="299" t="str">
        <f>CONCATENATE("(",ROUND((D161/$H163)*100,1),")")</f>
        <v>(18)</v>
      </c>
      <c r="F161" s="302">
        <f>'Ind T6'!S63</f>
        <v>0</v>
      </c>
      <c r="G161" s="299" t="str">
        <f>CONCATENATE("(",ROUND((F161/$H163)*100,1),")")</f>
        <v>(0)</v>
      </c>
      <c r="H161" s="302">
        <f>SUM(B161,D161,F161)</f>
        <v>3.7225544830903301</v>
      </c>
      <c r="I161" s="299" t="str">
        <f>CONCATENATE("(",ROUND((H161/$H163)*100,1),")")</f>
        <v>(72.7)</v>
      </c>
      <c r="K161" s="302">
        <f>B166-B161</f>
        <v>1.4731504935681983E-2</v>
      </c>
      <c r="L161" s="302">
        <f>D166-D161</f>
        <v>1.9391988028930607E-2</v>
      </c>
      <c r="M161" s="302">
        <f>F166-F161</f>
        <v>0</v>
      </c>
      <c r="N161" s="302">
        <f>SUM(K161:M161)</f>
        <v>3.412349296461259E-2</v>
      </c>
    </row>
    <row r="162" spans="1:14" x14ac:dyDescent="0.2">
      <c r="A162" s="282" t="s">
        <v>365</v>
      </c>
      <c r="B162" s="302">
        <f>'Ind T6'!Q62</f>
        <v>0.91250043181797413</v>
      </c>
      <c r="C162" s="299" t="str">
        <f>CONCATENATE("(",ROUND((B162/$H163)*100,1),")")</f>
        <v>(17.8)</v>
      </c>
      <c r="D162" s="302">
        <f>'Ind T6'!R62</f>
        <v>0.46314142748412784</v>
      </c>
      <c r="E162" s="299" t="str">
        <f>CONCATENATE("(",ROUND((D162/$H163)*100,1),")")</f>
        <v>(9)</v>
      </c>
      <c r="F162" s="302">
        <f>'Ind T6'!S62</f>
        <v>2.0803657607565119E-2</v>
      </c>
      <c r="G162" s="299" t="str">
        <f>CONCATENATE("(",ROUND((F162/$H163)*100,1),")")</f>
        <v>(0.4)</v>
      </c>
      <c r="H162" s="302">
        <f t="shared" ref="H162" si="131">SUM(B162,D162,F162)</f>
        <v>1.3964455169096672</v>
      </c>
      <c r="I162" s="299" t="str">
        <f>CONCATENATE("(",ROUND((H162/$H163)*100,1),")")</f>
        <v>(27.3)</v>
      </c>
      <c r="K162" s="302">
        <f t="shared" ref="K162:K163" si="132">B167-B162</f>
        <v>8.8833261078988146E-2</v>
      </c>
      <c r="L162" s="302">
        <f t="shared" ref="L162:L163" si="133">D167-D162</f>
        <v>1.8953542120547007E-2</v>
      </c>
      <c r="M162" s="302">
        <f t="shared" ref="M162:M163" si="134">F167-F162</f>
        <v>8.9703835845701685E-5</v>
      </c>
      <c r="N162" s="302">
        <f t="shared" ref="N162:N163" si="135">SUM(K162:M162)</f>
        <v>0.10787650703538085</v>
      </c>
    </row>
    <row r="163" spans="1:14" x14ac:dyDescent="0.2">
      <c r="A163" s="282" t="s">
        <v>363</v>
      </c>
      <c r="B163" s="302">
        <f>SUM(B161:B162)</f>
        <v>3.7157932943859162</v>
      </c>
      <c r="C163" s="299" t="str">
        <f>CONCATENATE("(",ROUND((B163/$H163)*100,1),")")</f>
        <v>(72.6)</v>
      </c>
      <c r="D163" s="302">
        <f>SUM(D161:D162)</f>
        <v>1.3824030480065155</v>
      </c>
      <c r="E163" s="299" t="str">
        <f>CONCATENATE("(",ROUND((D163/$H163)*100,1),")")</f>
        <v>(27)</v>
      </c>
      <c r="F163" s="302">
        <f>SUM(F161:F162)</f>
        <v>2.0803657607565119E-2</v>
      </c>
      <c r="G163" s="299" t="str">
        <f>CONCATENATE("(",ROUND((F163/$H163)*100,1),")")</f>
        <v>(0.4)</v>
      </c>
      <c r="H163" s="302">
        <f>SUM(H161:H162)</f>
        <v>5.1189999999999971</v>
      </c>
      <c r="I163" s="299" t="str">
        <f>CONCATENATE("(",ROUND((H163/$H163)*100,1),")")</f>
        <v>(100)</v>
      </c>
      <c r="K163" s="302">
        <f t="shared" si="132"/>
        <v>0.10356476601467035</v>
      </c>
      <c r="L163" s="302">
        <f t="shared" si="133"/>
        <v>3.8345530149477725E-2</v>
      </c>
      <c r="M163" s="302">
        <f t="shared" si="134"/>
        <v>8.9703835845701685E-5</v>
      </c>
      <c r="N163" s="302">
        <f t="shared" si="135"/>
        <v>0.14199999999999377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2.8180243675036243</v>
      </c>
      <c r="C166" s="299" t="str">
        <f>CONCATENATE("(",ROUND((B166/$H168)*100,1),")")</f>
        <v>(53.6)</v>
      </c>
      <c r="D166" s="302">
        <f>'Ind T6'!W63</f>
        <v>0.9386536085513183</v>
      </c>
      <c r="E166" s="299" t="str">
        <f>CONCATENATE("(",ROUND((D166/$H168)*100,1),")")</f>
        <v>(17.8)</v>
      </c>
      <c r="F166" s="302">
        <f>'Ind T6'!X63</f>
        <v>0</v>
      </c>
      <c r="G166" s="299" t="str">
        <f>CONCATENATE("(",ROUND((F166/$H168)*100,1),")")</f>
        <v>(0)</v>
      </c>
      <c r="H166" s="302">
        <f>SUM(B166,D166,F166)</f>
        <v>3.7566779760549425</v>
      </c>
      <c r="I166" s="299" t="str">
        <f>CONCATENATE("(",ROUND((H166/$H168)*100,1),")")</f>
        <v>(71.4)</v>
      </c>
      <c r="K166" s="302">
        <f>B166-B156</f>
        <v>4.6070747954074509E-2</v>
      </c>
      <c r="L166" s="302">
        <f>D166-D156</f>
        <v>3.9754621821639913E-2</v>
      </c>
      <c r="M166" s="302">
        <f>F166-F156</f>
        <v>0</v>
      </c>
      <c r="N166" s="302">
        <f>SUM(K166:M166)</f>
        <v>8.5825369775714422E-2</v>
      </c>
    </row>
    <row r="167" spans="1:14" x14ac:dyDescent="0.2">
      <c r="A167" s="282" t="s">
        <v>365</v>
      </c>
      <c r="B167" s="302">
        <f>'Ind T6'!V62</f>
        <v>1.0013336928969623</v>
      </c>
      <c r="C167" s="299" t="str">
        <f>CONCATENATE("(",ROUND((B167/$H168)*100,1),")")</f>
        <v>(19)</v>
      </c>
      <c r="D167" s="302">
        <f>'Ind T6'!W62</f>
        <v>0.48209496960467485</v>
      </c>
      <c r="E167" s="299" t="str">
        <f>CONCATENATE("(",ROUND((D167/$H168)*100,1),")")</f>
        <v>(9.2)</v>
      </c>
      <c r="F167" s="302">
        <f>'Ind T6'!X62</f>
        <v>2.0893361443410821E-2</v>
      </c>
      <c r="G167" s="299" t="str">
        <f>CONCATENATE("(",ROUND((F167/$H168)*100,1),")")</f>
        <v>(0.4)</v>
      </c>
      <c r="H167" s="302">
        <f t="shared" ref="H167" si="136">SUM(B167,D167,F167)</f>
        <v>1.5043220239450479</v>
      </c>
      <c r="I167" s="299" t="str">
        <f>CONCATENATE("(",ROUND((H167/$H168)*100,1),")")</f>
        <v>(28.6)</v>
      </c>
      <c r="K167" s="302">
        <f t="shared" ref="K167:K168" si="137">B167-B157</f>
        <v>0.13927911230118473</v>
      </c>
      <c r="L167" s="302">
        <f t="shared" ref="L167:L168" si="138">D167-D157</f>
        <v>3.2906784078364337E-2</v>
      </c>
      <c r="M167" s="302">
        <f t="shared" ref="M167:M168" si="139">F167-F157</f>
        <v>-1.126615526998373E-5</v>
      </c>
      <c r="N167" s="302">
        <f t="shared" ref="N167:N168" si="140">SUM(K167:M167)</f>
        <v>0.17217463022427909</v>
      </c>
    </row>
    <row r="168" spans="1:14" x14ac:dyDescent="0.2">
      <c r="A168" s="282" t="s">
        <v>363</v>
      </c>
      <c r="B168" s="302">
        <f>SUM(B166:B167)</f>
        <v>3.8193580604005866</v>
      </c>
      <c r="C168" s="299" t="str">
        <f>CONCATENATE("(",ROUND((B168/$H168)*100,1),")")</f>
        <v>(72.6)</v>
      </c>
      <c r="D168" s="302">
        <f>SUM(D166:D167)</f>
        <v>1.4207485781559932</v>
      </c>
      <c r="E168" s="299" t="str">
        <f>CONCATENATE("(",ROUND((D168/$H168)*100,1),")")</f>
        <v>(27)</v>
      </c>
      <c r="F168" s="302">
        <f>SUM(F166:F167)</f>
        <v>2.0893361443410821E-2</v>
      </c>
      <c r="G168" s="299" t="str">
        <f>CONCATENATE("(",ROUND((F168/$H168)*100,1),")")</f>
        <v>(0.4)</v>
      </c>
      <c r="H168" s="302">
        <f>SUM(H166:H167)</f>
        <v>5.2609999999999904</v>
      </c>
      <c r="I168" s="299" t="str">
        <f>CONCATENATE("(",ROUND((H168/$H168)*100,1),")")</f>
        <v>(100)</v>
      </c>
      <c r="K168" s="302">
        <f t="shared" si="137"/>
        <v>0.18534986025525901</v>
      </c>
      <c r="L168" s="302">
        <f t="shared" si="138"/>
        <v>7.2661405900004361E-2</v>
      </c>
      <c r="M168" s="302">
        <f t="shared" si="139"/>
        <v>-1.126615526998373E-5</v>
      </c>
      <c r="N168" s="302">
        <f t="shared" si="140"/>
        <v>0.2579999999999934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28.955218661686182</v>
      </c>
      <c r="C177" s="299" t="str">
        <f>CONCATENATE("(",ROUND((B177/$H179)*100,1),")")</f>
        <v>(40.1)</v>
      </c>
      <c r="D177" s="302">
        <f>'Ind T6'!M72</f>
        <v>1.8413235912328703</v>
      </c>
      <c r="E177" s="299" t="str">
        <f>CONCATENATE("(",ROUND((D177/$H179)*100,1),")")</f>
        <v>(2.6)</v>
      </c>
      <c r="F177" s="302">
        <f>'Ind T6'!N72</f>
        <v>31.190457248598879</v>
      </c>
      <c r="G177" s="299" t="str">
        <f>CONCATENATE("(",ROUND((F177/$H179)*100,1),")")</f>
        <v>(43.2)</v>
      </c>
      <c r="H177" s="302">
        <f>SUM(B177,D177,F177)</f>
        <v>61.986999501517928</v>
      </c>
      <c r="I177" s="299" t="str">
        <f>CONCATENATE("(",ROUND((H177/$H179)*100,1),")")</f>
        <v>(85.9)</v>
      </c>
      <c r="K177" s="302">
        <f>B182-B177</f>
        <v>-0.24888055884168736</v>
      </c>
      <c r="L177" s="302">
        <f>D182-D177</f>
        <v>4.1377659061710759E-2</v>
      </c>
      <c r="M177" s="302">
        <f>F182-F177</f>
        <v>0.43970070614546941</v>
      </c>
      <c r="N177" s="302">
        <f>SUM(K177:M177)</f>
        <v>0.23219780636549281</v>
      </c>
    </row>
    <row r="178" spans="1:14" x14ac:dyDescent="0.2">
      <c r="A178" s="282" t="s">
        <v>365</v>
      </c>
      <c r="B178" s="302">
        <f>'Ind T6'!L71</f>
        <v>5.3153860882942068</v>
      </c>
      <c r="C178" s="299" t="str">
        <f>CONCATENATE("(",ROUND((B178/$H179)*100,1),")")</f>
        <v>(7.4)</v>
      </c>
      <c r="D178" s="302">
        <f>'Ind T6'!M71</f>
        <v>3.321499711944818</v>
      </c>
      <c r="E178" s="299" t="str">
        <f>CONCATENATE("(",ROUND((D178/$H179)*100,1),")")</f>
        <v>(4.6)</v>
      </c>
      <c r="F178" s="302">
        <f>'Ind T6'!N71</f>
        <v>1.516114698242961</v>
      </c>
      <c r="G178" s="299" t="str">
        <f>CONCATENATE("(",ROUND((F178/$H179)*100,1),")")</f>
        <v>(2.1)</v>
      </c>
      <c r="H178" s="302">
        <f t="shared" ref="H178" si="141">SUM(B178,D178,F178)</f>
        <v>10.153000498481985</v>
      </c>
      <c r="I178" s="299" t="str">
        <f>CONCATENATE("(",ROUND((H178/$H179)*100,1),")")</f>
        <v>(14.1)</v>
      </c>
      <c r="K178" s="302">
        <f t="shared" ref="K178:K179" si="142">B183-B178</f>
        <v>4.4891453947438542E-2</v>
      </c>
      <c r="L178" s="302">
        <f t="shared" ref="L178:L179" si="143">D183-D178</f>
        <v>5.0128282144862979E-2</v>
      </c>
      <c r="M178" s="302">
        <f t="shared" ref="M178:M179" si="144">F183-F178</f>
        <v>1.9782457542287801E-2</v>
      </c>
      <c r="N178" s="302">
        <f t="shared" ref="N178:N179" si="145">SUM(K178:M178)</f>
        <v>0.11480219363458932</v>
      </c>
    </row>
    <row r="179" spans="1:14" x14ac:dyDescent="0.2">
      <c r="A179" s="282" t="s">
        <v>363</v>
      </c>
      <c r="B179" s="302">
        <f>SUM(B177:B178)</f>
        <v>34.270604749980386</v>
      </c>
      <c r="C179" s="299" t="str">
        <f>CONCATENATE("(",ROUND((B179/$H179)*100,1),")")</f>
        <v>(47.5)</v>
      </c>
      <c r="D179" s="302">
        <f>SUM(D177:D178)</f>
        <v>5.1628233031776887</v>
      </c>
      <c r="E179" s="299" t="str">
        <f>CONCATENATE("(",ROUND((D179/$H179)*100,1),")")</f>
        <v>(7.2)</v>
      </c>
      <c r="F179" s="302">
        <f>SUM(F177:F178)</f>
        <v>32.706571946841841</v>
      </c>
      <c r="G179" s="299" t="str">
        <f>CONCATENATE("(",ROUND((F179/$H179)*100,1),")")</f>
        <v>(45.3)</v>
      </c>
      <c r="H179" s="302">
        <f>SUM(H177:H178)</f>
        <v>72.139999999999915</v>
      </c>
      <c r="I179" s="299" t="str">
        <f>CONCATENATE("(",ROUND((H179/$H179)*100,1),")")</f>
        <v>(100)</v>
      </c>
      <c r="K179" s="302">
        <f t="shared" si="142"/>
        <v>-0.20398910489424793</v>
      </c>
      <c r="L179" s="302">
        <f t="shared" si="143"/>
        <v>9.1505941206573738E-2</v>
      </c>
      <c r="M179" s="302">
        <f t="shared" si="144"/>
        <v>0.45948316368775721</v>
      </c>
      <c r="N179" s="302">
        <f t="shared" si="145"/>
        <v>0.34700000000008302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28.706338102844494</v>
      </c>
      <c r="C182" s="299" t="str">
        <f>CONCATENATE("(",ROUND((B182/$H184)*100,1),")")</f>
        <v>(39.6)</v>
      </c>
      <c r="D182" s="302">
        <f>'Ind T6'!R72</f>
        <v>1.882701250294581</v>
      </c>
      <c r="E182" s="299" t="str">
        <f>CONCATENATE("(",ROUND((D182/$H184)*100,1),")")</f>
        <v>(2.6)</v>
      </c>
      <c r="F182" s="302">
        <f>'Ind T6'!S72</f>
        <v>31.630157954744348</v>
      </c>
      <c r="G182" s="299" t="str">
        <f>CONCATENATE("(",ROUND((F182/$H184)*100,1),")")</f>
        <v>(43.6)</v>
      </c>
      <c r="H182" s="302">
        <f>SUM(B182,D182,F182)</f>
        <v>62.21919730788342</v>
      </c>
      <c r="I182" s="299" t="str">
        <f>CONCATENATE("(",ROUND((H182/$H184)*100,1),")")</f>
        <v>(85.8)</v>
      </c>
      <c r="K182" s="302">
        <f>B187-B182</f>
        <v>-0.30570680784402526</v>
      </c>
      <c r="L182" s="302">
        <f>D187-D182</f>
        <v>0.11071622388456781</v>
      </c>
      <c r="M182" s="302">
        <f>F187-F182</f>
        <v>1.3989207546785138</v>
      </c>
      <c r="N182" s="302">
        <f>SUM(K182:M182)</f>
        <v>1.2039301707190564</v>
      </c>
    </row>
    <row r="183" spans="1:14" x14ac:dyDescent="0.2">
      <c r="A183" s="282" t="s">
        <v>365</v>
      </c>
      <c r="B183" s="302">
        <f>'Ind T6'!Q71</f>
        <v>5.3602775422416453</v>
      </c>
      <c r="C183" s="299" t="str">
        <f>CONCATENATE("(",ROUND((B183/$H184)*100,1),")")</f>
        <v>(7.4)</v>
      </c>
      <c r="D183" s="302">
        <f>'Ind T6'!R71</f>
        <v>3.3716279940896809</v>
      </c>
      <c r="E183" s="299" t="str">
        <f>CONCATENATE("(",ROUND((D183/$H184)*100,1),")")</f>
        <v>(4.7)</v>
      </c>
      <c r="F183" s="302">
        <f>'Ind T6'!S71</f>
        <v>1.5358971557852488</v>
      </c>
      <c r="G183" s="299" t="str">
        <f>CONCATENATE("(",ROUND((F183/$H184)*100,1),")")</f>
        <v>(2.1)</v>
      </c>
      <c r="H183" s="302">
        <f t="shared" ref="H183" si="146">SUM(B183,D183,F183)</f>
        <v>10.267802692116573</v>
      </c>
      <c r="I183" s="299" t="str">
        <f>CONCATENATE("(",ROUND((H183/$H184)*100,1),")")</f>
        <v>(14.2)</v>
      </c>
      <c r="K183" s="302">
        <f t="shared" ref="K183:K184" si="147">B188-B183</f>
        <v>0.19081921212364783</v>
      </c>
      <c r="L183" s="302">
        <f t="shared" ref="L183:L184" si="148">D188-D183</f>
        <v>0.15883136301530598</v>
      </c>
      <c r="M183" s="302">
        <f t="shared" ref="M183:M184" si="149">F188-F183</f>
        <v>9.9419254141889235E-2</v>
      </c>
      <c r="N183" s="302">
        <f t="shared" ref="N183:N184" si="150">SUM(K183:M183)</f>
        <v>0.44906982928084305</v>
      </c>
    </row>
    <row r="184" spans="1:14" x14ac:dyDescent="0.2">
      <c r="A184" s="282" t="s">
        <v>363</v>
      </c>
      <c r="B184" s="302">
        <f>SUM(B182:B183)</f>
        <v>34.066615645086138</v>
      </c>
      <c r="C184" s="299" t="str">
        <f>CONCATENATE("(",ROUND((B184/$H184)*100,1),")")</f>
        <v>(47)</v>
      </c>
      <c r="D184" s="302">
        <f>SUM(D182:D183)</f>
        <v>5.2543292443842624</v>
      </c>
      <c r="E184" s="299" t="str">
        <f>CONCATENATE("(",ROUND((D184/$H184)*100,1),")")</f>
        <v>(7.2)</v>
      </c>
      <c r="F184" s="302">
        <f>SUM(F182:F183)</f>
        <v>33.166055110529598</v>
      </c>
      <c r="G184" s="299" t="str">
        <f>CONCATENATE("(",ROUND((F184/$H184)*100,1),")")</f>
        <v>(45.8)</v>
      </c>
      <c r="H184" s="302">
        <f>SUM(H182:H183)</f>
        <v>72.486999999999995</v>
      </c>
      <c r="I184" s="299" t="str">
        <f>CONCATENATE("(",ROUND((H184/$H184)*100,1),")")</f>
        <v>(100)</v>
      </c>
      <c r="K184" s="302">
        <f t="shared" si="147"/>
        <v>-0.11488759572037566</v>
      </c>
      <c r="L184" s="302">
        <f t="shared" si="148"/>
        <v>0.26954758689987379</v>
      </c>
      <c r="M184" s="302">
        <f t="shared" si="149"/>
        <v>1.4983400088203993</v>
      </c>
      <c r="N184" s="302">
        <f t="shared" si="150"/>
        <v>1.6529999999998974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28.400631295000469</v>
      </c>
      <c r="C187" s="299" t="str">
        <f>CONCATENATE("(",ROUND((B187/$H189)*100,1),")")</f>
        <v>(38.3)</v>
      </c>
      <c r="D187" s="302">
        <f>'Ind T6'!W72</f>
        <v>1.9934174741791488</v>
      </c>
      <c r="E187" s="299" t="str">
        <f>CONCATENATE("(",ROUND((D187/$H189)*100,1),")")</f>
        <v>(2.7)</v>
      </c>
      <c r="F187" s="302">
        <f>'Ind T6'!X72</f>
        <v>33.029078709422862</v>
      </c>
      <c r="G187" s="299" t="str">
        <f>CONCATENATE("(",ROUND((F187/$H189)*100,1),")")</f>
        <v>(44.5)</v>
      </c>
      <c r="H187" s="302">
        <f>SUM(B187,D187,F187)</f>
        <v>63.423127478602481</v>
      </c>
      <c r="I187" s="299" t="str">
        <f>CONCATENATE("(",ROUND((H187/$H189)*100,1),")")</f>
        <v>(85.5)</v>
      </c>
      <c r="K187" s="302">
        <f>B187-B177</f>
        <v>-0.55458736668571262</v>
      </c>
      <c r="L187" s="302">
        <f>D187-D177</f>
        <v>0.15209388294627857</v>
      </c>
      <c r="M187" s="302">
        <f>F187-F177</f>
        <v>1.8386214608239833</v>
      </c>
      <c r="N187" s="302">
        <f>SUM(K187:M187)</f>
        <v>1.4361279770845492</v>
      </c>
    </row>
    <row r="188" spans="1:14" x14ac:dyDescent="0.2">
      <c r="A188" s="282" t="s">
        <v>365</v>
      </c>
      <c r="B188" s="302">
        <f>'Ind T6'!V71</f>
        <v>5.5510967543652932</v>
      </c>
      <c r="C188" s="299" t="str">
        <f>CONCATENATE("(",ROUND((B188/$H189)*100,1),")")</f>
        <v>(7.5)</v>
      </c>
      <c r="D188" s="302">
        <f>'Ind T6'!W71</f>
        <v>3.5304593571049869</v>
      </c>
      <c r="E188" s="299" t="str">
        <f>CONCATENATE("(",ROUND((D188/$H189)*100,1),")")</f>
        <v>(4.8)</v>
      </c>
      <c r="F188" s="302">
        <f>'Ind T6'!X71</f>
        <v>1.635316409927138</v>
      </c>
      <c r="G188" s="299" t="str">
        <f>CONCATENATE("(",ROUND((F188/$H189)*100,1),")")</f>
        <v>(2.2)</v>
      </c>
      <c r="H188" s="302">
        <f t="shared" ref="H188" si="151">SUM(B188,D188,F188)</f>
        <v>10.71687252139742</v>
      </c>
      <c r="I188" s="299" t="str">
        <f>CONCATENATE("(",ROUND((H188/$H189)*100,1),")")</f>
        <v>(14.5)</v>
      </c>
      <c r="K188" s="302">
        <f t="shared" ref="K188:K189" si="152">B188-B178</f>
        <v>0.23571066607108637</v>
      </c>
      <c r="L188" s="302">
        <f t="shared" ref="L188:L189" si="153">D188-D178</f>
        <v>0.20895964516016896</v>
      </c>
      <c r="M188" s="302">
        <f t="shared" ref="M188:M189" si="154">F188-F178</f>
        <v>0.11920171168417704</v>
      </c>
      <c r="N188" s="302">
        <f t="shared" ref="N188:N189" si="155">SUM(K188:M188)</f>
        <v>0.56387202291543237</v>
      </c>
    </row>
    <row r="189" spans="1:14" x14ac:dyDescent="0.2">
      <c r="A189" s="282" t="s">
        <v>363</v>
      </c>
      <c r="B189" s="302">
        <f>SUM(B187:B188)</f>
        <v>33.951728049365762</v>
      </c>
      <c r="C189" s="299" t="str">
        <f>CONCATENATE("(",ROUND((B189/$H189)*100,1),")")</f>
        <v>(45.8)</v>
      </c>
      <c r="D189" s="302">
        <f>SUM(D187:D188)</f>
        <v>5.5238768312841362</v>
      </c>
      <c r="E189" s="299" t="str">
        <f>CONCATENATE("(",ROUND((D189/$H189)*100,1),")")</f>
        <v>(7.5)</v>
      </c>
      <c r="F189" s="302">
        <f>SUM(F187:F188)</f>
        <v>34.664395119349997</v>
      </c>
      <c r="G189" s="299" t="str">
        <f>CONCATENATE("(",ROUND((F189/$H189)*100,1),")")</f>
        <v>(46.8)</v>
      </c>
      <c r="H189" s="302">
        <f>SUM(H187:H188)</f>
        <v>74.139999999999901</v>
      </c>
      <c r="I189" s="299" t="str">
        <f>CONCATENATE("(",ROUND((H189/$H189)*100,1),")")</f>
        <v>(100)</v>
      </c>
      <c r="K189" s="302">
        <f t="shared" si="152"/>
        <v>-0.31887670061462359</v>
      </c>
      <c r="L189" s="302">
        <f t="shared" si="153"/>
        <v>0.36105352810644753</v>
      </c>
      <c r="M189" s="302">
        <f t="shared" si="154"/>
        <v>1.9578231725081565</v>
      </c>
      <c r="N189" s="302">
        <f t="shared" si="155"/>
        <v>1.9999999999999805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58.270093317636196</v>
      </c>
      <c r="C198" s="299" t="str">
        <f>CONCATENATE("(",ROUND((B198/$H200)*100,1),")")</f>
        <v>(38.1)</v>
      </c>
      <c r="D198" s="302">
        <f>'Ind T6'!M81</f>
        <v>20.977800645928159</v>
      </c>
      <c r="E198" s="299" t="str">
        <f>CONCATENATE("(",ROUND((D198/$H200)*100,1),")")</f>
        <v>(13.7)</v>
      </c>
      <c r="F198" s="302">
        <f>'Ind T6'!N81</f>
        <v>4.8489834725337024</v>
      </c>
      <c r="G198" s="299" t="str">
        <f>CONCATENATE("(",ROUND((F198/$H200)*100,1),")")</f>
        <v>(3.2)</v>
      </c>
      <c r="H198" s="302">
        <f>SUM(B198,D198,F198)</f>
        <v>84.096877436098055</v>
      </c>
      <c r="I198" s="299" t="str">
        <f>CONCATENATE("(",ROUND((H198/$H200)*100,1),")")</f>
        <v>(55)</v>
      </c>
      <c r="K198" s="302">
        <f>B203-B198</f>
        <v>0.95847279705937893</v>
      </c>
      <c r="L198" s="302">
        <f>D203-D198</f>
        <v>7.4948257316343359E-2</v>
      </c>
      <c r="M198" s="302">
        <f>F203-F198</f>
        <v>7.9012918142030486E-2</v>
      </c>
      <c r="N198" s="302">
        <f>SUM(K198:M198)</f>
        <v>1.1124339725177528</v>
      </c>
    </row>
    <row r="199" spans="1:14" x14ac:dyDescent="0.2">
      <c r="A199" s="282" t="s">
        <v>365</v>
      </c>
      <c r="B199" s="302">
        <f>'Ind T6'!L80</f>
        <v>28.128184146502889</v>
      </c>
      <c r="C199" s="299" t="str">
        <f>CONCATENATE("(",ROUND((B199/$H200)*100,1),")")</f>
        <v>(18.4)</v>
      </c>
      <c r="D199" s="302">
        <f>'Ind T6'!M80</f>
        <v>36.449667692531008</v>
      </c>
      <c r="E199" s="299" t="str">
        <f>CONCATENATE("(",ROUND((D199/$H200)*100,1),")")</f>
        <v>(23.8)</v>
      </c>
      <c r="F199" s="302">
        <f>'Ind T6'!N80</f>
        <v>4.2542707248682339</v>
      </c>
      <c r="G199" s="299" t="str">
        <f>CONCATENATE("(",ROUND((F199/$H200)*100,1),")")</f>
        <v>(2.8)</v>
      </c>
      <c r="H199" s="302">
        <f t="shared" ref="H199" si="156">SUM(B199,D199,F199)</f>
        <v>68.832122563902132</v>
      </c>
      <c r="I199" s="299" t="str">
        <f>CONCATENATE("(",ROUND((H199/$H200)*100,1),")")</f>
        <v>(45)</v>
      </c>
      <c r="K199" s="302">
        <f t="shared" ref="K199:K200" si="157">B204-B199</f>
        <v>1.3153934758977961</v>
      </c>
      <c r="L199" s="302">
        <f t="shared" ref="L199:L200" si="158">D204-D199</f>
        <v>-1.2549755659534085</v>
      </c>
      <c r="M199" s="302">
        <f t="shared" ref="M199:M200" si="159">F204-F199</f>
        <v>0.13914811753754996</v>
      </c>
      <c r="N199" s="302">
        <f t="shared" ref="N199:N200" si="160">SUM(K199:M199)</f>
        <v>0.19956602748193752</v>
      </c>
    </row>
    <row r="200" spans="1:14" x14ac:dyDescent="0.2">
      <c r="A200" s="282" t="s">
        <v>363</v>
      </c>
      <c r="B200" s="302">
        <f>SUM(B198:B199)</f>
        <v>86.398277464139085</v>
      </c>
      <c r="C200" s="299" t="str">
        <f>CONCATENATE("(",ROUND((B200/$H200)*100,1),")")</f>
        <v>(56.5)</v>
      </c>
      <c r="D200" s="302">
        <f>SUM(D198:D199)</f>
        <v>57.427468338459164</v>
      </c>
      <c r="E200" s="299" t="str">
        <f>CONCATENATE("(",ROUND((D200/$H200)*100,1),")")</f>
        <v>(37.6)</v>
      </c>
      <c r="F200" s="302">
        <f>SUM(F198:F199)</f>
        <v>9.1032541974019363</v>
      </c>
      <c r="G200" s="299" t="str">
        <f>CONCATENATE("(",ROUND((F200/$H200)*100,1),")")</f>
        <v>(6)</v>
      </c>
      <c r="H200" s="302">
        <f>SUM(H198:H199)</f>
        <v>152.9290000000002</v>
      </c>
      <c r="I200" s="299" t="str">
        <f>CONCATENATE("(",ROUND((H200/$H200)*100,1),")")</f>
        <v>(100)</v>
      </c>
      <c r="K200" s="302">
        <f t="shared" si="157"/>
        <v>2.2738662729571786</v>
      </c>
      <c r="L200" s="302">
        <f t="shared" si="158"/>
        <v>-1.1800273086370652</v>
      </c>
      <c r="M200" s="302">
        <f t="shared" si="159"/>
        <v>0.21816103567958045</v>
      </c>
      <c r="N200" s="302">
        <f t="shared" si="160"/>
        <v>1.3119999999996939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59.228566114695575</v>
      </c>
      <c r="C203" s="299" t="str">
        <f>CONCATENATE("(",ROUND((B203/$H205)*100,1),")")</f>
        <v>(38.4)</v>
      </c>
      <c r="D203" s="302">
        <f>'Ind T6'!R81</f>
        <v>21.052748903244503</v>
      </c>
      <c r="E203" s="299" t="str">
        <f>CONCATENATE("(",ROUND((D203/$H205)*100,1),")")</f>
        <v>(13.6)</v>
      </c>
      <c r="F203" s="302">
        <f>'Ind T6'!S81</f>
        <v>4.9279963906757329</v>
      </c>
      <c r="G203" s="299" t="str">
        <f>CONCATENATE("(",ROUND((F203/$H205)*100,1),")")</f>
        <v>(3.2)</v>
      </c>
      <c r="H203" s="302">
        <f>SUM(B203,D203,F203)</f>
        <v>85.209311408615804</v>
      </c>
      <c r="I203" s="299" t="str">
        <f>CONCATENATE("(",ROUND((H203/$H205)*100,1),")")</f>
        <v>(55.2)</v>
      </c>
      <c r="K203" s="302">
        <f>B208-B203</f>
        <v>0.73531942385682214</v>
      </c>
      <c r="L203" s="302">
        <f>D208-D203</f>
        <v>0.21520128585529008</v>
      </c>
      <c r="M203" s="302">
        <f>F208-F203</f>
        <v>0.1029793728602808</v>
      </c>
      <c r="N203" s="302">
        <f>SUM(K203:M203)</f>
        <v>1.053500082572393</v>
      </c>
    </row>
    <row r="204" spans="1:14" x14ac:dyDescent="0.2">
      <c r="A204" s="282" t="s">
        <v>365</v>
      </c>
      <c r="B204" s="302">
        <f>'Ind T6'!Q80</f>
        <v>29.443577622400685</v>
      </c>
      <c r="C204" s="299" t="str">
        <f>CONCATENATE("(",ROUND((B204/$H205)*100,1),")")</f>
        <v>(19.1)</v>
      </c>
      <c r="D204" s="302">
        <f>'Ind T6'!R80</f>
        <v>35.1946921265776</v>
      </c>
      <c r="E204" s="299" t="str">
        <f>CONCATENATE("(",ROUND((D204/$H205)*100,1),")")</f>
        <v>(22.8)</v>
      </c>
      <c r="F204" s="302">
        <f>'Ind T6'!S80</f>
        <v>4.3934188424057838</v>
      </c>
      <c r="G204" s="299" t="str">
        <f>CONCATENATE("(",ROUND((F204/$H205)*100,1),")")</f>
        <v>(2.8)</v>
      </c>
      <c r="H204" s="302">
        <f t="shared" ref="H204" si="161">SUM(B204,D204,F204)</f>
        <v>69.031688591384068</v>
      </c>
      <c r="I204" s="299" t="str">
        <f>CONCATENATE("(",ROUND((H204/$H205)*100,1),")")</f>
        <v>(44.8)</v>
      </c>
      <c r="K204" s="302">
        <f t="shared" ref="K204:K205" si="162">B209-B204</f>
        <v>2.3428379222812232</v>
      </c>
      <c r="L204" s="302">
        <f t="shared" ref="L204:L205" si="163">D209-D204</f>
        <v>-2.3215526654656315</v>
      </c>
      <c r="M204" s="302">
        <f t="shared" ref="M204:M205" si="164">F209-F204</f>
        <v>0.30121466061188418</v>
      </c>
      <c r="N204" s="302">
        <f t="shared" ref="N204:N205" si="165">SUM(K204:M204)</f>
        <v>0.32249991742747586</v>
      </c>
    </row>
    <row r="205" spans="1:14" x14ac:dyDescent="0.2">
      <c r="A205" s="282" t="s">
        <v>363</v>
      </c>
      <c r="B205" s="302">
        <f>SUM(B203:B204)</f>
        <v>88.672143737096263</v>
      </c>
      <c r="C205" s="299" t="str">
        <f>CONCATENATE("(",ROUND((B205/$H205)*100,1),")")</f>
        <v>(57.5)</v>
      </c>
      <c r="D205" s="302">
        <f>SUM(D203:D204)</f>
        <v>56.247441029822099</v>
      </c>
      <c r="E205" s="299" t="str">
        <f>CONCATENATE("(",ROUND((D205/$H205)*100,1),")")</f>
        <v>(36.5)</v>
      </c>
      <c r="F205" s="302">
        <f>SUM(F203:F204)</f>
        <v>9.3214152330815168</v>
      </c>
      <c r="G205" s="299" t="str">
        <f>CONCATENATE("(",ROUND((F205/$H205)*100,1),")")</f>
        <v>(6)</v>
      </c>
      <c r="H205" s="302">
        <f>SUM(H203:H204)</f>
        <v>154.24099999999987</v>
      </c>
      <c r="I205" s="299" t="str">
        <f>CONCATENATE("(",ROUND((H205/$H205)*100,1),")")</f>
        <v>(100)</v>
      </c>
      <c r="K205" s="302">
        <f t="shared" si="162"/>
        <v>3.0781573461380418</v>
      </c>
      <c r="L205" s="302">
        <f t="shared" si="163"/>
        <v>-2.1063513796103379</v>
      </c>
      <c r="M205" s="302">
        <f t="shared" si="164"/>
        <v>0.40419403347216587</v>
      </c>
      <c r="N205" s="302">
        <f t="shared" si="165"/>
        <v>1.3759999999998698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59.963885538552397</v>
      </c>
      <c r="C208" s="299" t="str">
        <f>CONCATENATE("(",ROUND((B208/$H210)*100,1),")")</f>
        <v>(38.5)</v>
      </c>
      <c r="D208" s="302">
        <f>'Ind T6'!W81</f>
        <v>21.267950189099793</v>
      </c>
      <c r="E208" s="299" t="str">
        <f>CONCATENATE("(",ROUND((D208/$H210)*100,1),")")</f>
        <v>(13.7)</v>
      </c>
      <c r="F208" s="302">
        <f>'Ind T6'!X81</f>
        <v>5.0309757635360137</v>
      </c>
      <c r="G208" s="299" t="str">
        <f>CONCATENATE("(",ROUND((F208/$H210)*100,1),")")</f>
        <v>(3.2)</v>
      </c>
      <c r="H208" s="302">
        <f>SUM(B208,D208,F208)</f>
        <v>86.262811491188216</v>
      </c>
      <c r="I208" s="299" t="str">
        <f>CONCATENATE("(",ROUND((H208/$H210)*100,1),")")</f>
        <v>(55.4)</v>
      </c>
      <c r="K208" s="302">
        <f>B208-B198</f>
        <v>1.6937922209162011</v>
      </c>
      <c r="L208" s="302">
        <f>D208-D198</f>
        <v>0.29014954317163344</v>
      </c>
      <c r="M208" s="302">
        <f>F208-F198</f>
        <v>0.18199229100231129</v>
      </c>
      <c r="N208" s="302">
        <f>SUM(K208:M208)</f>
        <v>2.1659340550901458</v>
      </c>
    </row>
    <row r="209" spans="1:14" x14ac:dyDescent="0.2">
      <c r="A209" s="282" t="s">
        <v>365</v>
      </c>
      <c r="B209" s="302">
        <f>'Ind T6'!V80</f>
        <v>31.786415544681908</v>
      </c>
      <c r="C209" s="299" t="str">
        <f>CONCATENATE("(",ROUND((B209/$H210)*100,1),")")</f>
        <v>(20.4)</v>
      </c>
      <c r="D209" s="302">
        <f>'Ind T6'!W80</f>
        <v>32.873139461111968</v>
      </c>
      <c r="E209" s="299" t="str">
        <f>CONCATENATE("(",ROUND((D209/$H210)*100,1),")")</f>
        <v>(21.1)</v>
      </c>
      <c r="F209" s="302">
        <f>'Ind T6'!X80</f>
        <v>4.694633503017668</v>
      </c>
      <c r="G209" s="299" t="str">
        <f>CONCATENATE("(",ROUND((F209/$H210)*100,1),")")</f>
        <v>(3)</v>
      </c>
      <c r="H209" s="302">
        <f t="shared" ref="H209" si="166">SUM(B209,D209,F209)</f>
        <v>69.354188508811546</v>
      </c>
      <c r="I209" s="299" t="str">
        <f>CONCATENATE("(",ROUND((H209/$H210)*100,1),")")</f>
        <v>(44.6)</v>
      </c>
      <c r="K209" s="302">
        <f t="shared" ref="K209:K210" si="167">B209-B199</f>
        <v>3.6582313981790193</v>
      </c>
      <c r="L209" s="302">
        <f t="shared" ref="L209:L210" si="168">D209-D199</f>
        <v>-3.5765282314190401</v>
      </c>
      <c r="M209" s="302">
        <f t="shared" ref="M209:M210" si="169">F209-F199</f>
        <v>0.44036277814943414</v>
      </c>
      <c r="N209" s="302">
        <f t="shared" ref="N209:N210" si="170">SUM(K209:M209)</f>
        <v>0.52206594490941338</v>
      </c>
    </row>
    <row r="210" spans="1:14" x14ac:dyDescent="0.2">
      <c r="A210" s="282" t="s">
        <v>363</v>
      </c>
      <c r="B210" s="302">
        <f>SUM(B208:B209)</f>
        <v>91.750301083234305</v>
      </c>
      <c r="C210" s="299" t="str">
        <f>CONCATENATE("(",ROUND((B210/$H210)*100,1),")")</f>
        <v>(59)</v>
      </c>
      <c r="D210" s="302">
        <f>SUM(D208:D209)</f>
        <v>54.141089650211761</v>
      </c>
      <c r="E210" s="299" t="str">
        <f>CONCATENATE("(",ROUND((D210/$H210)*100,1),")")</f>
        <v>(34.8)</v>
      </c>
      <c r="F210" s="302">
        <f>SUM(F208:F209)</f>
        <v>9.7256092665536826</v>
      </c>
      <c r="G210" s="299" t="str">
        <f>CONCATENATE("(",ROUND((F210/$H210)*100,1),")")</f>
        <v>(6.2)</v>
      </c>
      <c r="H210" s="302">
        <f>SUM(H208:H209)</f>
        <v>155.61699999999976</v>
      </c>
      <c r="I210" s="299" t="str">
        <f>CONCATENATE("(",ROUND((H210/$H210)*100,1),")")</f>
        <v>(100)</v>
      </c>
      <c r="K210" s="302">
        <f t="shared" si="167"/>
        <v>5.3520236190952204</v>
      </c>
      <c r="L210" s="302">
        <f t="shared" si="168"/>
        <v>-3.2863786882474031</v>
      </c>
      <c r="M210" s="302">
        <f t="shared" si="169"/>
        <v>0.62235506915174632</v>
      </c>
      <c r="N210" s="302">
        <f t="shared" si="170"/>
        <v>2.6879999999995636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35.322448418787715</v>
      </c>
      <c r="C219" s="299" t="str">
        <f>CONCATENATE("(",ROUND((B219/$H221)*100,1),")")</f>
        <v>(53.8)</v>
      </c>
      <c r="D219" s="302">
        <f>'Ind T6'!M90</f>
        <v>6.5384395742795451</v>
      </c>
      <c r="E219" s="299" t="str">
        <f>CONCATENATE("(",ROUND((D219/$H221)*100,1),")")</f>
        <v>(10)</v>
      </c>
      <c r="F219" s="302">
        <f>'Ind T6'!N90</f>
        <v>9.4186282855693655</v>
      </c>
      <c r="G219" s="299" t="str">
        <f>CONCATENATE("(",ROUND((F219/$H221)*100,1),")")</f>
        <v>(14.3)</v>
      </c>
      <c r="H219" s="302">
        <f>SUM(B219,D219,F219)</f>
        <v>51.279516278636621</v>
      </c>
      <c r="I219" s="299" t="str">
        <f>CONCATENATE("(",ROUND((H219/$H221)*100,1),")")</f>
        <v>(78.1)</v>
      </c>
      <c r="K219" s="302">
        <f>B224-B219</f>
        <v>2.7638694342932055</v>
      </c>
      <c r="L219" s="302">
        <f>D224-D219</f>
        <v>0.55777917454174286</v>
      </c>
      <c r="M219" s="302">
        <f>F224-F219</f>
        <v>0.77439977661628134</v>
      </c>
      <c r="N219" s="302">
        <f>SUM(K219:M219)</f>
        <v>4.0960483854512297</v>
      </c>
    </row>
    <row r="220" spans="1:14" x14ac:dyDescent="0.2">
      <c r="A220" s="282" t="s">
        <v>365</v>
      </c>
      <c r="B220" s="302">
        <f>'Ind T6'!L89</f>
        <v>8.4296025902399894</v>
      </c>
      <c r="C220" s="299" t="str">
        <f>CONCATENATE("(",ROUND((B220/$H221)*100,1),")")</f>
        <v>(12.8)</v>
      </c>
      <c r="D220" s="302">
        <f>'Ind T6'!M89</f>
        <v>5.6631196532440882</v>
      </c>
      <c r="E220" s="299" t="str">
        <f>CONCATENATE("(",ROUND((D220/$H221)*100,1),")")</f>
        <v>(8.6)</v>
      </c>
      <c r="F220" s="302">
        <f>'Ind T6'!N89</f>
        <v>0.28176147787919009</v>
      </c>
      <c r="G220" s="299" t="str">
        <f>CONCATENATE("(",ROUND((F220/$H221)*100,1),")")</f>
        <v>(0.4)</v>
      </c>
      <c r="H220" s="302">
        <f t="shared" ref="H220" si="171">SUM(B220,D220,F220)</f>
        <v>14.374483721363267</v>
      </c>
      <c r="I220" s="299" t="str">
        <f>CONCATENATE("(",ROUND((H220/$H221)*100,1),")")</f>
        <v>(21.9)</v>
      </c>
      <c r="K220" s="302">
        <f t="shared" ref="K220:K221" si="172">B225-B220</f>
        <v>1.0301294208894571</v>
      </c>
      <c r="L220" s="302">
        <f t="shared" ref="L220:L221" si="173">D225-D220</f>
        <v>0.78427761447199895</v>
      </c>
      <c r="M220" s="302">
        <f t="shared" ref="M220:M221" si="174">F225-F220</f>
        <v>1.3544579187402372E-2</v>
      </c>
      <c r="N220" s="302">
        <f t="shared" ref="N220:N221" si="175">SUM(K220:M220)</f>
        <v>1.8279516145488586</v>
      </c>
    </row>
    <row r="221" spans="1:14" x14ac:dyDescent="0.2">
      <c r="A221" s="282" t="s">
        <v>363</v>
      </c>
      <c r="B221" s="302">
        <f>SUM(B219:B220)</f>
        <v>43.752051009027703</v>
      </c>
      <c r="C221" s="299" t="str">
        <f>CONCATENATE("(",ROUND((B221/$H221)*100,1),")")</f>
        <v>(66.6)</v>
      </c>
      <c r="D221" s="302">
        <f>SUM(D219:D220)</f>
        <v>12.201559227523633</v>
      </c>
      <c r="E221" s="299" t="str">
        <f>CONCATENATE("(",ROUND((D221/$H221)*100,1),")")</f>
        <v>(18.6)</v>
      </c>
      <c r="F221" s="302">
        <f>SUM(F219:F220)</f>
        <v>9.7003897634485554</v>
      </c>
      <c r="G221" s="299" t="str">
        <f>CONCATENATE("(",ROUND((F221/$H221)*100,1),")")</f>
        <v>(14.8)</v>
      </c>
      <c r="H221" s="302">
        <f>SUM(H219:H220)</f>
        <v>65.653999999999883</v>
      </c>
      <c r="I221" s="299" t="str">
        <f>CONCATENATE("(",ROUND((H221/$H221)*100,1),")")</f>
        <v>(100)</v>
      </c>
      <c r="K221" s="302">
        <f t="shared" si="172"/>
        <v>3.7939988551826644</v>
      </c>
      <c r="L221" s="302">
        <f t="shared" si="173"/>
        <v>1.3420567890137409</v>
      </c>
      <c r="M221" s="302">
        <f t="shared" si="174"/>
        <v>0.78794435580368472</v>
      </c>
      <c r="N221" s="302">
        <f t="shared" si="175"/>
        <v>5.9240000000000901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38.086317853080921</v>
      </c>
      <c r="C224" s="299" t="str">
        <f>CONCATENATE("(",ROUND((B224/$H226)*100,1),")")</f>
        <v>(53.2)</v>
      </c>
      <c r="D224" s="302">
        <f>'Ind T6'!R90</f>
        <v>7.096218748821288</v>
      </c>
      <c r="E224" s="299" t="str">
        <f>CONCATENATE("(",ROUND((D224/$H226)*100,1),")")</f>
        <v>(9.9)</v>
      </c>
      <c r="F224" s="302">
        <f>'Ind T6'!S90</f>
        <v>10.193028062185647</v>
      </c>
      <c r="G224" s="299" t="str">
        <f>CONCATENATE("(",ROUND((F224/$H226)*100,1),")")</f>
        <v>(14.2)</v>
      </c>
      <c r="H224" s="302">
        <f>SUM(B224,D224,F224)</f>
        <v>55.375564664087854</v>
      </c>
      <c r="I224" s="299" t="str">
        <f>CONCATENATE("(",ROUND((H224/$H226)*100,1),")")</f>
        <v>(77.4)</v>
      </c>
      <c r="K224" s="302">
        <f>B229-B224</f>
        <v>0.65113056312466711</v>
      </c>
      <c r="L224" s="302">
        <f>D229-D224</f>
        <v>0.5059234006376272</v>
      </c>
      <c r="M224" s="302">
        <f>F229-F224</f>
        <v>0.66389596267351259</v>
      </c>
      <c r="N224" s="302">
        <f>SUM(K224:M224)</f>
        <v>1.8209499264358069</v>
      </c>
    </row>
    <row r="225" spans="1:14" x14ac:dyDescent="0.2">
      <c r="A225" s="282" t="s">
        <v>365</v>
      </c>
      <c r="B225" s="302">
        <f>'Ind T6'!Q89</f>
        <v>9.4597320111294465</v>
      </c>
      <c r="C225" s="299" t="str">
        <f>CONCATENATE("(",ROUND((B225/$H226)*100,1),")")</f>
        <v>(13.2)</v>
      </c>
      <c r="D225" s="302">
        <f>'Ind T6'!R89</f>
        <v>6.4473972677160871</v>
      </c>
      <c r="E225" s="299" t="str">
        <f>CONCATENATE("(",ROUND((D225/$H226)*100,1),")")</f>
        <v>(9)</v>
      </c>
      <c r="F225" s="302">
        <f>'Ind T6'!S89</f>
        <v>0.29530605706659246</v>
      </c>
      <c r="G225" s="299" t="str">
        <f>CONCATENATE("(",ROUND((F225/$H226)*100,1),")")</f>
        <v>(0.4)</v>
      </c>
      <c r="H225" s="302">
        <f t="shared" ref="H225" si="176">SUM(B225,D225,F225)</f>
        <v>16.202435335912128</v>
      </c>
      <c r="I225" s="299" t="str">
        <f>CONCATENATE("(",ROUND((H225/$H226)*100,1),")")</f>
        <v>(22.6)</v>
      </c>
      <c r="K225" s="302">
        <f t="shared" ref="K225:K226" si="177">B230-B225</f>
        <v>0.79016477615767577</v>
      </c>
      <c r="L225" s="302">
        <f t="shared" ref="L225:L226" si="178">D230-D225</f>
        <v>0.81079809378149381</v>
      </c>
      <c r="M225" s="302">
        <f t="shared" ref="M225:M226" si="179">F230-F225</f>
        <v>3.0872036251013979E-3</v>
      </c>
      <c r="N225" s="302">
        <f t="shared" ref="N225:N226" si="180">SUM(K225:M225)</f>
        <v>1.6040500735642711</v>
      </c>
    </row>
    <row r="226" spans="1:14" x14ac:dyDescent="0.2">
      <c r="A226" s="282" t="s">
        <v>363</v>
      </c>
      <c r="B226" s="302">
        <f>SUM(B224:B225)</f>
        <v>47.546049864210367</v>
      </c>
      <c r="C226" s="299" t="str">
        <f>CONCATENATE("(",ROUND((B226/$H226)*100,1),")")</f>
        <v>(66.4)</v>
      </c>
      <c r="D226" s="302">
        <f>SUM(D224:D225)</f>
        <v>13.543616016537374</v>
      </c>
      <c r="E226" s="299" t="str">
        <f>CONCATENATE("(",ROUND((D226/$H226)*100,1),")")</f>
        <v>(18.9)</v>
      </c>
      <c r="F226" s="302">
        <f>SUM(F224:F225)</f>
        <v>10.48833411925224</v>
      </c>
      <c r="G226" s="299" t="str">
        <f>CONCATENATE("(",ROUND((F226/$H226)*100,1),")")</f>
        <v>(14.7)</v>
      </c>
      <c r="H226" s="302">
        <f>SUM(H224:H225)</f>
        <v>71.577999999999975</v>
      </c>
      <c r="I226" s="299" t="str">
        <f>CONCATENATE("(",ROUND((H226/$H226)*100,1),")")</f>
        <v>(100)</v>
      </c>
      <c r="K226" s="302">
        <f t="shared" si="177"/>
        <v>1.4412953392823411</v>
      </c>
      <c r="L226" s="302">
        <f t="shared" si="178"/>
        <v>1.3167214944191219</v>
      </c>
      <c r="M226" s="302">
        <f t="shared" si="179"/>
        <v>0.66698316629861232</v>
      </c>
      <c r="N226" s="302">
        <f t="shared" si="180"/>
        <v>3.4250000000000753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38.737448416205588</v>
      </c>
      <c r="C229" s="299" t="str">
        <f>CONCATENATE("(",ROUND((B229/$H231)*100,1),")")</f>
        <v>(51.6)</v>
      </c>
      <c r="D229" s="302">
        <f>'Ind T6'!W90</f>
        <v>7.6021421494589152</v>
      </c>
      <c r="E229" s="299" t="str">
        <f>CONCATENATE("(",ROUND((D229/$H231)*100,1),")")</f>
        <v>(10.1)</v>
      </c>
      <c r="F229" s="302">
        <f>'Ind T6'!X90</f>
        <v>10.856924024859159</v>
      </c>
      <c r="G229" s="299" t="str">
        <f>CONCATENATE("(",ROUND((F229/$H231)*100,1),")")</f>
        <v>(14.5)</v>
      </c>
      <c r="H229" s="302">
        <f>SUM(B229,D229,F229)</f>
        <v>57.196514590523662</v>
      </c>
      <c r="I229" s="299" t="str">
        <f>CONCATENATE("(",ROUND((H229/$H231)*100,1),")")</f>
        <v>(76.3)</v>
      </c>
      <c r="K229" s="302">
        <f>B229-B219</f>
        <v>3.4149999974178726</v>
      </c>
      <c r="L229" s="302">
        <f>D229-D219</f>
        <v>1.0637025751793701</v>
      </c>
      <c r="M229" s="302">
        <f>F229-F219</f>
        <v>1.4382957392897939</v>
      </c>
      <c r="N229" s="302">
        <f>SUM(K229:M229)</f>
        <v>5.9169983118870366</v>
      </c>
    </row>
    <row r="230" spans="1:14" x14ac:dyDescent="0.2">
      <c r="A230" s="282" t="s">
        <v>365</v>
      </c>
      <c r="B230" s="302">
        <f>'Ind T6'!V89</f>
        <v>10.249896787287122</v>
      </c>
      <c r="C230" s="299" t="str">
        <f>CONCATENATE("(",ROUND((B230/$H231)*100,1),")")</f>
        <v>(13.7)</v>
      </c>
      <c r="D230" s="302">
        <f>'Ind T6'!W89</f>
        <v>7.2581953614975809</v>
      </c>
      <c r="E230" s="299" t="str">
        <f>CONCATENATE("(",ROUND((D230/$H231)*100,1),")")</f>
        <v>(9.7)</v>
      </c>
      <c r="F230" s="302">
        <f>'Ind T6'!X89</f>
        <v>0.29839326069169386</v>
      </c>
      <c r="G230" s="299" t="str">
        <f>CONCATENATE("(",ROUND((F230/$H231)*100,1),")")</f>
        <v>(0.4)</v>
      </c>
      <c r="H230" s="302">
        <f t="shared" ref="H230" si="181">SUM(B230,D230,F230)</f>
        <v>17.806485409476398</v>
      </c>
      <c r="I230" s="299" t="str">
        <f>CONCATENATE("(",ROUND((H230/$H231)*100,1),")")</f>
        <v>(23.7)</v>
      </c>
      <c r="K230" s="302">
        <f t="shared" ref="K230:K231" si="182">B230-B220</f>
        <v>1.8202941970471329</v>
      </c>
      <c r="L230" s="302">
        <f t="shared" ref="L230:L231" si="183">D230-D220</f>
        <v>1.5950757082534928</v>
      </c>
      <c r="M230" s="302">
        <f t="shared" ref="M230:M231" si="184">F230-F220</f>
        <v>1.663178281250377E-2</v>
      </c>
      <c r="N230" s="302">
        <f t="shared" ref="N230:N231" si="185">SUM(K230:M230)</f>
        <v>3.4320016881131297</v>
      </c>
    </row>
    <row r="231" spans="1:14" x14ac:dyDescent="0.2">
      <c r="A231" s="282" t="s">
        <v>363</v>
      </c>
      <c r="B231" s="302">
        <f>SUM(B229:B230)</f>
        <v>48.987345203492708</v>
      </c>
      <c r="C231" s="299" t="str">
        <f>CONCATENATE("(",ROUND((B231/$H231)*100,1),")")</f>
        <v>(65.3)</v>
      </c>
      <c r="D231" s="302">
        <f>SUM(D229:D230)</f>
        <v>14.860337510956496</v>
      </c>
      <c r="E231" s="299" t="str">
        <f>CONCATENATE("(",ROUND((D231/$H231)*100,1),")")</f>
        <v>(19.8)</v>
      </c>
      <c r="F231" s="302">
        <f>SUM(F229:F230)</f>
        <v>11.155317285550852</v>
      </c>
      <c r="G231" s="299" t="str">
        <f>CONCATENATE("(",ROUND((F231/$H231)*100,1),")")</f>
        <v>(14.9)</v>
      </c>
      <c r="H231" s="302">
        <f>SUM(H229:H230)</f>
        <v>75.003000000000057</v>
      </c>
      <c r="I231" s="299" t="str">
        <f>CONCATENATE("(",ROUND((H231/$H231)*100,1),")")</f>
        <v>(100)</v>
      </c>
      <c r="K231" s="302">
        <f t="shared" si="182"/>
        <v>5.2352941944650055</v>
      </c>
      <c r="L231" s="302">
        <f t="shared" si="183"/>
        <v>2.6587782834328628</v>
      </c>
      <c r="M231" s="302">
        <f t="shared" si="184"/>
        <v>1.454927522102297</v>
      </c>
      <c r="N231" s="302">
        <f t="shared" si="185"/>
        <v>9.3490000000001654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14.264828628182627</v>
      </c>
      <c r="C240" s="299" t="str">
        <f>CONCATENATE("(",ROUND((B240/$H242)*100,1),")")</f>
        <v>(20.9)</v>
      </c>
      <c r="D240" s="302">
        <f>'Ind T6'!M99</f>
        <v>15.175911595585365</v>
      </c>
      <c r="E240" s="299" t="str">
        <f>CONCATENATE("(",ROUND((D240/$H242)*100,1),")")</f>
        <v>(22.3)</v>
      </c>
      <c r="F240" s="302">
        <f>'Ind T6'!N99</f>
        <v>1.3805752931253059</v>
      </c>
      <c r="G240" s="299" t="str">
        <f>CONCATENATE("(",ROUND((F240/$H242)*100,1),")")</f>
        <v>(2)</v>
      </c>
      <c r="H240" s="302">
        <f>SUM(B240,D240,F240)</f>
        <v>30.8213155168933</v>
      </c>
      <c r="I240" s="299" t="str">
        <f>CONCATENATE("(",ROUND((H240/$H242)*100,1),")")</f>
        <v>(45.2)</v>
      </c>
      <c r="K240" s="302">
        <f>B245-B240</f>
        <v>0.99175651274621224</v>
      </c>
      <c r="L240" s="302">
        <f>D245-D240</f>
        <v>1.0976798438212434</v>
      </c>
      <c r="M240" s="302">
        <f>F245-F240</f>
        <v>6.0152574087442234E-2</v>
      </c>
      <c r="N240" s="302">
        <f>SUM(K240:M240)</f>
        <v>2.1495889306548976</v>
      </c>
    </row>
    <row r="241" spans="1:14" x14ac:dyDescent="0.2">
      <c r="A241" s="282" t="s">
        <v>365</v>
      </c>
      <c r="B241" s="302">
        <f>'Ind T6'!L98</f>
        <v>12.143184624715129</v>
      </c>
      <c r="C241" s="299" t="str">
        <f>CONCATENATE("(",ROUND((B241/$H242)*100,1),")")</f>
        <v>(17.8)</v>
      </c>
      <c r="D241" s="302">
        <f>'Ind T6'!M98</f>
        <v>23.027445296308354</v>
      </c>
      <c r="E241" s="299" t="str">
        <f>CONCATENATE("(",ROUND((D241/$H242)*100,1),")")</f>
        <v>(33.8)</v>
      </c>
      <c r="F241" s="302">
        <f>'Ind T6'!N98</f>
        <v>2.1640545620832565</v>
      </c>
      <c r="G241" s="299" t="str">
        <f>CONCATENATE("(",ROUND((F241/$H242)*100,1),")")</f>
        <v>(3.2)</v>
      </c>
      <c r="H241" s="302">
        <f t="shared" ref="H241" si="186">SUM(B241,D241,F241)</f>
        <v>37.334684483106741</v>
      </c>
      <c r="I241" s="299" t="str">
        <f>CONCATENATE("(",ROUND((H241/$H242)*100,1),")")</f>
        <v>(54.8)</v>
      </c>
      <c r="K241" s="302">
        <f t="shared" ref="K241:K242" si="187">B246-B241</f>
        <v>0.8375274990346675</v>
      </c>
      <c r="L241" s="302">
        <f t="shared" ref="L241:L242" si="188">D246-D241</f>
        <v>1.4865430912087056</v>
      </c>
      <c r="M241" s="302">
        <f t="shared" ref="M241:M242" si="189">F246-F241</f>
        <v>8.8340479101825853E-2</v>
      </c>
      <c r="N241" s="302">
        <f t="shared" ref="N241:N242" si="190">SUM(K241:M241)</f>
        <v>2.412411069345199</v>
      </c>
    </row>
    <row r="242" spans="1:14" x14ac:dyDescent="0.2">
      <c r="A242" s="282" t="s">
        <v>363</v>
      </c>
      <c r="B242" s="302">
        <f>SUM(B240:B241)</f>
        <v>26.408013252897756</v>
      </c>
      <c r="C242" s="299" t="str">
        <f>CONCATENATE("(",ROUND((B242/$H242)*100,1),")")</f>
        <v>(38.7)</v>
      </c>
      <c r="D242" s="302">
        <f>SUM(D240:D241)</f>
        <v>38.203356891893719</v>
      </c>
      <c r="E242" s="299" t="str">
        <f>CONCATENATE("(",ROUND((D242/$H242)*100,1),")")</f>
        <v>(56.1)</v>
      </c>
      <c r="F242" s="302">
        <f>SUM(F240:F241)</f>
        <v>3.5446298552085622</v>
      </c>
      <c r="G242" s="299" t="str">
        <f>CONCATENATE("(",ROUND((F242/$H242)*100,1),")")</f>
        <v>(5.2)</v>
      </c>
      <c r="H242" s="302">
        <f>SUM(H240:H241)</f>
        <v>68.156000000000034</v>
      </c>
      <c r="I242" s="299" t="str">
        <f>CONCATENATE("(",ROUND((H242/$H242)*100,1),")")</f>
        <v>(100)</v>
      </c>
      <c r="K242" s="302">
        <f t="shared" si="187"/>
        <v>1.8292840117808815</v>
      </c>
      <c r="L242" s="302">
        <f t="shared" si="188"/>
        <v>2.584222935029949</v>
      </c>
      <c r="M242" s="302">
        <f t="shared" si="189"/>
        <v>0.14849305318926831</v>
      </c>
      <c r="N242" s="302">
        <f t="shared" si="190"/>
        <v>4.5620000000000989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15.25658514092884</v>
      </c>
      <c r="C245" s="299" t="str">
        <f>CONCATENATE("(",ROUND((B245/$H247)*100,1),")")</f>
        <v>(21)</v>
      </c>
      <c r="D245" s="302">
        <f>'Ind T6'!R99</f>
        <v>16.273591439406609</v>
      </c>
      <c r="E245" s="299" t="str">
        <f>CONCATENATE("(",ROUND((D245/$H247)*100,1),")")</f>
        <v>(22.4)</v>
      </c>
      <c r="F245" s="302">
        <f>'Ind T6'!S99</f>
        <v>1.4407278672127481</v>
      </c>
      <c r="G245" s="299" t="str">
        <f>CONCATENATE("(",ROUND((F245/$H247)*100,1),")")</f>
        <v>(2)</v>
      </c>
      <c r="H245" s="302">
        <f>SUM(B245,D245,F245)</f>
        <v>32.9709044475482</v>
      </c>
      <c r="I245" s="299" t="str">
        <f>CONCATENATE("(",ROUND((H245/$H247)*100,1),")")</f>
        <v>(45.3)</v>
      </c>
      <c r="K245" s="302">
        <f>B250-B245</f>
        <v>3.1593982280928135</v>
      </c>
      <c r="L245" s="302">
        <f>D250-D245</f>
        <v>3.0273378041758825</v>
      </c>
      <c r="M245" s="302">
        <f>F250-F245</f>
        <v>0.25877473703060461</v>
      </c>
      <c r="N245" s="302">
        <f>SUM(K245:M245)</f>
        <v>6.4455107692993003</v>
      </c>
    </row>
    <row r="246" spans="1:14" x14ac:dyDescent="0.2">
      <c r="A246" s="282" t="s">
        <v>365</v>
      </c>
      <c r="B246" s="302">
        <f>'Ind T6'!Q98</f>
        <v>12.980712123749797</v>
      </c>
      <c r="C246" s="299" t="str">
        <f>CONCATENATE("(",ROUND((B246/$H247)*100,1),")")</f>
        <v>(17.9)</v>
      </c>
      <c r="D246" s="302">
        <f>'Ind T6'!R98</f>
        <v>24.51398838751706</v>
      </c>
      <c r="E246" s="299" t="str">
        <f>CONCATENATE("(",ROUND((D246/$H247)*100,1),")")</f>
        <v>(33.7)</v>
      </c>
      <c r="F246" s="302">
        <f>'Ind T6'!S98</f>
        <v>2.2523950411850824</v>
      </c>
      <c r="G246" s="299" t="str">
        <f>CONCATENATE("(",ROUND((F246/$H247)*100,1),")")</f>
        <v>(3.1)</v>
      </c>
      <c r="H246" s="302">
        <f t="shared" ref="H246" si="191">SUM(B246,D246,F246)</f>
        <v>39.747095552451938</v>
      </c>
      <c r="I246" s="299" t="str">
        <f>CONCATENATE("(",ROUND((H246/$H247)*100,1),")")</f>
        <v>(54.7)</v>
      </c>
      <c r="K246" s="302">
        <f t="shared" ref="K246:K247" si="192">B251-B246</f>
        <v>2.5801821529988693</v>
      </c>
      <c r="L246" s="302">
        <f t="shared" ref="L246:L247" si="193">D251-D246</f>
        <v>4.3617465586619772</v>
      </c>
      <c r="M246" s="302">
        <f t="shared" ref="M246:M247" si="194">F251-F246</f>
        <v>0.40056051903964152</v>
      </c>
      <c r="N246" s="302">
        <f t="shared" ref="N246:N247" si="195">SUM(K246:M246)</f>
        <v>7.3424892307004885</v>
      </c>
    </row>
    <row r="247" spans="1:14" x14ac:dyDescent="0.2">
      <c r="A247" s="282" t="s">
        <v>363</v>
      </c>
      <c r="B247" s="302">
        <f>SUM(B245:B246)</f>
        <v>28.237297264678638</v>
      </c>
      <c r="C247" s="299" t="str">
        <f>CONCATENATE("(",ROUND((B247/$H247)*100,1),")")</f>
        <v>(38.8)</v>
      </c>
      <c r="D247" s="302">
        <f>SUM(D245:D246)</f>
        <v>40.787579826923668</v>
      </c>
      <c r="E247" s="299" t="str">
        <f>CONCATENATE("(",ROUND((D247/$H247)*100,1),")")</f>
        <v>(56.1)</v>
      </c>
      <c r="F247" s="302">
        <f>SUM(F245:F246)</f>
        <v>3.6931229083978305</v>
      </c>
      <c r="G247" s="299" t="str">
        <f>CONCATENATE("(",ROUND((F247/$H247)*100,1),")")</f>
        <v>(5.1)</v>
      </c>
      <c r="H247" s="302">
        <f>SUM(H245:H246)</f>
        <v>72.718000000000131</v>
      </c>
      <c r="I247" s="299" t="str">
        <f>CONCATENATE("(",ROUND((H247/$H247)*100,1),")")</f>
        <v>(100)</v>
      </c>
      <c r="K247" s="302">
        <f t="shared" si="192"/>
        <v>5.7395803810916775</v>
      </c>
      <c r="L247" s="302">
        <f t="shared" si="193"/>
        <v>7.3890843628378562</v>
      </c>
      <c r="M247" s="302">
        <f t="shared" si="194"/>
        <v>0.65933525607024634</v>
      </c>
      <c r="N247" s="302">
        <f t="shared" si="195"/>
        <v>13.78799999999978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18.415983369021653</v>
      </c>
      <c r="C250" s="299" t="str">
        <f>CONCATENATE("(",ROUND((B250/$H252)*100,1),")")</f>
        <v>(21.3)</v>
      </c>
      <c r="D250" s="302">
        <f>'Ind T6'!W99</f>
        <v>19.300929243582491</v>
      </c>
      <c r="E250" s="299" t="str">
        <f>CONCATENATE("(",ROUND((D250/$H252)*100,1),")")</f>
        <v>(22.3)</v>
      </c>
      <c r="F250" s="302">
        <f>'Ind T6'!X99</f>
        <v>1.6995026042433528</v>
      </c>
      <c r="G250" s="299" t="str">
        <f>CONCATENATE("(",ROUND((F250/$H252)*100,1),")")</f>
        <v>(2)</v>
      </c>
      <c r="H250" s="302">
        <f>SUM(B250,D250,F250)</f>
        <v>39.416415216847497</v>
      </c>
      <c r="I250" s="299" t="str">
        <f>CONCATENATE("(",ROUND((H250/$H252)*100,1),")")</f>
        <v>(45.6)</v>
      </c>
      <c r="K250" s="302">
        <f>B250-B240</f>
        <v>4.1511547408390257</v>
      </c>
      <c r="L250" s="302">
        <f>D250-D240</f>
        <v>4.1250176479971259</v>
      </c>
      <c r="M250" s="302">
        <f>F250-F240</f>
        <v>0.31892731111804684</v>
      </c>
      <c r="N250" s="302">
        <f>SUM(K250:M250)</f>
        <v>8.5950996999541989</v>
      </c>
    </row>
    <row r="251" spans="1:14" x14ac:dyDescent="0.2">
      <c r="A251" s="282" t="s">
        <v>365</v>
      </c>
      <c r="B251" s="302">
        <f>'Ind T6'!V98</f>
        <v>15.560894276748666</v>
      </c>
      <c r="C251" s="299" t="str">
        <f>CONCATENATE("(",ROUND((B251/$H252)*100,1),")")</f>
        <v>(18)</v>
      </c>
      <c r="D251" s="302">
        <f>'Ind T6'!W98</f>
        <v>28.875734946179037</v>
      </c>
      <c r="E251" s="299" t="str">
        <f>CONCATENATE("(",ROUND((D251/$H252)*100,1),")")</f>
        <v>(33.4)</v>
      </c>
      <c r="F251" s="302">
        <f>'Ind T6'!X98</f>
        <v>2.6529555602247239</v>
      </c>
      <c r="G251" s="299" t="str">
        <f>CONCATENATE("(",ROUND((F251/$H252)*100,1),")")</f>
        <v>(3.1)</v>
      </c>
      <c r="H251" s="302">
        <f t="shared" ref="H251" si="196">SUM(B251,D251,F251)</f>
        <v>47.089584783152432</v>
      </c>
      <c r="I251" s="299" t="str">
        <f>CONCATENATE("(",ROUND((H251/$H252)*100,1),")")</f>
        <v>(54.4)</v>
      </c>
      <c r="K251" s="302">
        <f t="shared" ref="K251:K252" si="197">B251-B241</f>
        <v>3.4177096520335368</v>
      </c>
      <c r="L251" s="302">
        <f t="shared" ref="L251:L252" si="198">D251-D241</f>
        <v>5.8482896498706829</v>
      </c>
      <c r="M251" s="302">
        <f t="shared" ref="M251:M252" si="199">F251-F241</f>
        <v>0.48890099814146737</v>
      </c>
      <c r="N251" s="302">
        <f t="shared" ref="N251:N252" si="200">SUM(K251:M251)</f>
        <v>9.7549003000456871</v>
      </c>
    </row>
    <row r="252" spans="1:14" x14ac:dyDescent="0.2">
      <c r="A252" s="282" t="s">
        <v>363</v>
      </c>
      <c r="B252" s="302">
        <f>SUM(B250:B251)</f>
        <v>33.976877645770315</v>
      </c>
      <c r="C252" s="299" t="str">
        <f>CONCATENATE("(",ROUND((B252/$H252)*100,1),")")</f>
        <v>(39.3)</v>
      </c>
      <c r="D252" s="302">
        <f>SUM(D250:D251)</f>
        <v>48.176664189761524</v>
      </c>
      <c r="E252" s="299" t="str">
        <f>CONCATENATE("(",ROUND((D252/$H252)*100,1),")")</f>
        <v>(55.7)</v>
      </c>
      <c r="F252" s="302">
        <f>SUM(F250:F251)</f>
        <v>4.3524581644680769</v>
      </c>
      <c r="G252" s="299" t="str">
        <f>CONCATENATE("(",ROUND((F252/$H252)*100,1),")")</f>
        <v>(5)</v>
      </c>
      <c r="H252" s="302">
        <f>SUM(H250:H251)</f>
        <v>86.505999999999929</v>
      </c>
      <c r="I252" s="299" t="str">
        <f>CONCATENATE("(",ROUND((H252/$H252)*100,1),")")</f>
        <v>(100)</v>
      </c>
      <c r="K252" s="302">
        <f t="shared" si="197"/>
        <v>7.568864392872559</v>
      </c>
      <c r="L252" s="302">
        <f t="shared" si="198"/>
        <v>9.9733072978678052</v>
      </c>
      <c r="M252" s="302">
        <f t="shared" si="199"/>
        <v>0.80782830925951465</v>
      </c>
      <c r="N252" s="302">
        <f t="shared" si="200"/>
        <v>18.349999999999881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1.0439119520376743</v>
      </c>
      <c r="C261" s="299" t="str">
        <f>CONCATENATE("(",ROUND((B261/$H263)*100,1),")")</f>
        <v>(16.6)</v>
      </c>
      <c r="D261" s="302">
        <f>'Ind T6'!M108</f>
        <v>0.60917834393679315</v>
      </c>
      <c r="E261" s="299" t="str">
        <f>CONCATENATE("(",ROUND((D261/$H263)*100,1),")")</f>
        <v>(9.7)</v>
      </c>
      <c r="F261" s="302">
        <f>'Ind T6'!N108</f>
        <v>2.2693566879727172</v>
      </c>
      <c r="G261" s="299" t="str">
        <f>CONCATENATE("(",ROUND((F261/$H263)*100,1),")")</f>
        <v>(36)</v>
      </c>
      <c r="H261" s="302">
        <f>SUM(B261,D261,F261)</f>
        <v>3.9224469839471845</v>
      </c>
      <c r="I261" s="299" t="str">
        <f>CONCATENATE("(",ROUND((H261/$H263)*100,1),")")</f>
        <v>(62.2)</v>
      </c>
      <c r="K261" s="302">
        <f>B266-B261</f>
        <v>-2.7418589083914258E-2</v>
      </c>
      <c r="L261" s="302">
        <f>D266-D261</f>
        <v>1.5475768458424577E-2</v>
      </c>
      <c r="M261" s="302">
        <f>F266-F261</f>
        <v>-3.3150209624983162E-2</v>
      </c>
      <c r="N261" s="302">
        <f>SUM(K261:M261)</f>
        <v>-4.5093030250472843E-2</v>
      </c>
    </row>
    <row r="262" spans="1:14" x14ac:dyDescent="0.2">
      <c r="A262" s="282" t="s">
        <v>365</v>
      </c>
      <c r="B262" s="302">
        <f>'Ind T6'!L107</f>
        <v>0.63989321841980051</v>
      </c>
      <c r="C262" s="299" t="str">
        <f>CONCATENATE("(",ROUND((B262/$H263)*100,1),")")</f>
        <v>(10.1)</v>
      </c>
      <c r="D262" s="302">
        <f>'Ind T6'!M107</f>
        <v>0.87773660545245558</v>
      </c>
      <c r="E262" s="299" t="str">
        <f>CONCATENATE("(",ROUND((D262/$H263)*100,1),")")</f>
        <v>(13.9)</v>
      </c>
      <c r="F262" s="302">
        <f>'Ind T6'!N107</f>
        <v>0.8659231921805649</v>
      </c>
      <c r="G262" s="299" t="str">
        <f>CONCATENATE("(",ROUND((F262/$H263)*100,1),")")</f>
        <v>(13.7)</v>
      </c>
      <c r="H262" s="302">
        <f t="shared" ref="H262" si="201">SUM(B262,D262,F262)</f>
        <v>2.3835530160528209</v>
      </c>
      <c r="I262" s="299" t="str">
        <f>CONCATENATE("(",ROUND((H262/$H263)*100,1),")")</f>
        <v>(37.8)</v>
      </c>
      <c r="K262" s="302">
        <f t="shared" ref="K262:K263" si="202">B267-B262</f>
        <v>-1.4055301630334416E-2</v>
      </c>
      <c r="L262" s="302">
        <f t="shared" ref="L262:L263" si="203">D267-D262</f>
        <v>-6.456580078747276E-3</v>
      </c>
      <c r="M262" s="302">
        <f t="shared" ref="M262:M263" si="204">F267-F262</f>
        <v>-2.7395088040448767E-2</v>
      </c>
      <c r="N262" s="302">
        <f t="shared" ref="N262:N263" si="205">SUM(K262:M262)</f>
        <v>-4.7906969749530459E-2</v>
      </c>
    </row>
    <row r="263" spans="1:14" x14ac:dyDescent="0.2">
      <c r="A263" s="282" t="s">
        <v>363</v>
      </c>
      <c r="B263" s="302">
        <f>SUM(B261:B262)</f>
        <v>1.6838051704574748</v>
      </c>
      <c r="C263" s="299" t="str">
        <f>CONCATENATE("(",ROUND((B263/$H263)*100,1),")")</f>
        <v>(26.7)</v>
      </c>
      <c r="D263" s="302">
        <f>SUM(D261:D262)</f>
        <v>1.4869149493892486</v>
      </c>
      <c r="E263" s="299" t="str">
        <f>CONCATENATE("(",ROUND((D263/$H263)*100,1),")")</f>
        <v>(23.6)</v>
      </c>
      <c r="F263" s="302">
        <f>SUM(F261:F262)</f>
        <v>3.135279880153282</v>
      </c>
      <c r="G263" s="299" t="str">
        <f>CONCATENATE("(",ROUND((F263/$H263)*100,1),")")</f>
        <v>(49.7)</v>
      </c>
      <c r="H263" s="302">
        <f>SUM(H261:H262)</f>
        <v>6.3060000000000054</v>
      </c>
      <c r="I263" s="299" t="str">
        <f>CONCATENATE("(",ROUND((H263/$H263)*100,1),")")</f>
        <v>(100)</v>
      </c>
      <c r="K263" s="302">
        <f t="shared" si="202"/>
        <v>-4.1473890714248673E-2</v>
      </c>
      <c r="L263" s="302">
        <f t="shared" si="203"/>
        <v>9.019188379677523E-3</v>
      </c>
      <c r="M263" s="302">
        <f t="shared" si="204"/>
        <v>-6.0545297665431708E-2</v>
      </c>
      <c r="N263" s="302">
        <f t="shared" si="205"/>
        <v>-9.3000000000002858E-2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1.01649336295376</v>
      </c>
      <c r="C266" s="299" t="str">
        <f>CONCATENATE("(",ROUND((B266/$H268)*100,1),")")</f>
        <v>(16.4)</v>
      </c>
      <c r="D266" s="302">
        <f>'Ind T6'!R108</f>
        <v>0.62465411239521773</v>
      </c>
      <c r="E266" s="299" t="str">
        <f>CONCATENATE("(",ROUND((D266/$H268)*100,1),")")</f>
        <v>(10.1)</v>
      </c>
      <c r="F266" s="302">
        <f>'Ind T6'!S108</f>
        <v>2.236206478347734</v>
      </c>
      <c r="G266" s="299" t="str">
        <f>CONCATENATE("(",ROUND((F266/$H268)*100,1),")")</f>
        <v>(36)</v>
      </c>
      <c r="H266" s="302">
        <f>SUM(B266,D266,F266)</f>
        <v>3.8773539536967117</v>
      </c>
      <c r="I266" s="299" t="str">
        <f>CONCATENATE("(",ROUND((H266/$H268)*100,1),")")</f>
        <v>(62.4)</v>
      </c>
      <c r="K266" s="302">
        <f>B271-B266</f>
        <v>-1.2761565173333711E-3</v>
      </c>
      <c r="L266" s="302">
        <f>D271-D266</f>
        <v>4.8089666504542383E-2</v>
      </c>
      <c r="M266" s="302">
        <f>F271-F266</f>
        <v>4.3013229120515639E-2</v>
      </c>
      <c r="N266" s="302">
        <f>SUM(K266:M266)</f>
        <v>8.9826739107724651E-2</v>
      </c>
    </row>
    <row r="267" spans="1:14" x14ac:dyDescent="0.2">
      <c r="A267" s="282" t="s">
        <v>365</v>
      </c>
      <c r="B267" s="302">
        <f>'Ind T6'!Q107</f>
        <v>0.6258379167894661</v>
      </c>
      <c r="C267" s="299" t="str">
        <f>CONCATENATE("(",ROUND((B267/$H268)*100,1),")")</f>
        <v>(10.1)</v>
      </c>
      <c r="D267" s="302">
        <f>'Ind T6'!R107</f>
        <v>0.8712800253737083</v>
      </c>
      <c r="E267" s="299" t="str">
        <f>CONCATENATE("(",ROUND((D267/$H268)*100,1),")")</f>
        <v>(14)</v>
      </c>
      <c r="F267" s="302">
        <f>'Ind T6'!S107</f>
        <v>0.83852810414011614</v>
      </c>
      <c r="G267" s="299" t="str">
        <f>CONCATENATE("(",ROUND((F267/$H268)*100,1),")")</f>
        <v>(13.5)</v>
      </c>
      <c r="H267" s="302">
        <f t="shared" ref="H267" si="206">SUM(B267,D267,F267)</f>
        <v>2.3356460463032906</v>
      </c>
      <c r="I267" s="299" t="str">
        <f>CONCATENATE("(",ROUND((H267/$H268)*100,1),")")</f>
        <v>(37.6)</v>
      </c>
      <c r="K267" s="302">
        <f t="shared" ref="K267:K268" si="207">B272-B267</f>
        <v>1.1083928897370865E-2</v>
      </c>
      <c r="L267" s="302">
        <f t="shared" ref="L267:L268" si="208">D272-D267</f>
        <v>1.0490638605588076E-2</v>
      </c>
      <c r="M267" s="302">
        <f t="shared" ref="M267:M268" si="209">F272-F267</f>
        <v>-2.8401306610692068E-2</v>
      </c>
      <c r="N267" s="302">
        <f t="shared" ref="N267:N268" si="210">SUM(K267:M267)</f>
        <v>-6.8267391077331263E-3</v>
      </c>
    </row>
    <row r="268" spans="1:14" x14ac:dyDescent="0.2">
      <c r="A268" s="282" t="s">
        <v>363</v>
      </c>
      <c r="B268" s="302">
        <f>SUM(B266:B267)</f>
        <v>1.6423312797432261</v>
      </c>
      <c r="C268" s="299" t="str">
        <f>CONCATENATE("(",ROUND((B268/$H268)*100,1),")")</f>
        <v>(26.4)</v>
      </c>
      <c r="D268" s="302">
        <f>SUM(D266:D267)</f>
        <v>1.4959341377689261</v>
      </c>
      <c r="E268" s="299" t="str">
        <f>CONCATENATE("(",ROUND((D268/$H268)*100,1),")")</f>
        <v>(24.1)</v>
      </c>
      <c r="F268" s="302">
        <f>SUM(F266:F267)</f>
        <v>3.0747345824878503</v>
      </c>
      <c r="G268" s="299" t="str">
        <f>CONCATENATE("(",ROUND((F268/$H268)*100,1),")")</f>
        <v>(49.5)</v>
      </c>
      <c r="H268" s="302">
        <f>SUM(H266:H267)</f>
        <v>6.2130000000000027</v>
      </c>
      <c r="I268" s="299" t="str">
        <f>CONCATENATE("(",ROUND((H268/$H268)*100,1),")")</f>
        <v>(100)</v>
      </c>
      <c r="K268" s="302">
        <f t="shared" si="207"/>
        <v>9.8077723800373828E-3</v>
      </c>
      <c r="L268" s="302">
        <f t="shared" si="208"/>
        <v>5.8580305110130348E-2</v>
      </c>
      <c r="M268" s="302">
        <f t="shared" si="209"/>
        <v>1.4611922509823572E-2</v>
      </c>
      <c r="N268" s="302">
        <f t="shared" si="210"/>
        <v>8.2999999999991303E-2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1.0152172064364267</v>
      </c>
      <c r="C271" s="299" t="str">
        <f>CONCATENATE("(",ROUND((B271/$H273)*100,1),")")</f>
        <v>(16.1)</v>
      </c>
      <c r="D271" s="302">
        <f>'Ind T6'!W108</f>
        <v>0.67274377889976011</v>
      </c>
      <c r="E271" s="299" t="str">
        <f>CONCATENATE("(",ROUND((D271/$H273)*100,1),")")</f>
        <v>(10.7)</v>
      </c>
      <c r="F271" s="302">
        <f>'Ind T6'!X108</f>
        <v>2.2792197074682496</v>
      </c>
      <c r="G271" s="299" t="str">
        <f>CONCATENATE("(",ROUND((F271/$H273)*100,1),")")</f>
        <v>(36.2)</v>
      </c>
      <c r="H271" s="302">
        <f>SUM(B271,D271,F271)</f>
        <v>3.9671806928044364</v>
      </c>
      <c r="I271" s="299" t="str">
        <f>CONCATENATE("(",ROUND((H271/$H273)*100,1),")")</f>
        <v>(63)</v>
      </c>
      <c r="K271" s="302">
        <f>B271-B261</f>
        <v>-2.8694745601247629E-2</v>
      </c>
      <c r="L271" s="302">
        <f>D271-D261</f>
        <v>6.356543496296696E-2</v>
      </c>
      <c r="M271" s="302">
        <f>F271-F261</f>
        <v>9.8630194955324768E-3</v>
      </c>
      <c r="N271" s="302">
        <f>SUM(K271:M271)</f>
        <v>4.4733708857251808E-2</v>
      </c>
    </row>
    <row r="272" spans="1:14" x14ac:dyDescent="0.2">
      <c r="A272" s="282" t="s">
        <v>365</v>
      </c>
      <c r="B272" s="302">
        <f>'Ind T6'!V107</f>
        <v>0.63692184568683696</v>
      </c>
      <c r="C272" s="299" t="str">
        <f>CONCATENATE("(",ROUND((B272/$H273)*100,1),")")</f>
        <v>(10.1)</v>
      </c>
      <c r="D272" s="302">
        <f>'Ind T6'!W107</f>
        <v>0.88177066397929638</v>
      </c>
      <c r="E272" s="299" t="str">
        <f>CONCATENATE("(",ROUND((D272/$H273)*100,1),")")</f>
        <v>(14)</v>
      </c>
      <c r="F272" s="302">
        <f>'Ind T6'!X107</f>
        <v>0.81012679752942407</v>
      </c>
      <c r="G272" s="299" t="str">
        <f>CONCATENATE("(",ROUND((F272/$H273)*100,1),")")</f>
        <v>(12.9)</v>
      </c>
      <c r="H272" s="302">
        <f t="shared" ref="H272" si="211">SUM(B272,D272,F272)</f>
        <v>2.3288193071955576</v>
      </c>
      <c r="I272" s="299" t="str">
        <f>CONCATENATE("(",ROUND((H272/$H273)*100,1),")")</f>
        <v>(37)</v>
      </c>
      <c r="K272" s="302">
        <f t="shared" ref="K272:K273" si="212">B272-B262</f>
        <v>-2.9713727329635509E-3</v>
      </c>
      <c r="L272" s="302">
        <f t="shared" ref="L272:L273" si="213">D272-D262</f>
        <v>4.0340585268408002E-3</v>
      </c>
      <c r="M272" s="302">
        <f t="shared" ref="M272:M273" si="214">F272-F262</f>
        <v>-5.5796394651140835E-2</v>
      </c>
      <c r="N272" s="302">
        <f t="shared" ref="N272:N273" si="215">SUM(K272:M272)</f>
        <v>-5.4733708857263585E-2</v>
      </c>
    </row>
    <row r="273" spans="1:14" x14ac:dyDescent="0.2">
      <c r="A273" s="282" t="s">
        <v>363</v>
      </c>
      <c r="B273" s="302">
        <f>SUM(B271:B272)</f>
        <v>1.6521390521232635</v>
      </c>
      <c r="C273" s="299" t="str">
        <f>CONCATENATE("(",ROUND((B273/$H273)*100,1),")")</f>
        <v>(26.2)</v>
      </c>
      <c r="D273" s="302">
        <f>SUM(D271:D272)</f>
        <v>1.5545144428790565</v>
      </c>
      <c r="E273" s="299" t="str">
        <f>CONCATENATE("(",ROUND((D273/$H273)*100,1),")")</f>
        <v>(24.7)</v>
      </c>
      <c r="F273" s="302">
        <f>SUM(F271:F272)</f>
        <v>3.0893465049976738</v>
      </c>
      <c r="G273" s="299" t="str">
        <f>CONCATENATE("(",ROUND((F273/$H273)*100,1),")")</f>
        <v>(49.1)</v>
      </c>
      <c r="H273" s="302">
        <f>SUM(H271:H272)</f>
        <v>6.295999999999994</v>
      </c>
      <c r="I273" s="299" t="str">
        <f>CONCATENATE("(",ROUND((H273/$H273)*100,1),")")</f>
        <v>(100)</v>
      </c>
      <c r="K273" s="302">
        <f t="shared" si="212"/>
        <v>-3.1666118334211291E-2</v>
      </c>
      <c r="L273" s="302">
        <f t="shared" si="213"/>
        <v>6.7599493489807871E-2</v>
      </c>
      <c r="M273" s="302">
        <f t="shared" si="214"/>
        <v>-4.5933375155608136E-2</v>
      </c>
      <c r="N273" s="302">
        <f t="shared" si="215"/>
        <v>-1.0000000000011555E-2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15.562765487767548</v>
      </c>
      <c r="C282" s="299" t="str">
        <f>CONCATENATE("(",ROUND((B282/$H284)*100,1),")")</f>
        <v>(54.6)</v>
      </c>
      <c r="D282" s="302">
        <f>'Ind T6'!M117</f>
        <v>0.82662165809912536</v>
      </c>
      <c r="E282" s="299" t="str">
        <f>CONCATENATE("(",ROUND((D282/$H284)*100,1),")")</f>
        <v>(2.9)</v>
      </c>
      <c r="F282" s="302">
        <f>'Ind T6'!N117</f>
        <v>3.9311609732984278</v>
      </c>
      <c r="G282" s="299" t="str">
        <f>CONCATENATE("(",ROUND((F282/$H284)*100,1),")")</f>
        <v>(13.8)</v>
      </c>
      <c r="H282" s="302">
        <f>SUM(B282,D282,F282)</f>
        <v>20.320548119165103</v>
      </c>
      <c r="I282" s="299" t="str">
        <f>CONCATENATE("(",ROUND((H282/$H284)*100,1),")")</f>
        <v>(71.3)</v>
      </c>
      <c r="K282" s="302">
        <f>B287-B282</f>
        <v>0.76682356525918927</v>
      </c>
      <c r="L282" s="302">
        <f>D287-D282</f>
        <v>5.32965432598278E-2</v>
      </c>
      <c r="M282" s="302">
        <f>F287-F282</f>
        <v>0.31951465754363007</v>
      </c>
      <c r="N282" s="302">
        <f>SUM(K282:M282)</f>
        <v>1.1396347660626471</v>
      </c>
    </row>
    <row r="283" spans="1:14" x14ac:dyDescent="0.2">
      <c r="A283" s="282" t="s">
        <v>365</v>
      </c>
      <c r="B283" s="302">
        <f>'Ind T6'!L116</f>
        <v>6.232719288225673</v>
      </c>
      <c r="C283" s="299" t="str">
        <f>CONCATENATE("(",ROUND((B283/$H284)*100,1),")")</f>
        <v>(21.9)</v>
      </c>
      <c r="D283" s="302">
        <f>'Ind T6'!M116</f>
        <v>1.3218734125373843</v>
      </c>
      <c r="E283" s="299" t="str">
        <f>CONCATENATE("(",ROUND((D283/$H284)*100,1),")")</f>
        <v>(4.6)</v>
      </c>
      <c r="F283" s="302">
        <f>'Ind T6'!N116</f>
        <v>0.61585918007176887</v>
      </c>
      <c r="G283" s="299" t="str">
        <f>CONCATENATE("(",ROUND((F283/$H284)*100,1),")")</f>
        <v>(2.2)</v>
      </c>
      <c r="H283" s="302">
        <f t="shared" ref="H283" si="216">SUM(B283,D283,F283)</f>
        <v>8.1704518808348272</v>
      </c>
      <c r="I283" s="299" t="str">
        <f>CONCATENATE("(",ROUND((H283/$H284)*100,1),")")</f>
        <v>(28.7)</v>
      </c>
      <c r="K283" s="302">
        <f t="shared" ref="K283:K284" si="217">B288-B283</f>
        <v>0.50919480732943967</v>
      </c>
      <c r="L283" s="302">
        <f t="shared" ref="L283:L284" si="218">D288-D283</f>
        <v>5.5893244855206303E-2</v>
      </c>
      <c r="M283" s="302">
        <f t="shared" ref="M283:M284" si="219">F288-F283</f>
        <v>4.5277181752667595E-2</v>
      </c>
      <c r="N283" s="302">
        <f t="shared" ref="N283:N284" si="220">SUM(K283:M283)</f>
        <v>0.61036523393731357</v>
      </c>
    </row>
    <row r="284" spans="1:14" x14ac:dyDescent="0.2">
      <c r="A284" s="282" t="s">
        <v>363</v>
      </c>
      <c r="B284" s="302">
        <f>SUM(B282:B283)</f>
        <v>21.79548477599322</v>
      </c>
      <c r="C284" s="299" t="str">
        <f>CONCATENATE("(",ROUND((B284/$H284)*100,1),")")</f>
        <v>(76.5)</v>
      </c>
      <c r="D284" s="302">
        <f>SUM(D282:D283)</f>
        <v>2.1484950706365096</v>
      </c>
      <c r="E284" s="299" t="str">
        <f>CONCATENATE("(",ROUND((D284/$H284)*100,1),")")</f>
        <v>(7.5)</v>
      </c>
      <c r="F284" s="302">
        <f>SUM(F282:F283)</f>
        <v>4.5470201533701964</v>
      </c>
      <c r="G284" s="299" t="str">
        <f>CONCATENATE("(",ROUND((F284/$H284)*100,1),")")</f>
        <v>(16)</v>
      </c>
      <c r="H284" s="302">
        <f>SUM(H282:H283)</f>
        <v>28.490999999999929</v>
      </c>
      <c r="I284" s="299" t="str">
        <f>CONCATENATE("(",ROUND((H284/$H284)*100,1),")")</f>
        <v>(100)</v>
      </c>
      <c r="K284" s="302">
        <f t="shared" si="217"/>
        <v>1.2760183725886307</v>
      </c>
      <c r="L284" s="302">
        <f t="shared" si="218"/>
        <v>0.10918978811503433</v>
      </c>
      <c r="M284" s="302">
        <f t="shared" si="219"/>
        <v>0.36479183929629766</v>
      </c>
      <c r="N284" s="302">
        <f t="shared" si="220"/>
        <v>1.7499999999999627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16.329589053026737</v>
      </c>
      <c r="C287" s="299" t="str">
        <f>CONCATENATE("(",ROUND((B287/$H289)*100,1),")")</f>
        <v>(54)</v>
      </c>
      <c r="D287" s="302">
        <f>'Ind T6'!R117</f>
        <v>0.87991820135895316</v>
      </c>
      <c r="E287" s="299" t="str">
        <f>CONCATENATE("(",ROUND((D287/$H289)*100,1),")")</f>
        <v>(2.9)</v>
      </c>
      <c r="F287" s="302">
        <f>'Ind T6'!S117</f>
        <v>4.2506756308420579</v>
      </c>
      <c r="G287" s="299" t="str">
        <f>CONCATENATE("(",ROUND((F287/$H289)*100,1),")")</f>
        <v>(14.1)</v>
      </c>
      <c r="H287" s="302">
        <f>SUM(B287,D287,F287)</f>
        <v>21.460182885227749</v>
      </c>
      <c r="I287" s="299" t="str">
        <f>CONCATENATE("(",ROUND((H287/$H289)*100,1),")")</f>
        <v>(71)</v>
      </c>
      <c r="K287" s="302">
        <f>B292-B287</f>
        <v>0.5652364958334033</v>
      </c>
      <c r="L287" s="302">
        <f>D292-D287</f>
        <v>4.7815131958668711E-2</v>
      </c>
      <c r="M287" s="302">
        <f>F292-F287</f>
        <v>0.29394792213034737</v>
      </c>
      <c r="N287" s="302">
        <f>SUM(K287:M287)</f>
        <v>0.90699954992241938</v>
      </c>
    </row>
    <row r="288" spans="1:14" x14ac:dyDescent="0.2">
      <c r="A288" s="282" t="s">
        <v>365</v>
      </c>
      <c r="B288" s="302">
        <f>'Ind T6'!Q116</f>
        <v>6.7419140955551127</v>
      </c>
      <c r="C288" s="299" t="str">
        <f>CONCATENATE("(",ROUND((B288/$H289)*100,1),")")</f>
        <v>(22.3)</v>
      </c>
      <c r="D288" s="302">
        <f>'Ind T6'!R116</f>
        <v>1.3777666573925906</v>
      </c>
      <c r="E288" s="299" t="str">
        <f>CONCATENATE("(",ROUND((D288/$H289)*100,1),")")</f>
        <v>(4.6)</v>
      </c>
      <c r="F288" s="302">
        <f>'Ind T6'!S116</f>
        <v>0.66113636182443647</v>
      </c>
      <c r="G288" s="299" t="str">
        <f>CONCATENATE("(",ROUND((F288/$H289)*100,1),")")</f>
        <v>(2.2)</v>
      </c>
      <c r="H288" s="302">
        <f t="shared" ref="H288" si="221">SUM(B288,D288,F288)</f>
        <v>8.7808171147721392</v>
      </c>
      <c r="I288" s="299" t="str">
        <f>CONCATENATE("(",ROUND((H288/$H289)*100,1),")")</f>
        <v>(29)</v>
      </c>
      <c r="K288" s="302">
        <f t="shared" ref="K288:K289" si="222">B293-B288</f>
        <v>0.61249548529607711</v>
      </c>
      <c r="L288" s="302">
        <f t="shared" ref="L288:L289" si="223">D293-D288</f>
        <v>1.4230148974327061E-2</v>
      </c>
      <c r="M288" s="302">
        <f t="shared" ref="M288:M289" si="224">F293-F288</f>
        <v>3.3274815807266322E-2</v>
      </c>
      <c r="N288" s="302">
        <f t="shared" ref="N288:N289" si="225">SUM(K288:M288)</f>
        <v>0.6600004500776705</v>
      </c>
    </row>
    <row r="289" spans="1:14" x14ac:dyDescent="0.2">
      <c r="A289" s="282" t="s">
        <v>363</v>
      </c>
      <c r="B289" s="302">
        <f>SUM(B287:B288)</f>
        <v>23.071503148581851</v>
      </c>
      <c r="C289" s="299" t="str">
        <f>CONCATENATE("(",ROUND((B289/$H289)*100,1),")")</f>
        <v>(76.3)</v>
      </c>
      <c r="D289" s="302">
        <f>SUM(D287:D288)</f>
        <v>2.2576848587515439</v>
      </c>
      <c r="E289" s="299" t="str">
        <f>CONCATENATE("(",ROUND((D289/$H289)*100,1),")")</f>
        <v>(7.5)</v>
      </c>
      <c r="F289" s="302">
        <f>SUM(F287:F288)</f>
        <v>4.911811992666494</v>
      </c>
      <c r="G289" s="299" t="str">
        <f>CONCATENATE("(",ROUND((F289/$H289)*100,1),")")</f>
        <v>(16.2)</v>
      </c>
      <c r="H289" s="302">
        <f>SUM(H287:H288)</f>
        <v>30.240999999999886</v>
      </c>
      <c r="I289" s="299" t="str">
        <f>CONCATENATE("(",ROUND((H289/$H289)*100,1),")")</f>
        <v>(100)</v>
      </c>
      <c r="K289" s="302">
        <f t="shared" si="222"/>
        <v>1.1777319811294795</v>
      </c>
      <c r="L289" s="302">
        <f t="shared" si="223"/>
        <v>6.2045280932995439E-2</v>
      </c>
      <c r="M289" s="302">
        <f t="shared" si="224"/>
        <v>0.32722273793761403</v>
      </c>
      <c r="N289" s="302">
        <f t="shared" si="225"/>
        <v>1.567000000000089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16.89482554886014</v>
      </c>
      <c r="C292" s="299" t="str">
        <f>CONCATENATE("(",ROUND((B292/$H294)*100,1),")")</f>
        <v>(53.1)</v>
      </c>
      <c r="D292" s="302">
        <f>'Ind T6'!W117</f>
        <v>0.92773333331762187</v>
      </c>
      <c r="E292" s="299" t="str">
        <f>CONCATENATE("(",ROUND((D292/$H294)*100,1),")")</f>
        <v>(2.9)</v>
      </c>
      <c r="F292" s="302">
        <f>'Ind T6'!X117</f>
        <v>4.5446235529724053</v>
      </c>
      <c r="G292" s="299" t="str">
        <f>CONCATENATE("(",ROUND((F292/$H294)*100,1),")")</f>
        <v>(14.3)</v>
      </c>
      <c r="H292" s="302">
        <f>SUM(B292,D292,F292)</f>
        <v>22.36718243515017</v>
      </c>
      <c r="I292" s="299" t="str">
        <f>CONCATENATE("(",ROUND((H292/$H294)*100,1),")")</f>
        <v>(70.3)</v>
      </c>
      <c r="K292" s="302">
        <f>B292-B282</f>
        <v>1.3320600610925926</v>
      </c>
      <c r="L292" s="302">
        <f>D292-D282</f>
        <v>0.10111167521849651</v>
      </c>
      <c r="M292" s="302">
        <f>F292-F282</f>
        <v>0.61346257967397744</v>
      </c>
      <c r="N292" s="302">
        <f>SUM(K292:M292)</f>
        <v>2.0466343159850666</v>
      </c>
    </row>
    <row r="293" spans="1:14" x14ac:dyDescent="0.2">
      <c r="A293" s="282" t="s">
        <v>365</v>
      </c>
      <c r="B293" s="302">
        <f>'Ind T6'!V116</f>
        <v>7.3544095808511898</v>
      </c>
      <c r="C293" s="299" t="str">
        <f>CONCATENATE("(",ROUND((B293/$H294)*100,1),")")</f>
        <v>(23.1)</v>
      </c>
      <c r="D293" s="302">
        <f>'Ind T6'!W116</f>
        <v>1.3919968063669177</v>
      </c>
      <c r="E293" s="299" t="str">
        <f>CONCATENATE("(",ROUND((D293/$H294)*100,1),")")</f>
        <v>(4.4)</v>
      </c>
      <c r="F293" s="302">
        <f>'Ind T6'!X116</f>
        <v>0.69441117763170279</v>
      </c>
      <c r="G293" s="299" t="str">
        <f>CONCATENATE("(",ROUND((F293/$H294)*100,1),")")</f>
        <v>(2.2)</v>
      </c>
      <c r="H293" s="302">
        <f t="shared" ref="H293" si="226">SUM(B293,D293,F293)</f>
        <v>9.4408175648498087</v>
      </c>
      <c r="I293" s="299" t="str">
        <f>CONCATENATE("(",ROUND((H293/$H294)*100,1),")")</f>
        <v>(29.7)</v>
      </c>
      <c r="K293" s="302">
        <f t="shared" ref="K293:K294" si="227">B293-B283</f>
        <v>1.1216902926255168</v>
      </c>
      <c r="L293" s="302">
        <f t="shared" ref="L293:L294" si="228">D293-D283</f>
        <v>7.0123393829533365E-2</v>
      </c>
      <c r="M293" s="302">
        <f t="shared" ref="M293:M294" si="229">F293-F283</f>
        <v>7.8551997559933917E-2</v>
      </c>
      <c r="N293" s="302">
        <f t="shared" ref="N293:N294" si="230">SUM(K293:M293)</f>
        <v>1.2703656840149842</v>
      </c>
    </row>
    <row r="294" spans="1:14" x14ac:dyDescent="0.2">
      <c r="A294" s="282" t="s">
        <v>363</v>
      </c>
      <c r="B294" s="302">
        <f>SUM(B292:B293)</f>
        <v>24.24923512971133</v>
      </c>
      <c r="C294" s="299" t="str">
        <f>CONCATENATE("(",ROUND((B294/$H294)*100,1),")")</f>
        <v>(76.2)</v>
      </c>
      <c r="D294" s="302">
        <f>SUM(D292:D293)</f>
        <v>2.3197301396845393</v>
      </c>
      <c r="E294" s="299" t="str">
        <f>CONCATENATE("(",ROUND((D294/$H294)*100,1),")")</f>
        <v>(7.3)</v>
      </c>
      <c r="F294" s="302">
        <f>SUM(F292:F293)</f>
        <v>5.2390347306041081</v>
      </c>
      <c r="G294" s="299" t="str">
        <f>CONCATENATE("(",ROUND((F294/$H294)*100,1),")")</f>
        <v>(16.5)</v>
      </c>
      <c r="H294" s="302">
        <f>SUM(H292:H293)</f>
        <v>31.807999999999979</v>
      </c>
      <c r="I294" s="299" t="str">
        <f>CONCATENATE("(",ROUND((H294/$H294)*100,1),")")</f>
        <v>(100)</v>
      </c>
      <c r="K294" s="302">
        <f t="shared" si="227"/>
        <v>2.4537503537181102</v>
      </c>
      <c r="L294" s="302">
        <f t="shared" si="228"/>
        <v>0.17123506904802976</v>
      </c>
      <c r="M294" s="302">
        <f t="shared" si="229"/>
        <v>0.69201457723391169</v>
      </c>
      <c r="N294" s="302">
        <f t="shared" si="230"/>
        <v>3.3170000000000517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14.578505098563083</v>
      </c>
      <c r="C303" s="299" t="str">
        <f>CONCATENATE("(",ROUND((B303/$H305)*100,1),")")</f>
        <v>(40.9)</v>
      </c>
      <c r="D303" s="302">
        <f>'Ind T6'!M126</f>
        <v>1.1425809375310696</v>
      </c>
      <c r="E303" s="299" t="str">
        <f>CONCATENATE("(",ROUND((D303/$H305)*100,1),")")</f>
        <v>(3.2)</v>
      </c>
      <c r="F303" s="302">
        <f>'Ind T6'!N126</f>
        <v>2.5445640844854038</v>
      </c>
      <c r="G303" s="299" t="str">
        <f>CONCATENATE("(",ROUND((F303/$H305)*100,1),")")</f>
        <v>(7.1)</v>
      </c>
      <c r="H303" s="302">
        <f>SUM(B303,D303,F303)</f>
        <v>18.265650120579558</v>
      </c>
      <c r="I303" s="299" t="str">
        <f>CONCATENATE("(",ROUND((H303/$H305)*100,1),")")</f>
        <v>(51.3)</v>
      </c>
      <c r="K303" s="302">
        <f>B308-B303</f>
        <v>-3.1777285053109949E-2</v>
      </c>
      <c r="L303" s="302">
        <f>D308-D303</f>
        <v>4.4330316776111767E-2</v>
      </c>
      <c r="M303" s="302">
        <f>F308-F303</f>
        <v>0.12245376393681795</v>
      </c>
      <c r="N303" s="302">
        <f>SUM(K303:M303)</f>
        <v>0.13500679565981977</v>
      </c>
    </row>
    <row r="304" spans="1:14" x14ac:dyDescent="0.2">
      <c r="A304" s="282" t="s">
        <v>365</v>
      </c>
      <c r="B304" s="302">
        <f>'Ind T6'!L125</f>
        <v>11.664015295130969</v>
      </c>
      <c r="C304" s="299" t="str">
        <f>CONCATENATE("(",ROUND((B304/$H305)*100,1),")")</f>
        <v>(32.7)</v>
      </c>
      <c r="D304" s="302">
        <f>'Ind T6'!M125</f>
        <v>5.223371335466763</v>
      </c>
      <c r="E304" s="299" t="str">
        <f>CONCATENATE("(",ROUND((D304/$H305)*100,1),")")</f>
        <v>(14.7)</v>
      </c>
      <c r="F304" s="302">
        <f>'Ind T6'!N125</f>
        <v>0.48196324882270797</v>
      </c>
      <c r="G304" s="299" t="str">
        <f>CONCATENATE("(",ROUND((F304/$H305)*100,1),")")</f>
        <v>(1.4)</v>
      </c>
      <c r="H304" s="302">
        <f t="shared" ref="H304" si="231">SUM(B304,D304,F304)</f>
        <v>17.36934987942044</v>
      </c>
      <c r="I304" s="299" t="str">
        <f>CONCATENATE("(",ROUND((H304/$H305)*100,1),")")</f>
        <v>(48.7)</v>
      </c>
      <c r="K304" s="302">
        <f t="shared" ref="K304:K305" si="232">B309-B304</f>
        <v>-7.4977473674117334E-2</v>
      </c>
      <c r="L304" s="302">
        <f t="shared" ref="L304:L305" si="233">D309-D304</f>
        <v>-8.86680987905617E-2</v>
      </c>
      <c r="M304" s="302">
        <f t="shared" ref="M304:M305" si="234">F309-F304</f>
        <v>1.863877680485565E-2</v>
      </c>
      <c r="N304" s="302">
        <f t="shared" ref="N304:N305" si="235">SUM(K304:M304)</f>
        <v>-0.14500679565982338</v>
      </c>
    </row>
    <row r="305" spans="1:14" x14ac:dyDescent="0.2">
      <c r="A305" s="282" t="s">
        <v>363</v>
      </c>
      <c r="B305" s="302">
        <f>SUM(B303:B304)</f>
        <v>26.242520393694051</v>
      </c>
      <c r="C305" s="299" t="str">
        <f>CONCATENATE("(",ROUND((B305/$H305)*100,1),")")</f>
        <v>(73.6)</v>
      </c>
      <c r="D305" s="302">
        <f>SUM(D303:D304)</f>
        <v>6.3659522729978324</v>
      </c>
      <c r="E305" s="299" t="str">
        <f>CONCATENATE("(",ROUND((D305/$H305)*100,1),")")</f>
        <v>(17.9)</v>
      </c>
      <c r="F305" s="302">
        <f>SUM(F303:F304)</f>
        <v>3.026527333308112</v>
      </c>
      <c r="G305" s="299" t="str">
        <f>CONCATENATE("(",ROUND((F305/$H305)*100,1),")")</f>
        <v>(8.5)</v>
      </c>
      <c r="H305" s="302">
        <f>SUM(H303:H304)</f>
        <v>35.634999999999998</v>
      </c>
      <c r="I305" s="299" t="str">
        <f>CONCATENATE("(",ROUND((H305/$H305)*100,1),")")</f>
        <v>(100)</v>
      </c>
      <c r="K305" s="302">
        <f t="shared" si="232"/>
        <v>-0.10675475872722728</v>
      </c>
      <c r="L305" s="302">
        <f t="shared" si="233"/>
        <v>-4.4337782014450156E-2</v>
      </c>
      <c r="M305" s="302">
        <f t="shared" si="234"/>
        <v>0.14109254074167366</v>
      </c>
      <c r="N305" s="302">
        <f t="shared" si="235"/>
        <v>-1.0000000000003784E-2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14.546727813509973</v>
      </c>
      <c r="C308" s="299" t="str">
        <f>CONCATENATE("(",ROUND((B308/$H310)*100,1),")")</f>
        <v>(40.8)</v>
      </c>
      <c r="D308" s="302">
        <f>'Ind T6'!R126</f>
        <v>1.1869112543071814</v>
      </c>
      <c r="E308" s="299" t="str">
        <f>CONCATENATE("(",ROUND((D308/$H310)*100,1),")")</f>
        <v>(3.3)</v>
      </c>
      <c r="F308" s="302">
        <f>'Ind T6'!S126</f>
        <v>2.6670178484222218</v>
      </c>
      <c r="G308" s="299" t="str">
        <f>CONCATENATE("(",ROUND((F308/$H310)*100,1),")")</f>
        <v>(7.5)</v>
      </c>
      <c r="H308" s="302">
        <f>SUM(B308,D308,F308)</f>
        <v>18.400656916239377</v>
      </c>
      <c r="I308" s="299" t="str">
        <f>CONCATENATE("(",ROUND((H308/$H310)*100,1),")")</f>
        <v>(51.7)</v>
      </c>
      <c r="K308" s="302">
        <f>B313-B308</f>
        <v>-0.54133545747064815</v>
      </c>
      <c r="L308" s="302">
        <f>D313-D308</f>
        <v>3.3702695449214559E-2</v>
      </c>
      <c r="M308" s="302">
        <f>F313-F308</f>
        <v>3.7401962312806347E-3</v>
      </c>
      <c r="N308" s="302">
        <f>SUM(K308:M308)</f>
        <v>-0.50389256579015296</v>
      </c>
    </row>
    <row r="309" spans="1:14" x14ac:dyDescent="0.2">
      <c r="A309" s="282" t="s">
        <v>365</v>
      </c>
      <c r="B309" s="302">
        <f>'Ind T6'!Q125</f>
        <v>11.589037821456852</v>
      </c>
      <c r="C309" s="299" t="str">
        <f>CONCATENATE("(",ROUND((B309/$H310)*100,1),")")</f>
        <v>(32.5)</v>
      </c>
      <c r="D309" s="302">
        <f>'Ind T6'!R125</f>
        <v>5.1347032366762013</v>
      </c>
      <c r="E309" s="299" t="str">
        <f>CONCATENATE("(",ROUND((D309/$H310)*100,1),")")</f>
        <v>(14.4)</v>
      </c>
      <c r="F309" s="302">
        <f>'Ind T6'!S125</f>
        <v>0.50060202562756362</v>
      </c>
      <c r="G309" s="299" t="str">
        <f>CONCATENATE("(",ROUND((F309/$H310)*100,1),")")</f>
        <v>(1.4)</v>
      </c>
      <c r="H309" s="302">
        <f t="shared" ref="H309" si="236">SUM(B309,D309,F309)</f>
        <v>17.224343083760619</v>
      </c>
      <c r="I309" s="299" t="str">
        <f>CONCATENATE("(",ROUND((H309/$H310)*100,1),")")</f>
        <v>(48.3)</v>
      </c>
      <c r="K309" s="302">
        <f t="shared" ref="K309:K310" si="237">B314-B309</f>
        <v>-0.46721291560474221</v>
      </c>
      <c r="L309" s="302">
        <f t="shared" ref="L309:L310" si="238">D314-D309</f>
        <v>-0.2522474375682533</v>
      </c>
      <c r="M309" s="302">
        <f t="shared" ref="M309:M310" si="239">F314-F309</f>
        <v>-1.1647081036861462E-2</v>
      </c>
      <c r="N309" s="302">
        <f t="shared" ref="N309:N310" si="240">SUM(K309:M309)</f>
        <v>-0.73110743420985691</v>
      </c>
    </row>
    <row r="310" spans="1:14" x14ac:dyDescent="0.2">
      <c r="A310" s="282" t="s">
        <v>363</v>
      </c>
      <c r="B310" s="302">
        <f>SUM(B308:B309)</f>
        <v>26.135765634966823</v>
      </c>
      <c r="C310" s="299" t="str">
        <f>CONCATENATE("(",ROUND((B310/$H310)*100,1),")")</f>
        <v>(73.4)</v>
      </c>
      <c r="D310" s="302">
        <f>SUM(D308:D309)</f>
        <v>6.3216144909833822</v>
      </c>
      <c r="E310" s="299" t="str">
        <f>CONCATENATE("(",ROUND((D310/$H310)*100,1),")")</f>
        <v>(17.7)</v>
      </c>
      <c r="F310" s="302">
        <f>SUM(F308:F309)</f>
        <v>3.1676198740497856</v>
      </c>
      <c r="G310" s="299" t="str">
        <f>CONCATENATE("(",ROUND((F310/$H310)*100,1),")")</f>
        <v>(8.9)</v>
      </c>
      <c r="H310" s="302">
        <f>SUM(H308:H309)</f>
        <v>35.625</v>
      </c>
      <c r="I310" s="299" t="str">
        <f>CONCATENATE("(",ROUND((H310/$H310)*100,1),")")</f>
        <v>(100)</v>
      </c>
      <c r="K310" s="302">
        <f t="shared" si="237"/>
        <v>-1.0085483730753886</v>
      </c>
      <c r="L310" s="302">
        <f t="shared" si="238"/>
        <v>-0.21854474211903785</v>
      </c>
      <c r="M310" s="302">
        <f t="shared" si="239"/>
        <v>-7.9068848055809937E-3</v>
      </c>
      <c r="N310" s="302">
        <f t="shared" si="240"/>
        <v>-1.2350000000000074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14.005392356039325</v>
      </c>
      <c r="C313" s="299" t="str">
        <f>CONCATENATE("(",ROUND((B313/$H315)*100,1),")")</f>
        <v>(40.7)</v>
      </c>
      <c r="D313" s="302">
        <f>'Ind T6'!W126</f>
        <v>1.2206139497563959</v>
      </c>
      <c r="E313" s="299" t="str">
        <f>CONCATENATE("(",ROUND((D313/$H315)*100,1),")")</f>
        <v>(3.5)</v>
      </c>
      <c r="F313" s="302">
        <f>'Ind T6'!X126</f>
        <v>2.6707580446535024</v>
      </c>
      <c r="G313" s="299" t="str">
        <f>CONCATENATE("(",ROUND((F313/$H315)*100,1),")")</f>
        <v>(7.8)</v>
      </c>
      <c r="H313" s="302">
        <f>SUM(B313,D313,F313)</f>
        <v>17.896764350449224</v>
      </c>
      <c r="I313" s="299" t="str">
        <f>CONCATENATE("(",ROUND((H313/$H315)*100,1),")")</f>
        <v>(52)</v>
      </c>
      <c r="K313" s="302">
        <f>B313-B303</f>
        <v>-0.5731127425237581</v>
      </c>
      <c r="L313" s="302">
        <f>D313-D303</f>
        <v>7.8033012225326326E-2</v>
      </c>
      <c r="M313" s="302">
        <f>F313-F303</f>
        <v>0.12619396016809858</v>
      </c>
      <c r="N313" s="302">
        <f>SUM(K313:M313)</f>
        <v>-0.36888577013033319</v>
      </c>
    </row>
    <row r="314" spans="1:14" x14ac:dyDescent="0.2">
      <c r="A314" s="282" t="s">
        <v>365</v>
      </c>
      <c r="B314" s="302">
        <f>'Ind T6'!V125</f>
        <v>11.12182490585211</v>
      </c>
      <c r="C314" s="299" t="str">
        <f>CONCATENATE("(",ROUND((B314/$H315)*100,1),")")</f>
        <v>(32.3)</v>
      </c>
      <c r="D314" s="302">
        <f>'Ind T6'!W125</f>
        <v>4.882455799107948</v>
      </c>
      <c r="E314" s="299" t="str">
        <f>CONCATENATE("(",ROUND((D314/$H315)*100,1),")")</f>
        <v>(14.2)</v>
      </c>
      <c r="F314" s="302">
        <f>'Ind T6'!X125</f>
        <v>0.48895494459070216</v>
      </c>
      <c r="G314" s="299" t="str">
        <f>CONCATENATE("(",ROUND((F314/$H315)*100,1),")")</f>
        <v>(1.4)</v>
      </c>
      <c r="H314" s="302">
        <f t="shared" ref="H314" si="241">SUM(B314,D314,F314)</f>
        <v>16.493235649550762</v>
      </c>
      <c r="I314" s="299" t="str">
        <f>CONCATENATE("(",ROUND((H314/$H315)*100,1),")")</f>
        <v>(48)</v>
      </c>
      <c r="K314" s="302">
        <f t="shared" ref="K314:K315" si="242">B314-B304</f>
        <v>-0.54219038927885954</v>
      </c>
      <c r="L314" s="302">
        <f t="shared" ref="L314:L315" si="243">D314-D304</f>
        <v>-0.340915536358815</v>
      </c>
      <c r="M314" s="302">
        <f t="shared" ref="M314:M315" si="244">F314-F304</f>
        <v>6.9916957679941882E-3</v>
      </c>
      <c r="N314" s="302">
        <f t="shared" ref="N314:N315" si="245">SUM(K314:M314)</f>
        <v>-0.87611422986968035</v>
      </c>
    </row>
    <row r="315" spans="1:14" x14ac:dyDescent="0.2">
      <c r="A315" s="282" t="s">
        <v>363</v>
      </c>
      <c r="B315" s="302">
        <f>SUM(B313:B314)</f>
        <v>25.127217261891435</v>
      </c>
      <c r="C315" s="299" t="str">
        <f>CONCATENATE("(",ROUND((B315/$H315)*100,1),")")</f>
        <v>(73.1)</v>
      </c>
      <c r="D315" s="302">
        <f>SUM(D313:D314)</f>
        <v>6.1030697488643444</v>
      </c>
      <c r="E315" s="299" t="str">
        <f>CONCATENATE("(",ROUND((D315/$H315)*100,1),")")</f>
        <v>(17.7)</v>
      </c>
      <c r="F315" s="302">
        <f>SUM(F313:F314)</f>
        <v>3.1597129892442046</v>
      </c>
      <c r="G315" s="299" t="str">
        <f>CONCATENATE("(",ROUND((F315/$H315)*100,1),")")</f>
        <v>(9.2)</v>
      </c>
      <c r="H315" s="302">
        <f>SUM(H313:H314)</f>
        <v>34.389999999999986</v>
      </c>
      <c r="I315" s="299" t="str">
        <f>CONCATENATE("(",ROUND((H315/$H315)*100,1),")")</f>
        <v>(100)</v>
      </c>
      <c r="K315" s="302">
        <f t="shared" si="242"/>
        <v>-1.1153031318026159</v>
      </c>
      <c r="L315" s="302">
        <f t="shared" si="243"/>
        <v>-0.262882524133488</v>
      </c>
      <c r="M315" s="302">
        <f t="shared" si="244"/>
        <v>0.13318565593609266</v>
      </c>
      <c r="N315" s="302">
        <f t="shared" si="245"/>
        <v>-1.2450000000000112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5.6873867218019321</v>
      </c>
      <c r="C324" s="299" t="str">
        <f>CONCATENATE("(",ROUND((B324/$H326)*100,1),")")</f>
        <v>(31.2)</v>
      </c>
      <c r="D324" s="302">
        <f>'Ind T6'!M135</f>
        <v>1.8928064916053406</v>
      </c>
      <c r="E324" s="299" t="str">
        <f>CONCATENATE("(",ROUND((D324/$H326)*100,1),")")</f>
        <v>(10.4)</v>
      </c>
      <c r="F324" s="302">
        <f>'Ind T6'!N135</f>
        <v>1.3088593685276684</v>
      </c>
      <c r="G324" s="299" t="str">
        <f>CONCATENATE("(",ROUND((F324/$H326)*100,1),")")</f>
        <v>(7.2)</v>
      </c>
      <c r="H324" s="302">
        <f>SUM(B324,D324,F324)</f>
        <v>8.8890525819349406</v>
      </c>
      <c r="I324" s="299" t="str">
        <f>CONCATENATE("(",ROUND((H324/$H326)*100,1),")")</f>
        <v>(48.7)</v>
      </c>
      <c r="K324" s="302">
        <f>B329-B324</f>
        <v>1.7960328783689583E-2</v>
      </c>
      <c r="L324" s="302">
        <f>D329-D324</f>
        <v>1.1008316002288465E-2</v>
      </c>
      <c r="M324" s="302">
        <f>F329-F324</f>
        <v>7.3092111012052818E-2</v>
      </c>
      <c r="N324" s="302">
        <f>SUM(K324:M324)</f>
        <v>0.10206075579803087</v>
      </c>
    </row>
    <row r="325" spans="1:14" x14ac:dyDescent="0.2">
      <c r="A325" s="282" t="s">
        <v>365</v>
      </c>
      <c r="B325" s="302">
        <f>'Ind T6'!L134</f>
        <v>4.9868653879941345</v>
      </c>
      <c r="C325" s="299" t="str">
        <f>CONCATENATE("(",ROUND((B325/$H326)*100,1),")")</f>
        <v>(27.3)</v>
      </c>
      <c r="D325" s="302">
        <f>'Ind T6'!M134</f>
        <v>3.6945057539094428</v>
      </c>
      <c r="E325" s="299" t="str">
        <f>CONCATENATE("(",ROUND((D325/$H326)*100,1),")")</f>
        <v>(20.3)</v>
      </c>
      <c r="F325" s="302">
        <f>'Ind T6'!N134</f>
        <v>0.66357627616147852</v>
      </c>
      <c r="G325" s="299" t="str">
        <f>CONCATENATE("(",ROUND((F325/$H326)*100,1),")")</f>
        <v>(3.6)</v>
      </c>
      <c r="H325" s="302">
        <f t="shared" ref="H325" si="246">SUM(B325,D325,F325)</f>
        <v>9.3449474180650558</v>
      </c>
      <c r="I325" s="299" t="str">
        <f>CONCATENATE("(",ROUND((H325/$H326)*100,1),")")</f>
        <v>(51.3)</v>
      </c>
      <c r="K325" s="302">
        <f t="shared" ref="K325:K326" si="247">B330-B325</f>
        <v>0.19805301044092261</v>
      </c>
      <c r="L325" s="302">
        <f t="shared" ref="L325:L326" si="248">D330-D325</f>
        <v>-0.14691113035598269</v>
      </c>
      <c r="M325" s="302">
        <f t="shared" ref="M325:M326" si="249">F330-F325</f>
        <v>1.1797364117000497E-2</v>
      </c>
      <c r="N325" s="302">
        <f t="shared" ref="N325:N326" si="250">SUM(K325:M325)</f>
        <v>6.2939244201940414E-2</v>
      </c>
    </row>
    <row r="326" spans="1:14" x14ac:dyDescent="0.2">
      <c r="A326" s="282" t="s">
        <v>363</v>
      </c>
      <c r="B326" s="302">
        <f>SUM(B324:B325)</f>
        <v>10.674252109796067</v>
      </c>
      <c r="C326" s="299" t="str">
        <f>CONCATENATE("(",ROUND((B326/$H326)*100,1),")")</f>
        <v>(58.5)</v>
      </c>
      <c r="D326" s="302">
        <f>SUM(D324:D325)</f>
        <v>5.5873122455147834</v>
      </c>
      <c r="E326" s="299" t="str">
        <f>CONCATENATE("(",ROUND((D326/$H326)*100,1),")")</f>
        <v>(30.6)</v>
      </c>
      <c r="F326" s="302">
        <f>SUM(F324:F325)</f>
        <v>1.9724356446891469</v>
      </c>
      <c r="G326" s="299" t="str">
        <f>CONCATENATE("(",ROUND((F326/$H326)*100,1),")")</f>
        <v>(10.8)</v>
      </c>
      <c r="H326" s="302">
        <f>SUM(H324:H325)</f>
        <v>18.233999999999995</v>
      </c>
      <c r="I326" s="299" t="str">
        <f>CONCATENATE("(",ROUND((H326/$H326)*100,1),")")</f>
        <v>(100)</v>
      </c>
      <c r="K326" s="302">
        <f t="shared" si="247"/>
        <v>0.2160133392246113</v>
      </c>
      <c r="L326" s="302">
        <f t="shared" si="248"/>
        <v>-0.13590281435369445</v>
      </c>
      <c r="M326" s="302">
        <f t="shared" si="249"/>
        <v>8.4889475129053427E-2</v>
      </c>
      <c r="N326" s="302">
        <f t="shared" si="250"/>
        <v>0.16499999999997028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5.7053470505856216</v>
      </c>
      <c r="C329" s="299" t="str">
        <f>CONCATENATE("(",ROUND((B329/$H331)*100,1),")")</f>
        <v>(31)</v>
      </c>
      <c r="D329" s="302">
        <f>'Ind T6'!R135</f>
        <v>1.9038148076076291</v>
      </c>
      <c r="E329" s="299" t="str">
        <f>CONCATENATE("(",ROUND((D329/$H331)*100,1),")")</f>
        <v>(10.3)</v>
      </c>
      <c r="F329" s="302">
        <f>'Ind T6'!S135</f>
        <v>1.3819514795397212</v>
      </c>
      <c r="G329" s="299" t="str">
        <f>CONCATENATE("(",ROUND((F329/$H331)*100,1),")")</f>
        <v>(7.5)</v>
      </c>
      <c r="H329" s="302">
        <f>SUM(B329,D329,F329)</f>
        <v>8.9911133377329726</v>
      </c>
      <c r="I329" s="299" t="str">
        <f>CONCATENATE("(",ROUND((H329/$H331)*100,1),")")</f>
        <v>(48.9)</v>
      </c>
      <c r="K329" s="302">
        <f>B334-B329</f>
        <v>0.63054362146893528</v>
      </c>
      <c r="L329" s="302">
        <f>D334-D329</f>
        <v>0.24897694130542969</v>
      </c>
      <c r="M329" s="302">
        <f>F334-F329</f>
        <v>0.28555781717403383</v>
      </c>
      <c r="N329" s="302">
        <f>SUM(K329:M329)</f>
        <v>1.1650783799483988</v>
      </c>
    </row>
    <row r="330" spans="1:14" x14ac:dyDescent="0.2">
      <c r="A330" s="282" t="s">
        <v>365</v>
      </c>
      <c r="B330" s="302">
        <f>'Ind T6'!Q134</f>
        <v>5.1849183984350571</v>
      </c>
      <c r="C330" s="299" t="str">
        <f>CONCATENATE("(",ROUND((B330/$H331)*100,1),")")</f>
        <v>(28.2)</v>
      </c>
      <c r="D330" s="302">
        <f>'Ind T6'!R134</f>
        <v>3.5475946235534601</v>
      </c>
      <c r="E330" s="299" t="str">
        <f>CONCATENATE("(",ROUND((D330/$H331)*100,1),")")</f>
        <v>(19.3)</v>
      </c>
      <c r="F330" s="302">
        <f>'Ind T6'!S134</f>
        <v>0.67537364027847901</v>
      </c>
      <c r="G330" s="299" t="str">
        <f>CONCATENATE("(",ROUND((F330/$H331)*100,1),")")</f>
        <v>(3.7)</v>
      </c>
      <c r="H330" s="302">
        <f t="shared" ref="H330" si="251">SUM(B330,D330,F330)</f>
        <v>9.4078866622669963</v>
      </c>
      <c r="I330" s="299" t="str">
        <f>CONCATENATE("(",ROUND((H330/$H331)*100,1),")")</f>
        <v>(51.1)</v>
      </c>
      <c r="K330" s="302">
        <f t="shared" ref="K330:K331" si="252">B335-B330</f>
        <v>0.98264551908936859</v>
      </c>
      <c r="L330" s="302">
        <f t="shared" ref="L330:L331" si="253">D335-D330</f>
        <v>5.9970055655024446E-2</v>
      </c>
      <c r="M330" s="302">
        <f t="shared" ref="M330:M331" si="254">F335-F330</f>
        <v>8.0306045307250162E-2</v>
      </c>
      <c r="N330" s="302">
        <f t="shared" ref="N330:N331" si="255">SUM(K330:M330)</f>
        <v>1.1229216200516432</v>
      </c>
    </row>
    <row r="331" spans="1:14" x14ac:dyDescent="0.2">
      <c r="A331" s="282" t="s">
        <v>363</v>
      </c>
      <c r="B331" s="302">
        <f>SUM(B329:B330)</f>
        <v>10.890265449020678</v>
      </c>
      <c r="C331" s="299" t="str">
        <f>CONCATENATE("(",ROUND((B331/$H331)*100,1),")")</f>
        <v>(59.2)</v>
      </c>
      <c r="D331" s="302">
        <f>SUM(D329:D330)</f>
        <v>5.451409431161089</v>
      </c>
      <c r="E331" s="299" t="str">
        <f>CONCATENATE("(",ROUND((D331/$H331)*100,1),")")</f>
        <v>(29.6)</v>
      </c>
      <c r="F331" s="302">
        <f>SUM(F329:F330)</f>
        <v>2.0573251198182003</v>
      </c>
      <c r="G331" s="299" t="str">
        <f>CONCATENATE("(",ROUND((F331/$H331)*100,1),")")</f>
        <v>(11.2)</v>
      </c>
      <c r="H331" s="302">
        <f>SUM(H329:H330)</f>
        <v>18.398999999999969</v>
      </c>
      <c r="I331" s="299" t="str">
        <f>CONCATENATE("(",ROUND((H331/$H331)*100,1),")")</f>
        <v>(100)</v>
      </c>
      <c r="K331" s="302">
        <f t="shared" si="252"/>
        <v>1.6131891405583048</v>
      </c>
      <c r="L331" s="302">
        <f t="shared" si="253"/>
        <v>0.30894699696045436</v>
      </c>
      <c r="M331" s="302">
        <f t="shared" si="254"/>
        <v>0.36586386248128377</v>
      </c>
      <c r="N331" s="302">
        <f t="shared" si="255"/>
        <v>2.2880000000000429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6.3358906720545569</v>
      </c>
      <c r="C334" s="299" t="str">
        <f>CONCATENATE("(",ROUND((B334/$H336)*100,1),")")</f>
        <v>(30.6)</v>
      </c>
      <c r="D334" s="302">
        <f>'Ind T6'!W135</f>
        <v>2.1527917489130588</v>
      </c>
      <c r="E334" s="299" t="str">
        <f>CONCATENATE("(",ROUND((D334/$H336)*100,1),")")</f>
        <v>(10.4)</v>
      </c>
      <c r="F334" s="302">
        <f>'Ind T6'!X135</f>
        <v>1.667509296713755</v>
      </c>
      <c r="G334" s="299" t="str">
        <f>CONCATENATE("(",ROUND((F334/$H336)*100,1),")")</f>
        <v>(8.1)</v>
      </c>
      <c r="H334" s="302">
        <f>SUM(B334,D334,F334)</f>
        <v>10.15619171768137</v>
      </c>
      <c r="I334" s="299" t="str">
        <f>CONCATENATE("(",ROUND((H334/$H336)*100,1),")")</f>
        <v>(49.1)</v>
      </c>
      <c r="K334" s="302">
        <f>B334-B324</f>
        <v>0.64850395025262486</v>
      </c>
      <c r="L334" s="302">
        <f>D334-D324</f>
        <v>0.25998525730771815</v>
      </c>
      <c r="M334" s="302">
        <f>F334-F324</f>
        <v>0.35864992818608665</v>
      </c>
      <c r="N334" s="302">
        <f>SUM(K334:M334)</f>
        <v>1.2671391357464297</v>
      </c>
    </row>
    <row r="335" spans="1:14" x14ac:dyDescent="0.2">
      <c r="A335" s="282" t="s">
        <v>365</v>
      </c>
      <c r="B335" s="302">
        <f>'Ind T6'!V134</f>
        <v>6.1675639175244257</v>
      </c>
      <c r="C335" s="299" t="str">
        <f>CONCATENATE("(",ROUND((B335/$H336)*100,1),")")</f>
        <v>(29.8)</v>
      </c>
      <c r="D335" s="302">
        <f>'Ind T6'!W134</f>
        <v>3.6075646792084846</v>
      </c>
      <c r="E335" s="299" t="str">
        <f>CONCATENATE("(",ROUND((D335/$H336)*100,1),")")</f>
        <v>(17.4)</v>
      </c>
      <c r="F335" s="302">
        <f>'Ind T6'!X134</f>
        <v>0.75567968558572918</v>
      </c>
      <c r="G335" s="299" t="str">
        <f>CONCATENATE("(",ROUND((F335/$H336)*100,1),")")</f>
        <v>(3.7)</v>
      </c>
      <c r="H335" s="302">
        <f>SUM(B335,D335,F335)</f>
        <v>10.53080828231864</v>
      </c>
      <c r="I335" s="299" t="str">
        <f>CONCATENATE("(",ROUND((H335/$H336)*100,1),")")</f>
        <v>(50.9)</v>
      </c>
      <c r="K335" s="302">
        <f t="shared" ref="K335:K336" si="256">B335-B325</f>
        <v>1.1806985295302912</v>
      </c>
      <c r="L335" s="302">
        <f t="shared" ref="L335:L336" si="257">D335-D325</f>
        <v>-8.6941074700958243E-2</v>
      </c>
      <c r="M335" s="302">
        <f t="shared" ref="M335:M336" si="258">F335-F325</f>
        <v>9.210340942425066E-2</v>
      </c>
      <c r="N335" s="302">
        <f t="shared" ref="N335:N336" si="259">SUM(K335:M335)</f>
        <v>1.1858608642535837</v>
      </c>
    </row>
    <row r="336" spans="1:14" x14ac:dyDescent="0.2">
      <c r="A336" s="282" t="s">
        <v>363</v>
      </c>
      <c r="B336" s="302">
        <f>SUM(B334:B335)</f>
        <v>12.503454589578983</v>
      </c>
      <c r="C336" s="299" t="str">
        <f>CONCATENATE("(",ROUND((B336/$H336)*100,1),")")</f>
        <v>(60.4)</v>
      </c>
      <c r="D336" s="302">
        <f>SUM(D334:D335)</f>
        <v>5.7603564281215434</v>
      </c>
      <c r="E336" s="299" t="str">
        <f>CONCATENATE("(",ROUND((D336/$H336)*100,1),")")</f>
        <v>(27.8)</v>
      </c>
      <c r="F336" s="302">
        <f>SUM(F334:F335)</f>
        <v>2.4231889822994841</v>
      </c>
      <c r="G336" s="299" t="str">
        <f>CONCATENATE("(",ROUND((F336/$H336)*100,1),")")</f>
        <v>(11.7)</v>
      </c>
      <c r="H336" s="302">
        <f>SUM(H334:H335)</f>
        <v>20.687000000000012</v>
      </c>
      <c r="I336" s="299" t="str">
        <f>CONCATENATE("(",ROUND((H336/$H336)*100,1),")")</f>
        <v>(100)</v>
      </c>
      <c r="K336" s="302">
        <f t="shared" si="256"/>
        <v>1.8292024797829161</v>
      </c>
      <c r="L336" s="302">
        <f t="shared" si="257"/>
        <v>0.17304418260675991</v>
      </c>
      <c r="M336" s="302">
        <f t="shared" si="258"/>
        <v>0.4507533376103372</v>
      </c>
      <c r="N336" s="302">
        <f t="shared" si="259"/>
        <v>2.4530000000000132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33.245004866100153</v>
      </c>
      <c r="C345" s="299" t="str">
        <f>CONCATENATE("(",ROUND((B345/$H347)*100,1),")")</f>
        <v>(37.9)</v>
      </c>
      <c r="D345" s="302">
        <f>'Ind T6'!M144</f>
        <v>5.1190815636958158</v>
      </c>
      <c r="E345" s="299" t="str">
        <f>CONCATENATE("(",ROUND((D345/$H347)*100,1),")")</f>
        <v>(5.8)</v>
      </c>
      <c r="F345" s="302">
        <f>'Ind T6'!N144</f>
        <v>15.083343985329863</v>
      </c>
      <c r="G345" s="299" t="str">
        <f>CONCATENATE("(",ROUND((F345/$H347)*100,1),")")</f>
        <v>(17.2)</v>
      </c>
      <c r="H345" s="302">
        <f>SUM(B345,D345,F345)</f>
        <v>53.447430415125829</v>
      </c>
      <c r="I345" s="299" t="str">
        <f>CONCATENATE("(",ROUND((H345/$H347)*100,1),")")</f>
        <v>(60.9)</v>
      </c>
      <c r="K345" s="302">
        <f>B350-B345</f>
        <v>0.57318342430892955</v>
      </c>
      <c r="L345" s="302">
        <f>D350-D345</f>
        <v>0.30373967893140641</v>
      </c>
      <c r="M345" s="302">
        <f>F350-F345</f>
        <v>0.47901897886426603</v>
      </c>
      <c r="N345" s="302">
        <f>SUM(K345:M345)</f>
        <v>1.355942082104602</v>
      </c>
    </row>
    <row r="346" spans="1:14" x14ac:dyDescent="0.2">
      <c r="A346" s="282" t="s">
        <v>365</v>
      </c>
      <c r="B346" s="302">
        <f>'Ind T6'!L143</f>
        <v>17.635935046902485</v>
      </c>
      <c r="C346" s="299" t="str">
        <f>CONCATENATE("(",ROUND((B346/$H347)*100,1),")")</f>
        <v>(20.1)</v>
      </c>
      <c r="D346" s="302">
        <f>'Ind T6'!M143</f>
        <v>12.653395029478464</v>
      </c>
      <c r="E346" s="299" t="str">
        <f>CONCATENATE("(",ROUND((D346/$H347)*100,1),")")</f>
        <v>(14.4)</v>
      </c>
      <c r="F346" s="302">
        <f>'Ind T6'!N143</f>
        <v>3.9752395084930874</v>
      </c>
      <c r="G346" s="299" t="str">
        <f>CONCATENATE("(",ROUND((F346/$H347)*100,1),")")</f>
        <v>(4.5)</v>
      </c>
      <c r="H346" s="302">
        <f t="shared" ref="H346" si="260">SUM(B346,D346,F346)</f>
        <v>34.264569584874039</v>
      </c>
      <c r="I346" s="299" t="str">
        <f>CONCATENATE("(",ROUND((H346/$H347)*100,1),")")</f>
        <v>(39.1)</v>
      </c>
      <c r="K346" s="302">
        <f t="shared" ref="K346:K347" si="261">B351-B346</f>
        <v>0.69535454469961522</v>
      </c>
      <c r="L346" s="302">
        <f t="shared" ref="L346:L347" si="262">D351-D346</f>
        <v>0.58915565666610981</v>
      </c>
      <c r="M346" s="302">
        <f t="shared" ref="M346:M347" si="263">F351-F346</f>
        <v>0.22954771652985473</v>
      </c>
      <c r="N346" s="302">
        <f t="shared" ref="N346:N347" si="264">SUM(K346:M346)</f>
        <v>1.5140579178955798</v>
      </c>
    </row>
    <row r="347" spans="1:14" x14ac:dyDescent="0.2">
      <c r="A347" s="282" t="s">
        <v>363</v>
      </c>
      <c r="B347" s="302">
        <f>SUM(B345:B346)</f>
        <v>50.880939913002635</v>
      </c>
      <c r="C347" s="299" t="str">
        <f>CONCATENATE("(",ROUND((B347/$H347)*100,1),")")</f>
        <v>(58)</v>
      </c>
      <c r="D347" s="302">
        <f>SUM(D345:D346)</f>
        <v>17.772476593174279</v>
      </c>
      <c r="E347" s="299" t="str">
        <f>CONCATENATE("(",ROUND((D347/$H347)*100,1),")")</f>
        <v>(20.3)</v>
      </c>
      <c r="F347" s="302">
        <f>SUM(F345:F346)</f>
        <v>19.058583493822951</v>
      </c>
      <c r="G347" s="299" t="str">
        <f>CONCATENATE("(",ROUND((F347/$H347)*100,1),")")</f>
        <v>(21.7)</v>
      </c>
      <c r="H347" s="302">
        <f>SUM(H345:H346)</f>
        <v>87.711999999999875</v>
      </c>
      <c r="I347" s="299" t="str">
        <f>CONCATENATE("(",ROUND((H347/$H347)*100,1),")")</f>
        <v>(100)</v>
      </c>
      <c r="K347" s="302">
        <f t="shared" si="261"/>
        <v>1.2685379690085483</v>
      </c>
      <c r="L347" s="302">
        <f t="shared" si="262"/>
        <v>0.89289533559751888</v>
      </c>
      <c r="M347" s="302">
        <f t="shared" si="263"/>
        <v>0.70856669539411854</v>
      </c>
      <c r="N347" s="302">
        <f t="shared" si="264"/>
        <v>2.8700000000001857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33.818188290409083</v>
      </c>
      <c r="C350" s="299" t="str">
        <f>CONCATENATE("(",ROUND((B350/$H352)*100,1),")")</f>
        <v>(37.3)</v>
      </c>
      <c r="D350" s="302">
        <f>'Ind T6'!R144</f>
        <v>5.4228212426272222</v>
      </c>
      <c r="E350" s="299" t="str">
        <f>CONCATENATE("(",ROUND((D350/$H352)*100,1),")")</f>
        <v>(6)</v>
      </c>
      <c r="F350" s="302">
        <f>'Ind T6'!S144</f>
        <v>15.562362964194129</v>
      </c>
      <c r="G350" s="299" t="str">
        <f>CONCATENATE("(",ROUND((F350/$H352)*100,1),")")</f>
        <v>(17.2)</v>
      </c>
      <c r="H350" s="302">
        <f>SUM(B350,D350,F350)</f>
        <v>54.803372497230434</v>
      </c>
      <c r="I350" s="299" t="str">
        <f>CONCATENATE("(",ROUND((H350/$H352)*100,1),")")</f>
        <v>(60.5)</v>
      </c>
      <c r="K350" s="302">
        <f>B355-B350</f>
        <v>0.96879314475624767</v>
      </c>
      <c r="L350" s="302">
        <f>D355-D350</f>
        <v>0.52872165331754761</v>
      </c>
      <c r="M350" s="302">
        <f>F355-F350</f>
        <v>0.8546361203602757</v>
      </c>
      <c r="N350" s="302">
        <f>SUM(K350:M350)</f>
        <v>2.352150918434071</v>
      </c>
    </row>
    <row r="351" spans="1:14" x14ac:dyDescent="0.2">
      <c r="A351" s="282" t="s">
        <v>365</v>
      </c>
      <c r="B351" s="302">
        <f>'Ind T6'!Q143</f>
        <v>18.331289591602101</v>
      </c>
      <c r="C351" s="299" t="str">
        <f>CONCATENATE("(",ROUND((B351/$H352)*100,1),")")</f>
        <v>(20.2)</v>
      </c>
      <c r="D351" s="302">
        <f>'Ind T6'!R143</f>
        <v>13.242550686144574</v>
      </c>
      <c r="E351" s="299" t="str">
        <f>CONCATENATE("(",ROUND((D351/$H352)*100,1),")")</f>
        <v>(14.6)</v>
      </c>
      <c r="F351" s="302">
        <f>'Ind T6'!S143</f>
        <v>4.2047872250229421</v>
      </c>
      <c r="G351" s="299" t="str">
        <f>CONCATENATE("(",ROUND((F351/$H352)*100,1),")")</f>
        <v>(4.6)</v>
      </c>
      <c r="H351" s="302">
        <f t="shared" ref="H351" si="265">SUM(B351,D351,F351)</f>
        <v>35.778627502769616</v>
      </c>
      <c r="I351" s="299" t="str">
        <f>CONCATENATE("(",ROUND((H351/$H352)*100,1),")")</f>
        <v>(39.5)</v>
      </c>
      <c r="K351" s="302">
        <f t="shared" ref="K351:K352" si="266">B356-B351</f>
        <v>1.0909239197159408</v>
      </c>
      <c r="L351" s="302">
        <f t="shared" ref="L351:L352" si="267">D356-D351</f>
        <v>0.87221048025075731</v>
      </c>
      <c r="M351" s="302">
        <f t="shared" ref="M351:M352" si="268">F356-F351</f>
        <v>0.41471468159936098</v>
      </c>
      <c r="N351" s="302">
        <f t="shared" ref="N351:N352" si="269">SUM(K351:M351)</f>
        <v>2.3778490815660591</v>
      </c>
    </row>
    <row r="352" spans="1:14" x14ac:dyDescent="0.2">
      <c r="A352" s="282" t="s">
        <v>363</v>
      </c>
      <c r="B352" s="302">
        <f>SUM(B350:B351)</f>
        <v>52.149477882011183</v>
      </c>
      <c r="C352" s="299" t="str">
        <f>CONCATENATE("(",ROUND((B352/$H352)*100,1),")")</f>
        <v>(57.6)</v>
      </c>
      <c r="D352" s="302">
        <f>SUM(D350:D351)</f>
        <v>18.665371928771798</v>
      </c>
      <c r="E352" s="299" t="str">
        <f>CONCATENATE("(",ROUND((D352/$H352)*100,1),")")</f>
        <v>(20.6)</v>
      </c>
      <c r="F352" s="302">
        <f>SUM(F350:F351)</f>
        <v>19.76715018921707</v>
      </c>
      <c r="G352" s="299" t="str">
        <f>CONCATENATE("(",ROUND((F352/$H352)*100,1),")")</f>
        <v>(21.8)</v>
      </c>
      <c r="H352" s="302">
        <f>SUM(H350:H351)</f>
        <v>90.58200000000005</v>
      </c>
      <c r="I352" s="299" t="str">
        <f>CONCATENATE("(",ROUND((H352/$H352)*100,1),")")</f>
        <v>(100)</v>
      </c>
      <c r="K352" s="302">
        <f t="shared" si="266"/>
        <v>2.0597170644721885</v>
      </c>
      <c r="L352" s="302">
        <f t="shared" si="267"/>
        <v>1.400932133568304</v>
      </c>
      <c r="M352" s="302">
        <f t="shared" si="268"/>
        <v>1.2693508019596393</v>
      </c>
      <c r="N352" s="302">
        <f t="shared" si="269"/>
        <v>4.7300000000001319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34.78698143516533</v>
      </c>
      <c r="C355" s="299" t="str">
        <f>CONCATENATE("(",ROUND((B355/$H357)*100,1),")")</f>
        <v>(36.5)</v>
      </c>
      <c r="D355" s="302">
        <f>'Ind T6'!W144</f>
        <v>5.9515428959447698</v>
      </c>
      <c r="E355" s="299" t="str">
        <f>CONCATENATE("(",ROUND((D355/$H357)*100,1),")")</f>
        <v>(6.2)</v>
      </c>
      <c r="F355" s="302">
        <f>'Ind T6'!X144</f>
        <v>16.416999084554405</v>
      </c>
      <c r="G355" s="299" t="str">
        <f>CONCATENATE("(",ROUND((F355/$H357)*100,1),")")</f>
        <v>(17.2)</v>
      </c>
      <c r="H355" s="302">
        <f>SUM(B355,D355,F355)</f>
        <v>57.155523415664504</v>
      </c>
      <c r="I355" s="299" t="str">
        <f>CONCATENATE("(",ROUND((H355/$H357)*100,1),")")</f>
        <v>(60)</v>
      </c>
      <c r="K355" s="302">
        <f>B355-B345</f>
        <v>1.5419765690651772</v>
      </c>
      <c r="L355" s="302">
        <f>D355-D345</f>
        <v>0.83246133224895402</v>
      </c>
      <c r="M355" s="302">
        <f>F355-F345</f>
        <v>1.3336550992245417</v>
      </c>
      <c r="N355" s="302">
        <f>SUM(K355:M355)</f>
        <v>3.708093000538673</v>
      </c>
    </row>
    <row r="356" spans="1:14" x14ac:dyDescent="0.2">
      <c r="A356" s="282" t="s">
        <v>365</v>
      </c>
      <c r="B356" s="302">
        <f>'Ind T6'!V143</f>
        <v>19.422213511318041</v>
      </c>
      <c r="C356" s="299" t="str">
        <f>CONCATENATE("(",ROUND((B356/$H357)*100,1),")")</f>
        <v>(20.4)</v>
      </c>
      <c r="D356" s="302">
        <f>'Ind T6'!W143</f>
        <v>14.114761166395331</v>
      </c>
      <c r="E356" s="299" t="str">
        <f>CONCATENATE("(",ROUND((D356/$H357)*100,1),")")</f>
        <v>(14.8)</v>
      </c>
      <c r="F356" s="302">
        <f>'Ind T6'!X143</f>
        <v>4.6195019066223031</v>
      </c>
      <c r="G356" s="299" t="str">
        <f>CONCATENATE("(",ROUND((F356/$H357)*100,1),")")</f>
        <v>(4.8)</v>
      </c>
      <c r="H356" s="302">
        <f t="shared" ref="H356" si="270">SUM(B356,D356,F356)</f>
        <v>38.156476584335678</v>
      </c>
      <c r="I356" s="299" t="str">
        <f>CONCATENATE("(",ROUND((H356/$H357)*100,1),")")</f>
        <v>(40)</v>
      </c>
      <c r="K356" s="302">
        <f t="shared" ref="K356:K357" si="271">B356-B346</f>
        <v>1.786278464415556</v>
      </c>
      <c r="L356" s="302">
        <f t="shared" ref="L356:L357" si="272">D356-D346</f>
        <v>1.4613661369168671</v>
      </c>
      <c r="M356" s="302">
        <f t="shared" ref="M356:M357" si="273">F356-F346</f>
        <v>0.64426239812921571</v>
      </c>
      <c r="N356" s="302">
        <f t="shared" ref="N356:N357" si="274">SUM(K356:M356)</f>
        <v>3.8919069994616389</v>
      </c>
    </row>
    <row r="357" spans="1:14" x14ac:dyDescent="0.2">
      <c r="A357" s="282" t="s">
        <v>363</v>
      </c>
      <c r="B357" s="302">
        <f>SUM(B355:B356)</f>
        <v>54.209194946483372</v>
      </c>
      <c r="C357" s="299" t="str">
        <f>CONCATENATE("(",ROUND((B357/$H357)*100,1),")")</f>
        <v>(56.9)</v>
      </c>
      <c r="D357" s="302">
        <f>SUM(D355:D356)</f>
        <v>20.066304062340102</v>
      </c>
      <c r="E357" s="299" t="str">
        <f>CONCATENATE("(",ROUND((D357/$H357)*100,1),")")</f>
        <v>(21.1)</v>
      </c>
      <c r="F357" s="302">
        <f>SUM(F355:F356)</f>
        <v>21.036500991176709</v>
      </c>
      <c r="G357" s="299" t="str">
        <f>CONCATENATE("(",ROUND((F357/$H357)*100,1),")")</f>
        <v>(22.1)</v>
      </c>
      <c r="H357" s="302">
        <f>SUM(H355:H356)</f>
        <v>95.312000000000182</v>
      </c>
      <c r="I357" s="299" t="str">
        <f>CONCATENATE("(",ROUND((H357/$H357)*100,1),")")</f>
        <v>(100)</v>
      </c>
      <c r="K357" s="302">
        <f t="shared" si="271"/>
        <v>3.3282550334807368</v>
      </c>
      <c r="L357" s="302">
        <f t="shared" si="272"/>
        <v>2.2938274691658229</v>
      </c>
      <c r="M357" s="302">
        <f t="shared" si="273"/>
        <v>1.9779174973537579</v>
      </c>
      <c r="N357" s="302">
        <f t="shared" si="274"/>
        <v>7.6000000000003176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46.229680193586532</v>
      </c>
      <c r="C366" s="299" t="str">
        <f>CONCATENATE("(",ROUND((B366/$H368)*100,1),")")</f>
        <v>(39.1)</v>
      </c>
      <c r="D366" s="302">
        <f>'Ind T6'!M153</f>
        <v>16.28594420851184</v>
      </c>
      <c r="E366" s="299" t="str">
        <f>CONCATENATE("(",ROUND((D366/$H368)*100,1),")")</f>
        <v>(13.8)</v>
      </c>
      <c r="F366" s="302">
        <f>'Ind T6'!N153</f>
        <v>4.4568148347818122</v>
      </c>
      <c r="G366" s="299" t="str">
        <f>CONCATENATE("(",ROUND((F366/$H368)*100,1),")")</f>
        <v>(3.8)</v>
      </c>
      <c r="H366" s="302">
        <f>SUM(B366,D366,F366)</f>
        <v>66.972439236880177</v>
      </c>
      <c r="I366" s="299" t="str">
        <f>CONCATENATE("(",ROUND((H366/$H368)*100,1),")")</f>
        <v>(56.7)</v>
      </c>
      <c r="K366" s="302">
        <f>B371-B366</f>
        <v>3.0417209188026959</v>
      </c>
      <c r="L366" s="302">
        <f>D371-D366</f>
        <v>1.036230951875968</v>
      </c>
      <c r="M366" s="302">
        <f>F371-F366</f>
        <v>0.21915763985136039</v>
      </c>
      <c r="N366" s="302">
        <f>SUM(K366:M366)</f>
        <v>4.2971095105300243</v>
      </c>
    </row>
    <row r="367" spans="1:14" x14ac:dyDescent="0.2">
      <c r="A367" s="282" t="s">
        <v>365</v>
      </c>
      <c r="B367" s="302">
        <f>'Ind T6'!L152</f>
        <v>23.668521150235797</v>
      </c>
      <c r="C367" s="299" t="str">
        <f>CONCATENATE("(",ROUND((B367/$H368)*100,1),")")</f>
        <v>(20)</v>
      </c>
      <c r="D367" s="302">
        <f>'Ind T6'!M152</f>
        <v>22.297268691276134</v>
      </c>
      <c r="E367" s="299" t="str">
        <f>CONCATENATE("(",ROUND((D367/$H368)*100,1),")")</f>
        <v>(18.9)</v>
      </c>
      <c r="F367" s="302">
        <f>'Ind T6'!N152</f>
        <v>5.2577709216079755</v>
      </c>
      <c r="G367" s="299" t="str">
        <f>CONCATENATE("(",ROUND((F367/$H368)*100,1),")")</f>
        <v>(4.4)</v>
      </c>
      <c r="H367" s="302">
        <f t="shared" ref="H367" si="275">SUM(B367,D367,F367)</f>
        <v>51.223560763119913</v>
      </c>
      <c r="I367" s="299" t="str">
        <f>CONCATENATE("(",ROUND((H367/$H368)*100,1),")")</f>
        <v>(43.3)</v>
      </c>
      <c r="K367" s="302">
        <f t="shared" ref="K367:K368" si="276">B372-B367</f>
        <v>2.0117596512315892</v>
      </c>
      <c r="L367" s="302">
        <f t="shared" ref="L367:L368" si="277">D372-D367</f>
        <v>1.020631191524668</v>
      </c>
      <c r="M367" s="302">
        <f t="shared" ref="M367:M368" si="278">F372-F367</f>
        <v>0.25249964671379743</v>
      </c>
      <c r="N367" s="302">
        <f t="shared" ref="N367:N368" si="279">SUM(K367:M367)</f>
        <v>3.2848904894700546</v>
      </c>
    </row>
    <row r="368" spans="1:14" x14ac:dyDescent="0.2">
      <c r="A368" s="282" t="s">
        <v>363</v>
      </c>
      <c r="B368" s="302">
        <f>SUM(B366:B367)</f>
        <v>69.898201343822336</v>
      </c>
      <c r="C368" s="299" t="str">
        <f>CONCATENATE("(",ROUND((B368/$H368)*100,1),")")</f>
        <v>(59.1)</v>
      </c>
      <c r="D368" s="302">
        <f>SUM(D366:D367)</f>
        <v>38.583212899787974</v>
      </c>
      <c r="E368" s="299" t="str">
        <f>CONCATENATE("(",ROUND((D368/$H368)*100,1),")")</f>
        <v>(32.6)</v>
      </c>
      <c r="F368" s="302">
        <f>SUM(F366:F367)</f>
        <v>9.7145857563897877</v>
      </c>
      <c r="G368" s="299" t="str">
        <f>CONCATENATE("(",ROUND((F368/$H368)*100,1),")")</f>
        <v>(8.2)</v>
      </c>
      <c r="H368" s="302">
        <f>SUM(H366:H367)</f>
        <v>118.19600000000008</v>
      </c>
      <c r="I368" s="299" t="str">
        <f>CONCATENATE("(",ROUND((H368/$H368)*100,1),")")</f>
        <v>(100)</v>
      </c>
      <c r="K368" s="302">
        <f t="shared" si="276"/>
        <v>5.0534805700342815</v>
      </c>
      <c r="L368" s="302">
        <f t="shared" si="277"/>
        <v>2.056862143400636</v>
      </c>
      <c r="M368" s="302">
        <f t="shared" si="278"/>
        <v>0.47165728656515782</v>
      </c>
      <c r="N368" s="302">
        <f t="shared" si="279"/>
        <v>7.5820000000000753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49.271401112389228</v>
      </c>
      <c r="C371" s="299" t="str">
        <f>CONCATENATE("(",ROUND((B371/$H373)*100,1),")")</f>
        <v>(39.2)</v>
      </c>
      <c r="D371" s="302">
        <f>'Ind T6'!R153</f>
        <v>17.322175160387808</v>
      </c>
      <c r="E371" s="299" t="str">
        <f>CONCATENATE("(",ROUND((D371/$H373)*100,1),")")</f>
        <v>(13.8)</v>
      </c>
      <c r="F371" s="302">
        <f>'Ind T6'!S153</f>
        <v>4.6759724746331726</v>
      </c>
      <c r="G371" s="299" t="str">
        <f>CONCATENATE("(",ROUND((F371/$H373)*100,1),")")</f>
        <v>(3.7)</v>
      </c>
      <c r="H371" s="302">
        <f>SUM(B371,D371,F371)</f>
        <v>71.269548747410198</v>
      </c>
      <c r="I371" s="299" t="str">
        <f>CONCATENATE("(",ROUND((H371/$H373)*100,1),")")</f>
        <v>(56.7)</v>
      </c>
      <c r="K371" s="302">
        <f>B376-B371</f>
        <v>3.2212889142753767</v>
      </c>
      <c r="L371" s="302">
        <f>D376-D371</f>
        <v>0.96348044727417914</v>
      </c>
      <c r="M371" s="302">
        <f>F376-F371</f>
        <v>0.32036370361861533</v>
      </c>
      <c r="N371" s="302">
        <f>SUM(K371:M371)</f>
        <v>4.5051330651681711</v>
      </c>
    </row>
    <row r="372" spans="1:14" x14ac:dyDescent="0.2">
      <c r="A372" s="282" t="s">
        <v>365</v>
      </c>
      <c r="B372" s="302">
        <f>'Ind T6'!Q152</f>
        <v>25.680280801467386</v>
      </c>
      <c r="C372" s="299" t="str">
        <f>CONCATENATE("(",ROUND((B372/$H373)*100,1),")")</f>
        <v>(20.4)</v>
      </c>
      <c r="D372" s="302">
        <f>'Ind T6'!R152</f>
        <v>23.317899882800802</v>
      </c>
      <c r="E372" s="299" t="str">
        <f>CONCATENATE("(",ROUND((D372/$H373)*100,1),")")</f>
        <v>(18.5)</v>
      </c>
      <c r="F372" s="302">
        <f>'Ind T6'!S152</f>
        <v>5.510270568321773</v>
      </c>
      <c r="G372" s="299" t="str">
        <f>CONCATENATE("(",ROUND((F372/$H373)*100,1),")")</f>
        <v>(4.4)</v>
      </c>
      <c r="H372" s="302">
        <f t="shared" ref="H372" si="280">SUM(B372,D372,F372)</f>
        <v>54.508451252589964</v>
      </c>
      <c r="I372" s="299" t="str">
        <f>CONCATENATE("(",ROUND((H372/$H373)*100,1),")")</f>
        <v>(43.3)</v>
      </c>
      <c r="K372" s="302">
        <f t="shared" ref="K372:K373" si="281">B377-B372</f>
        <v>2.2893668727116392</v>
      </c>
      <c r="L372" s="302">
        <f t="shared" ref="L372:L373" si="282">D377-D372</f>
        <v>0.67541982715641069</v>
      </c>
      <c r="M372" s="302">
        <f t="shared" ref="M372:M373" si="283">F377-F372</f>
        <v>0.41308023496347968</v>
      </c>
      <c r="N372" s="302">
        <f t="shared" ref="N372:N373" si="284">SUM(K372:M372)</f>
        <v>3.3778669348315296</v>
      </c>
    </row>
    <row r="373" spans="1:14" x14ac:dyDescent="0.2">
      <c r="A373" s="282" t="s">
        <v>363</v>
      </c>
      <c r="B373" s="302">
        <f>SUM(B371:B372)</f>
        <v>74.951681913856618</v>
      </c>
      <c r="C373" s="299" t="str">
        <f>CONCATENATE("(",ROUND((B373/$H373)*100,1),")")</f>
        <v>(59.6)</v>
      </c>
      <c r="D373" s="302">
        <f>SUM(D371:D372)</f>
        <v>40.64007504318861</v>
      </c>
      <c r="E373" s="299" t="str">
        <f>CONCATENATE("(",ROUND((D373/$H373)*100,1),")")</f>
        <v>(32.3)</v>
      </c>
      <c r="F373" s="302">
        <f>SUM(F371:F372)</f>
        <v>10.186243042954946</v>
      </c>
      <c r="G373" s="299" t="str">
        <f>CONCATENATE("(",ROUND((F373/$H373)*100,1),")")</f>
        <v>(8.1)</v>
      </c>
      <c r="H373" s="302">
        <f>SUM(H371:H372)</f>
        <v>125.77800000000016</v>
      </c>
      <c r="I373" s="299" t="str">
        <f>CONCATENATE("(",ROUND((H373/$H373)*100,1),")")</f>
        <v>(100)</v>
      </c>
      <c r="K373" s="302">
        <f t="shared" si="281"/>
        <v>5.5106557869870159</v>
      </c>
      <c r="L373" s="302">
        <f t="shared" si="282"/>
        <v>1.6389002744305898</v>
      </c>
      <c r="M373" s="302">
        <f t="shared" si="283"/>
        <v>0.733443938582095</v>
      </c>
      <c r="N373" s="302">
        <f t="shared" si="284"/>
        <v>7.8829999999997007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52.492690026664604</v>
      </c>
      <c r="C376" s="299" t="str">
        <f>CONCATENATE("(",ROUND((B376/$H378)*100,1),")")</f>
        <v>(39.3)</v>
      </c>
      <c r="D376" s="302">
        <f>'Ind T6'!W153</f>
        <v>18.285655607661987</v>
      </c>
      <c r="E376" s="299" t="str">
        <f>CONCATENATE("(",ROUND((D376/$H378)*100,1),")")</f>
        <v>(13.7)</v>
      </c>
      <c r="F376" s="302">
        <f>'Ind T6'!X153</f>
        <v>4.9963361782517879</v>
      </c>
      <c r="G376" s="299" t="str">
        <f>CONCATENATE("(",ROUND((F376/$H378)*100,1),")")</f>
        <v>(3.7)</v>
      </c>
      <c r="H376" s="302">
        <f>SUM(B376,D376,F376)</f>
        <v>75.774681812578393</v>
      </c>
      <c r="I376" s="299" t="str">
        <f>CONCATENATE("(",ROUND((H376/$H378)*100,1),")")</f>
        <v>(56.7)</v>
      </c>
      <c r="K376" s="302">
        <f>B376-B366</f>
        <v>6.2630098330780726</v>
      </c>
      <c r="L376" s="302">
        <f>D376-D366</f>
        <v>1.9997113991501472</v>
      </c>
      <c r="M376" s="302">
        <f>F376-F366</f>
        <v>0.53952134346997571</v>
      </c>
      <c r="N376" s="302">
        <f>SUM(K376:M376)</f>
        <v>8.8022425756981946</v>
      </c>
    </row>
    <row r="377" spans="1:14" x14ac:dyDescent="0.2">
      <c r="A377" s="282" t="s">
        <v>365</v>
      </c>
      <c r="B377" s="302">
        <f>'Ind T6'!V152</f>
        <v>27.969647674179026</v>
      </c>
      <c r="C377" s="299" t="str">
        <f>CONCATENATE("(",ROUND((B377/$H378)*100,1),")")</f>
        <v>(20.9)</v>
      </c>
      <c r="D377" s="302">
        <f>'Ind T6'!W152</f>
        <v>23.993319709957213</v>
      </c>
      <c r="E377" s="299" t="str">
        <f>CONCATENATE("(",ROUND((D377/$H378)*100,1),")")</f>
        <v>(18)</v>
      </c>
      <c r="F377" s="302">
        <f>'Ind T6'!X152</f>
        <v>5.9233508032852527</v>
      </c>
      <c r="G377" s="299" t="str">
        <f>CONCATENATE("(",ROUND((F377/$H378)*100,1),")")</f>
        <v>(4.4)</v>
      </c>
      <c r="H377" s="302">
        <f t="shared" ref="H377" si="285">SUM(B377,D377,F377)</f>
        <v>57.886318187421487</v>
      </c>
      <c r="I377" s="299" t="str">
        <f>CONCATENATE("(",ROUND((H377/$H378)*100,1),")")</f>
        <v>(43.3)</v>
      </c>
      <c r="K377" s="302">
        <f t="shared" ref="K377:K378" si="286">B377-B367</f>
        <v>4.3011265239432284</v>
      </c>
      <c r="L377" s="302">
        <f t="shared" ref="L377:L378" si="287">D377-D367</f>
        <v>1.6960510186810787</v>
      </c>
      <c r="M377" s="302">
        <f t="shared" ref="M377:M378" si="288">F377-F367</f>
        <v>0.66557988167727711</v>
      </c>
      <c r="N377" s="302">
        <f t="shared" ref="N377:N378" si="289">SUM(K377:M377)</f>
        <v>6.6627574243015841</v>
      </c>
    </row>
    <row r="378" spans="1:14" x14ac:dyDescent="0.2">
      <c r="A378" s="282" t="s">
        <v>363</v>
      </c>
      <c r="B378" s="302">
        <f>SUM(B376:B377)</f>
        <v>80.462337700843634</v>
      </c>
      <c r="C378" s="299" t="str">
        <f>CONCATENATE("(",ROUND((B378/$H378)*100,1),")")</f>
        <v>(60.2)</v>
      </c>
      <c r="D378" s="302">
        <f>SUM(D376:D377)</f>
        <v>42.278975317619199</v>
      </c>
      <c r="E378" s="299" t="str">
        <f>CONCATENATE("(",ROUND((D378/$H378)*100,1),")")</f>
        <v>(31.6)</v>
      </c>
      <c r="F378" s="302">
        <f>SUM(F376:F377)</f>
        <v>10.919686981537041</v>
      </c>
      <c r="G378" s="299" t="str">
        <f>CONCATENATE("(",ROUND((F378/$H378)*100,1),")")</f>
        <v>(8.2)</v>
      </c>
      <c r="H378" s="302">
        <f>SUM(H376:H377)</f>
        <v>133.66099999999989</v>
      </c>
      <c r="I378" s="299" t="str">
        <f>CONCATENATE("(",ROUND((H378/$H378)*100,1),")")</f>
        <v>(100)</v>
      </c>
      <c r="K378" s="302">
        <f t="shared" si="286"/>
        <v>10.564136357021297</v>
      </c>
      <c r="L378" s="302">
        <f t="shared" si="287"/>
        <v>3.6957624178312258</v>
      </c>
      <c r="M378" s="302">
        <f t="shared" si="288"/>
        <v>1.2051012251472528</v>
      </c>
      <c r="N378" s="302">
        <f t="shared" si="289"/>
        <v>15.464999999999776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13.703253282661747</v>
      </c>
      <c r="C387" s="299" t="str">
        <f>CONCATENATE("(",ROUND((B387/$H389)*100,1),")")</f>
        <v>(35.2)</v>
      </c>
      <c r="D387" s="302">
        <f>'Ind T6'!M162</f>
        <v>1.9353807802292955</v>
      </c>
      <c r="E387" s="299" t="str">
        <f>CONCATENATE("(",ROUND((D387/$H389)*100,1),")")</f>
        <v>(5)</v>
      </c>
      <c r="F387" s="302">
        <f>'Ind T6'!N162</f>
        <v>0</v>
      </c>
      <c r="G387" s="299" t="str">
        <f>CONCATENATE("(",ROUND((F387/$H389)*100,1),")")</f>
        <v>(0)</v>
      </c>
      <c r="H387" s="302">
        <f>SUM(B387,D387,F387)</f>
        <v>15.638634062891041</v>
      </c>
      <c r="I387" s="299" t="str">
        <f>CONCATENATE("(",ROUND((H387/$H389)*100,1),")")</f>
        <v>(40.2)</v>
      </c>
      <c r="K387" s="302">
        <f>B392-B387</f>
        <v>-0.13954714654954792</v>
      </c>
      <c r="L387" s="302">
        <f>D392-D387</f>
        <v>0.12512626145875383</v>
      </c>
      <c r="M387" s="302">
        <f>F392-F387</f>
        <v>0</v>
      </c>
      <c r="N387" s="302">
        <f>SUM(K387:M387)</f>
        <v>-1.4420885090794089E-2</v>
      </c>
    </row>
    <row r="388" spans="1:14" x14ac:dyDescent="0.2">
      <c r="A388" s="282" t="s">
        <v>365</v>
      </c>
      <c r="B388" s="302">
        <f>'Ind T6'!L161</f>
        <v>12.057644528965826</v>
      </c>
      <c r="C388" s="299" t="str">
        <f>CONCATENATE("(",ROUND((B388/$H389)*100,1),")")</f>
        <v>(31)</v>
      </c>
      <c r="D388" s="302">
        <f>'Ind T6'!M161</f>
        <v>10.531402093181612</v>
      </c>
      <c r="E388" s="299" t="str">
        <f>CONCATENATE("(",ROUND((D388/$H389)*100,1),")")</f>
        <v>(27)</v>
      </c>
      <c r="F388" s="302">
        <f>'Ind T6'!N161</f>
        <v>0.70631931496150668</v>
      </c>
      <c r="G388" s="299" t="str">
        <f>CONCATENATE("(",ROUND((F388/$H389)*100,1),")")</f>
        <v>(1.8)</v>
      </c>
      <c r="H388" s="302">
        <f t="shared" ref="H388" si="290">SUM(B388,D388,F388)</f>
        <v>23.295365937108944</v>
      </c>
      <c r="I388" s="299" t="str">
        <f>CONCATENATE("(",ROUND((H388/$H389)*100,1),")")</f>
        <v>(59.8)</v>
      </c>
      <c r="K388" s="302">
        <f t="shared" ref="K388:K389" si="291">B393-B388</f>
        <v>0.12320047262990386</v>
      </c>
      <c r="L388" s="302">
        <f t="shared" ref="L388:L389" si="292">D393-D388</f>
        <v>0.12913472633749201</v>
      </c>
      <c r="M388" s="302">
        <f t="shared" ref="M388:M389" si="293">F393-F388</f>
        <v>8.0856861234013255E-3</v>
      </c>
      <c r="N388" s="302">
        <f t="shared" ref="N388:N389" si="294">SUM(K388:M388)</f>
        <v>0.26042088509079719</v>
      </c>
    </row>
    <row r="389" spans="1:14" x14ac:dyDescent="0.2">
      <c r="A389" s="282" t="s">
        <v>363</v>
      </c>
      <c r="B389" s="302">
        <f>SUM(B387:B388)</f>
        <v>25.760897811627572</v>
      </c>
      <c r="C389" s="299" t="str">
        <f>CONCATENATE("(",ROUND((B389/$H389)*100,1),")")</f>
        <v>(66.2)</v>
      </c>
      <c r="D389" s="302">
        <f>SUM(D387:D388)</f>
        <v>12.466782873410907</v>
      </c>
      <c r="E389" s="299" t="str">
        <f>CONCATENATE("(",ROUND((D389/$H389)*100,1),")")</f>
        <v>(32)</v>
      </c>
      <c r="F389" s="302">
        <f>SUM(F387:F388)</f>
        <v>0.70631931496150668</v>
      </c>
      <c r="G389" s="299" t="str">
        <f>CONCATENATE("(",ROUND((F389/$H389)*100,1),")")</f>
        <v>(1.8)</v>
      </c>
      <c r="H389" s="302">
        <f>SUM(H387:H388)</f>
        <v>38.933999999999983</v>
      </c>
      <c r="I389" s="299" t="str">
        <f>CONCATENATE("(",ROUND((H389/$H389)*100,1),")")</f>
        <v>(100)</v>
      </c>
      <c r="K389" s="302">
        <f t="shared" si="291"/>
        <v>-1.6346673919642285E-2</v>
      </c>
      <c r="L389" s="302">
        <f t="shared" si="292"/>
        <v>0.25426098779624695</v>
      </c>
      <c r="M389" s="302">
        <f t="shared" si="293"/>
        <v>8.0856861234013255E-3</v>
      </c>
      <c r="N389" s="302">
        <f t="shared" si="294"/>
        <v>0.24600000000000599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13.563706136112199</v>
      </c>
      <c r="C392" s="299" t="str">
        <f>CONCATENATE("(",ROUND((B392/$H394)*100,1),")")</f>
        <v>(34.6)</v>
      </c>
      <c r="D392" s="302">
        <f>'Ind T6'!R162</f>
        <v>2.0605070416880493</v>
      </c>
      <c r="E392" s="299" t="str">
        <f>CONCATENATE("(",ROUND((D392/$H394)*100,1),")")</f>
        <v>(5.3)</v>
      </c>
      <c r="F392" s="302">
        <f>'Ind T6'!S162</f>
        <v>0</v>
      </c>
      <c r="G392" s="299" t="str">
        <f>CONCATENATE("(",ROUND((F392/$H394)*100,1),")")</f>
        <v>(0)</v>
      </c>
      <c r="H392" s="302">
        <f>SUM(B392,D392,F392)</f>
        <v>15.624213177800248</v>
      </c>
      <c r="I392" s="299" t="str">
        <f>CONCATENATE("(",ROUND((H392/$H394)*100,1),")")</f>
        <v>(39.9)</v>
      </c>
      <c r="K392" s="302">
        <f>B397-B392</f>
        <v>0.13552010454732866</v>
      </c>
      <c r="L392" s="302">
        <f>D397-D392</f>
        <v>0.3328759151870031</v>
      </c>
      <c r="M392" s="302">
        <f>F397-F392</f>
        <v>0</v>
      </c>
      <c r="N392" s="302">
        <f>SUM(K392:M392)</f>
        <v>0.46839601973433176</v>
      </c>
    </row>
    <row r="393" spans="1:14" x14ac:dyDescent="0.2">
      <c r="A393" s="282" t="s">
        <v>365</v>
      </c>
      <c r="B393" s="302">
        <f>'Ind T6'!Q161</f>
        <v>12.180845001595729</v>
      </c>
      <c r="C393" s="299" t="str">
        <f>CONCATENATE("(",ROUND((B393/$H394)*100,1),")")</f>
        <v>(31.1)</v>
      </c>
      <c r="D393" s="302">
        <f>'Ind T6'!R161</f>
        <v>10.660536819519104</v>
      </c>
      <c r="E393" s="299" t="str">
        <f>CONCATENATE("(",ROUND((D393/$H394)*100,1),")")</f>
        <v>(27.2)</v>
      </c>
      <c r="F393" s="302">
        <f>'Ind T6'!S161</f>
        <v>0.71440500108490801</v>
      </c>
      <c r="G393" s="299" t="str">
        <f>CONCATENATE("(",ROUND((F393/$H394)*100,1),")")</f>
        <v>(1.8)</v>
      </c>
      <c r="H393" s="302">
        <f t="shared" ref="H393" si="295">SUM(B393,D393,F393)</f>
        <v>23.555786822199742</v>
      </c>
      <c r="I393" s="299" t="str">
        <f>CONCATENATE("(",ROUND((H393/$H394)*100,1),")")</f>
        <v>(60.1)</v>
      </c>
      <c r="K393" s="302">
        <f t="shared" ref="K393:K394" si="296">B398-B393</f>
        <v>0.64442230627704866</v>
      </c>
      <c r="L393" s="302">
        <f t="shared" ref="L393:L394" si="297">D398-D393</f>
        <v>0.56887507396315584</v>
      </c>
      <c r="M393" s="302">
        <f t="shared" ref="M393:M394" si="298">F398-F393</f>
        <v>4.4306600025417087E-2</v>
      </c>
      <c r="N393" s="302">
        <f t="shared" ref="N393:N394" si="299">SUM(K393:M393)</f>
        <v>1.2576039802656216</v>
      </c>
    </row>
    <row r="394" spans="1:14" x14ac:dyDescent="0.2">
      <c r="A394" s="282" t="s">
        <v>363</v>
      </c>
      <c r="B394" s="302">
        <f>SUM(B392:B393)</f>
        <v>25.74455113770793</v>
      </c>
      <c r="C394" s="299" t="str">
        <f>CONCATENATE("(",ROUND((B394/$H394)*100,1),")")</f>
        <v>(65.7)</v>
      </c>
      <c r="D394" s="302">
        <f>SUM(D392:D393)</f>
        <v>12.721043861207153</v>
      </c>
      <c r="E394" s="299" t="str">
        <f>CONCATENATE("(",ROUND((D394/$H394)*100,1),")")</f>
        <v>(32.5)</v>
      </c>
      <c r="F394" s="302">
        <f>SUM(F392:F393)</f>
        <v>0.71440500108490801</v>
      </c>
      <c r="G394" s="299" t="str">
        <f>CONCATENATE("(",ROUND((F394/$H394)*100,1),")")</f>
        <v>(1.8)</v>
      </c>
      <c r="H394" s="302">
        <f>SUM(H392:H393)</f>
        <v>39.179999999999993</v>
      </c>
      <c r="I394" s="299" t="str">
        <f>CONCATENATE("(",ROUND((H394/$H394)*100,1),")")</f>
        <v>(100)</v>
      </c>
      <c r="K394" s="302">
        <f t="shared" si="296"/>
        <v>0.77994241082437554</v>
      </c>
      <c r="L394" s="302">
        <f t="shared" si="297"/>
        <v>0.90175098915015894</v>
      </c>
      <c r="M394" s="302">
        <f t="shared" si="298"/>
        <v>4.4306600025417087E-2</v>
      </c>
      <c r="N394" s="302">
        <f t="shared" si="299"/>
        <v>1.7259999999999516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13.699226240659527</v>
      </c>
      <c r="C397" s="299" t="str">
        <f>CONCATENATE("(",ROUND((B397/$H399)*100,1),")")</f>
        <v>(33.5)</v>
      </c>
      <c r="D397" s="302">
        <f>'Ind T6'!W162</f>
        <v>2.3933829568750524</v>
      </c>
      <c r="E397" s="299" t="str">
        <f>CONCATENATE("(",ROUND((D397/$H399)*100,1),")")</f>
        <v>(5.9)</v>
      </c>
      <c r="F397" s="302">
        <f>'Ind T6'!X162</f>
        <v>0</v>
      </c>
      <c r="G397" s="299" t="str">
        <f>CONCATENATE("(",ROUND((F397/$H399)*100,1),")")</f>
        <v>(0)</v>
      </c>
      <c r="H397" s="302">
        <f>SUM(B397,D397,F397)</f>
        <v>16.092609197534578</v>
      </c>
      <c r="I397" s="299" t="str">
        <f>CONCATENATE("(",ROUND((H397/$H399)*100,1),")")</f>
        <v>(39.3)</v>
      </c>
      <c r="K397" s="302">
        <f>B397-B387</f>
        <v>-4.027042002219261E-3</v>
      </c>
      <c r="L397" s="302">
        <f>D397-D387</f>
        <v>0.45800217664575693</v>
      </c>
      <c r="M397" s="302">
        <f>F397-F387</f>
        <v>0</v>
      </c>
      <c r="N397" s="302">
        <f>SUM(K397:M397)</f>
        <v>0.45397513464353767</v>
      </c>
    </row>
    <row r="398" spans="1:14" x14ac:dyDescent="0.2">
      <c r="A398" s="282" t="s">
        <v>365</v>
      </c>
      <c r="B398" s="302">
        <f>'Ind T6'!V161</f>
        <v>12.825267307872778</v>
      </c>
      <c r="C398" s="299" t="str">
        <f>CONCATENATE("(",ROUND((B398/$H399)*100,1),")")</f>
        <v>(31.4)</v>
      </c>
      <c r="D398" s="302">
        <f>'Ind T6'!W161</f>
        <v>11.22941189348226</v>
      </c>
      <c r="E398" s="299" t="str">
        <f>CONCATENATE("(",ROUND((D398/$H399)*100,1),")")</f>
        <v>(27.5)</v>
      </c>
      <c r="F398" s="302">
        <f>'Ind T6'!X161</f>
        <v>0.7587116011103251</v>
      </c>
      <c r="G398" s="299" t="str">
        <f>CONCATENATE("(",ROUND((F398/$H399)*100,1),")")</f>
        <v>(1.9)</v>
      </c>
      <c r="H398" s="302">
        <f t="shared" ref="H398" si="300">SUM(B398,D398,F398)</f>
        <v>24.81339080246536</v>
      </c>
      <c r="I398" s="299" t="str">
        <f>CONCATENATE("(",ROUND((H398/$H399)*100,1),")")</f>
        <v>(60.7)</v>
      </c>
      <c r="K398" s="302">
        <f t="shared" ref="K398:K399" si="301">B398-B388</f>
        <v>0.76762277890695252</v>
      </c>
      <c r="L398" s="302">
        <f t="shared" ref="L398:L399" si="302">D398-D388</f>
        <v>0.69800980030064785</v>
      </c>
      <c r="M398" s="302">
        <f t="shared" ref="M398:M399" si="303">F398-F388</f>
        <v>5.2392286148818412E-2</v>
      </c>
      <c r="N398" s="302">
        <f t="shared" ref="N398:N399" si="304">SUM(K398:M398)</f>
        <v>1.5180248653564188</v>
      </c>
    </row>
    <row r="399" spans="1:14" x14ac:dyDescent="0.2">
      <c r="A399" s="282" t="s">
        <v>363</v>
      </c>
      <c r="B399" s="302">
        <f>SUM(B397:B398)</f>
        <v>26.524493548532305</v>
      </c>
      <c r="C399" s="299" t="str">
        <f>CONCATENATE("(",ROUND((B399/$H399)*100,1),")")</f>
        <v>(64.8)</v>
      </c>
      <c r="D399" s="302">
        <f>SUM(D397:D398)</f>
        <v>13.622794850357312</v>
      </c>
      <c r="E399" s="299" t="str">
        <f>CONCATENATE("(",ROUND((D399/$H399)*100,1),")")</f>
        <v>(33.3)</v>
      </c>
      <c r="F399" s="302">
        <f>SUM(F397:F398)</f>
        <v>0.7587116011103251</v>
      </c>
      <c r="G399" s="299" t="str">
        <f>CONCATENATE("(",ROUND((F399/$H399)*100,1),")")</f>
        <v>(1.9)</v>
      </c>
      <c r="H399" s="302">
        <f>SUM(H397:H398)</f>
        <v>40.905999999999935</v>
      </c>
      <c r="I399" s="299" t="str">
        <f>CONCATENATE("(",ROUND((H399/$H399)*100,1),")")</f>
        <v>(100)</v>
      </c>
      <c r="K399" s="302">
        <f t="shared" si="301"/>
        <v>0.76359573690473326</v>
      </c>
      <c r="L399" s="302">
        <f t="shared" si="302"/>
        <v>1.1560119769464059</v>
      </c>
      <c r="M399" s="302">
        <f t="shared" si="303"/>
        <v>5.2392286148818412E-2</v>
      </c>
      <c r="N399" s="302">
        <f t="shared" si="304"/>
        <v>1.9719999999999576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17.211687520422284</v>
      </c>
      <c r="C408" s="299" t="str">
        <f>CONCATENATE("(",ROUND((B408/$H410)*100,1),")")</f>
        <v>(19.4)</v>
      </c>
      <c r="D408" s="302">
        <f>'Ind T6'!M171</f>
        <v>5.0373839747820393</v>
      </c>
      <c r="E408" s="299" t="str">
        <f>CONCATENATE("(",ROUND((D408/$H410)*100,1),")")</f>
        <v>(5.7)</v>
      </c>
      <c r="F408" s="302">
        <f>'Ind T6'!N171</f>
        <v>2.7619635644982532</v>
      </c>
      <c r="G408" s="299" t="str">
        <f>CONCATENATE("(",ROUND((F408/$H410)*100,1),")")</f>
        <v>(3.1)</v>
      </c>
      <c r="H408" s="302">
        <f>SUM(B408,D408,F408)</f>
        <v>25.011035059702575</v>
      </c>
      <c r="I408" s="299" t="str">
        <f>CONCATENATE("(",ROUND((H408/$H410)*100,1),")")</f>
        <v>(28.2)</v>
      </c>
      <c r="K408" s="302">
        <f>B413-B408</f>
        <v>0.34409224131644578</v>
      </c>
      <c r="L408" s="302">
        <f>D413-D408</f>
        <v>0.23860607622537966</v>
      </c>
      <c r="M408" s="302">
        <f>F413-F408</f>
        <v>0.14761615268863482</v>
      </c>
      <c r="N408" s="302">
        <f>SUM(K408:M408)</f>
        <v>0.73031447023046026</v>
      </c>
    </row>
    <row r="409" spans="1:14" x14ac:dyDescent="0.2">
      <c r="A409" s="282" t="s">
        <v>365</v>
      </c>
      <c r="B409" s="302">
        <f>'Ind T6'!L170</f>
        <v>27.747616871833642</v>
      </c>
      <c r="C409" s="299" t="str">
        <f>CONCATENATE("(",ROUND((B409/$H410)*100,1),")")</f>
        <v>(31.3)</v>
      </c>
      <c r="D409" s="302">
        <f>'Ind T6'!M170</f>
        <v>32.554420142267972</v>
      </c>
      <c r="E409" s="299" t="str">
        <f>CONCATENATE("(",ROUND((D409/$H410)*100,1),")")</f>
        <v>(36.7)</v>
      </c>
      <c r="F409" s="302">
        <f>'Ind T6'!N170</f>
        <v>3.4619279261957745</v>
      </c>
      <c r="G409" s="299" t="str">
        <f>CONCATENATE("(",ROUND((F409/$H410)*100,1),")")</f>
        <v>(3.9)</v>
      </c>
      <c r="H409" s="302">
        <f t="shared" ref="H409" si="305">SUM(B409,D409,F409)</f>
        <v>63.763964940297392</v>
      </c>
      <c r="I409" s="299" t="str">
        <f>CONCATENATE("(",ROUND((H409/$H410)*100,1),")")</f>
        <v>(71.8)</v>
      </c>
      <c r="K409" s="302">
        <f t="shared" ref="K409:K410" si="306">B414-B409</f>
        <v>1.5666678466213853</v>
      </c>
      <c r="L409" s="302">
        <f t="shared" ref="L409:L410" si="307">D414-D409</f>
        <v>0.3661648614971682</v>
      </c>
      <c r="M409" s="302">
        <f t="shared" ref="M409:M410" si="308">F414-F409</f>
        <v>0.15585282165103953</v>
      </c>
      <c r="N409" s="302">
        <f t="shared" ref="N409:N410" si="309">SUM(K409:M409)</f>
        <v>2.088685529769593</v>
      </c>
    </row>
    <row r="410" spans="1:14" x14ac:dyDescent="0.2">
      <c r="A410" s="282" t="s">
        <v>363</v>
      </c>
      <c r="B410" s="302">
        <f>SUM(B408:B409)</f>
        <v>44.95930439225593</v>
      </c>
      <c r="C410" s="299" t="str">
        <f>CONCATENATE("(",ROUND((B410/$H410)*100,1),")")</f>
        <v>(50.6)</v>
      </c>
      <c r="D410" s="302">
        <f>SUM(D408:D409)</f>
        <v>37.59180411705001</v>
      </c>
      <c r="E410" s="299" t="str">
        <f>CONCATENATE("(",ROUND((D410/$H410)*100,1),")")</f>
        <v>(42.3)</v>
      </c>
      <c r="F410" s="302">
        <f>SUM(F408:F409)</f>
        <v>6.2238914906940277</v>
      </c>
      <c r="G410" s="299" t="str">
        <f>CONCATENATE("(",ROUND((F410/$H410)*100,1),")")</f>
        <v>(7)</v>
      </c>
      <c r="H410" s="302">
        <f>SUM(H408:H409)</f>
        <v>88.774999999999963</v>
      </c>
      <c r="I410" s="299" t="str">
        <f>CONCATENATE("(",ROUND((H410/$H410)*100,1),")")</f>
        <v>(100)</v>
      </c>
      <c r="K410" s="302">
        <f t="shared" si="306"/>
        <v>1.910760087937831</v>
      </c>
      <c r="L410" s="302">
        <f t="shared" si="307"/>
        <v>0.60477093772254875</v>
      </c>
      <c r="M410" s="302">
        <f t="shared" si="308"/>
        <v>0.30346897433967435</v>
      </c>
      <c r="N410" s="302">
        <f t="shared" si="309"/>
        <v>2.8190000000000541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17.55577976173873</v>
      </c>
      <c r="C413" s="299" t="str">
        <f>CONCATENATE("(",ROUND((B413/$H415)*100,1),")")</f>
        <v>(19.2)</v>
      </c>
      <c r="D413" s="302">
        <f>'Ind T6'!R171</f>
        <v>5.2759900510074189</v>
      </c>
      <c r="E413" s="299" t="str">
        <f>CONCATENATE("(",ROUND((D413/$H415)*100,1),")")</f>
        <v>(5.8)</v>
      </c>
      <c r="F413" s="302">
        <f>'Ind T6'!S171</f>
        <v>2.909579717186888</v>
      </c>
      <c r="G413" s="299" t="str">
        <f>CONCATENATE("(",ROUND((F413/$H415)*100,1),")")</f>
        <v>(3.2)</v>
      </c>
      <c r="H413" s="302">
        <f>SUM(B413,D413,F413)</f>
        <v>25.741349529933036</v>
      </c>
      <c r="I413" s="299" t="str">
        <f>CONCATENATE("(",ROUND((H413/$H415)*100,1),")")</f>
        <v>(28.1)</v>
      </c>
      <c r="K413" s="302">
        <f>B418-B413</f>
        <v>0.87652434632281029</v>
      </c>
      <c r="L413" s="302">
        <f>D418-D413</f>
        <v>0.52997244754696471</v>
      </c>
      <c r="M413" s="302">
        <f>F418-F413</f>
        <v>0.32093590524484839</v>
      </c>
      <c r="N413" s="302">
        <f>SUM(K413:M413)</f>
        <v>1.7274326991146234</v>
      </c>
    </row>
    <row r="414" spans="1:14" x14ac:dyDescent="0.2">
      <c r="A414" s="282" t="s">
        <v>365</v>
      </c>
      <c r="B414" s="302">
        <f>'Ind T6'!Q170</f>
        <v>29.314284718455028</v>
      </c>
      <c r="C414" s="299" t="str">
        <f>CONCATENATE("(",ROUND((B414/$H415)*100,1),")")</f>
        <v>(32)</v>
      </c>
      <c r="D414" s="302">
        <f>'Ind T6'!R170</f>
        <v>32.92058500376514</v>
      </c>
      <c r="E414" s="299" t="str">
        <f>CONCATENATE("(",ROUND((D414/$H415)*100,1),")")</f>
        <v>(35.9)</v>
      </c>
      <c r="F414" s="302">
        <f>'Ind T6'!S170</f>
        <v>3.617780747846814</v>
      </c>
      <c r="G414" s="299" t="str">
        <f>CONCATENATE("(",ROUND((F414/$H415)*100,1),")")</f>
        <v>(3.9)</v>
      </c>
      <c r="H414" s="302">
        <f t="shared" ref="H414" si="310">SUM(B414,D414,F414)</f>
        <v>65.852650470066976</v>
      </c>
      <c r="I414" s="299" t="str">
        <f>CONCATENATE("(",ROUND((H414/$H415)*100,1),")")</f>
        <v>(71.9)</v>
      </c>
      <c r="K414" s="302">
        <f t="shared" ref="K414:K415" si="311">B419-B414</f>
        <v>3.7254739774866295</v>
      </c>
      <c r="L414" s="302">
        <f t="shared" ref="L414:L415" si="312">D419-D414</f>
        <v>0.9976599234660668</v>
      </c>
      <c r="M414" s="302">
        <f t="shared" ref="M414:M415" si="313">F419-F414</f>
        <v>0.28443339993256123</v>
      </c>
      <c r="N414" s="302">
        <f t="shared" ref="N414:N415" si="314">SUM(K414:M414)</f>
        <v>5.0075673008852579</v>
      </c>
    </row>
    <row r="415" spans="1:14" x14ac:dyDescent="0.2">
      <c r="A415" s="282" t="s">
        <v>363</v>
      </c>
      <c r="B415" s="302">
        <f>SUM(B413:B414)</f>
        <v>46.870064480193761</v>
      </c>
      <c r="C415" s="299" t="str">
        <f>CONCATENATE("(",ROUND((B415/$H415)*100,1),")")</f>
        <v>(51.2)</v>
      </c>
      <c r="D415" s="302">
        <f>SUM(D413:D414)</f>
        <v>38.196575054772559</v>
      </c>
      <c r="E415" s="299" t="str">
        <f>CONCATENATE("(",ROUND((D415/$H415)*100,1),")")</f>
        <v>(41.7)</v>
      </c>
      <c r="F415" s="302">
        <f>SUM(F413:F414)</f>
        <v>6.527360465033702</v>
      </c>
      <c r="G415" s="299" t="str">
        <f>CONCATENATE("(",ROUND((F415/$H415)*100,1),")")</f>
        <v>(7.1)</v>
      </c>
      <c r="H415" s="302">
        <f>SUM(H413:H414)</f>
        <v>91.594000000000008</v>
      </c>
      <c r="I415" s="299" t="str">
        <f>CONCATENATE("(",ROUND((H415/$H415)*100,1),")")</f>
        <v>(100)</v>
      </c>
      <c r="K415" s="302">
        <f t="shared" si="311"/>
        <v>4.6019983238094397</v>
      </c>
      <c r="L415" s="302">
        <f t="shared" si="312"/>
        <v>1.5276323710130342</v>
      </c>
      <c r="M415" s="302">
        <f t="shared" si="313"/>
        <v>0.60536930517741006</v>
      </c>
      <c r="N415" s="302">
        <f t="shared" si="314"/>
        <v>6.734999999999884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18.43230410806154</v>
      </c>
      <c r="C418" s="299" t="str">
        <f>CONCATENATE("(",ROUND((B418/$H420)*100,1),")")</f>
        <v>(18.7)</v>
      </c>
      <c r="D418" s="302">
        <f>'Ind T6'!W171</f>
        <v>5.8059624985543836</v>
      </c>
      <c r="E418" s="299" t="str">
        <f>CONCATENATE("(",ROUND((D418/$H420)*100,1),")")</f>
        <v>(5.9)</v>
      </c>
      <c r="F418" s="302">
        <f>'Ind T6'!X171</f>
        <v>3.2305156224317364</v>
      </c>
      <c r="G418" s="299" t="str">
        <f>CONCATENATE("(",ROUND((F418/$H420)*100,1),")")</f>
        <v>(3.3)</v>
      </c>
      <c r="H418" s="302">
        <f>SUM(B418,D418,F418)</f>
        <v>27.468782229047658</v>
      </c>
      <c r="I418" s="299" t="str">
        <f>CONCATENATE("(",ROUND((H418/$H420)*100,1),")")</f>
        <v>(27.9)</v>
      </c>
      <c r="K418" s="302">
        <f>B418-B408</f>
        <v>1.2206165876392561</v>
      </c>
      <c r="L418" s="302">
        <f>D418-D408</f>
        <v>0.76857852377234437</v>
      </c>
      <c r="M418" s="302">
        <f>F418-F408</f>
        <v>0.4685520579334832</v>
      </c>
      <c r="N418" s="302">
        <f>SUM(K418:M418)</f>
        <v>2.4577471693450836</v>
      </c>
    </row>
    <row r="419" spans="1:14" x14ac:dyDescent="0.2">
      <c r="A419" s="282" t="s">
        <v>365</v>
      </c>
      <c r="B419" s="302">
        <f>'Ind T6'!V170</f>
        <v>33.039758695941657</v>
      </c>
      <c r="C419" s="299" t="str">
        <f>CONCATENATE("(",ROUND((B419/$H420)*100,1),")")</f>
        <v>(33.6)</v>
      </c>
      <c r="D419" s="302">
        <f>'Ind T6'!W170</f>
        <v>33.918244927231207</v>
      </c>
      <c r="E419" s="299" t="str">
        <f>CONCATENATE("(",ROUND((D419/$H420)*100,1),")")</f>
        <v>(34.5)</v>
      </c>
      <c r="F419" s="302">
        <f>'Ind T6'!X170</f>
        <v>3.9022141477793753</v>
      </c>
      <c r="G419" s="299" t="str">
        <f>CONCATENATE("(",ROUND((F419/$H420)*100,1),")")</f>
        <v>(4)</v>
      </c>
      <c r="H419" s="302">
        <f t="shared" ref="H419" si="315">SUM(B419,D419,F419)</f>
        <v>70.860217770952232</v>
      </c>
      <c r="I419" s="299" t="str">
        <f>CONCATENATE("(",ROUND((H419/$H420)*100,1),")")</f>
        <v>(72.1)</v>
      </c>
      <c r="K419" s="302">
        <f t="shared" ref="K419:K420" si="316">B419-B409</f>
        <v>5.2921418241080147</v>
      </c>
      <c r="L419" s="302">
        <f t="shared" ref="L419:L420" si="317">D419-D409</f>
        <v>1.363824784963235</v>
      </c>
      <c r="M419" s="302">
        <f t="shared" ref="M419:M420" si="318">F419-F409</f>
        <v>0.44028622158360076</v>
      </c>
      <c r="N419" s="302">
        <f t="shared" ref="N419:N420" si="319">SUM(K419:M419)</f>
        <v>7.0962528306548505</v>
      </c>
    </row>
    <row r="420" spans="1:14" x14ac:dyDescent="0.2">
      <c r="A420" s="282" t="s">
        <v>363</v>
      </c>
      <c r="B420" s="302">
        <f>SUM(B418:B419)</f>
        <v>51.472062804003201</v>
      </c>
      <c r="C420" s="299" t="str">
        <f>CONCATENATE("(",ROUND((B420/$H420)*100,1),")")</f>
        <v>(52.3)</v>
      </c>
      <c r="D420" s="302">
        <f>SUM(D418:D419)</f>
        <v>39.724207425785593</v>
      </c>
      <c r="E420" s="299" t="str">
        <f>CONCATENATE("(",ROUND((D420/$H420)*100,1),")")</f>
        <v>(40.4)</v>
      </c>
      <c r="F420" s="302">
        <f>SUM(F418:F419)</f>
        <v>7.1327297702111121</v>
      </c>
      <c r="G420" s="299" t="str">
        <f>CONCATENATE("(",ROUND((F420/$H420)*100,1),")")</f>
        <v>(7.3)</v>
      </c>
      <c r="H420" s="302">
        <f>SUM(H418:H419)</f>
        <v>98.328999999999894</v>
      </c>
      <c r="I420" s="299" t="str">
        <f>CONCATENATE("(",ROUND((H420/$H420)*100,1),")")</f>
        <v>(100)</v>
      </c>
      <c r="K420" s="302">
        <f t="shared" si="316"/>
        <v>6.5127584117472708</v>
      </c>
      <c r="L420" s="302">
        <f t="shared" si="317"/>
        <v>2.1324033087355829</v>
      </c>
      <c r="M420" s="302">
        <f t="shared" si="318"/>
        <v>0.9088382795170844</v>
      </c>
      <c r="N420" s="302">
        <f t="shared" si="319"/>
        <v>9.5539999999999381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17.608398483332586</v>
      </c>
      <c r="C429" s="299" t="str">
        <f>CONCATENATE("(",ROUND((B429/$H431)*100,1),")")</f>
        <v>(13.5)</v>
      </c>
      <c r="D429" s="302">
        <f>'Ind T6'!M180</f>
        <v>5.2875438437566951</v>
      </c>
      <c r="E429" s="299" t="str">
        <f>CONCATENATE("(",ROUND((D429/$H431)*100,1),")")</f>
        <v>(4.1)</v>
      </c>
      <c r="F429" s="302">
        <f>'Ind T6'!N180</f>
        <v>4.6191705624725632</v>
      </c>
      <c r="G429" s="299" t="str">
        <f>CONCATENATE("(",ROUND((F429/$H431)*100,1),")")</f>
        <v>(3.5)</v>
      </c>
      <c r="H429" s="302">
        <f>SUM(B429,D429,F429)</f>
        <v>27.515112889561841</v>
      </c>
      <c r="I429" s="299" t="str">
        <f>CONCATENATE("(",ROUND((H429/$H431)*100,1),")")</f>
        <v>(21.1)</v>
      </c>
      <c r="K429" s="302">
        <f>B434-B429</f>
        <v>0.89882239114530904</v>
      </c>
      <c r="L429" s="302">
        <f>D434-D429</f>
        <v>0.40479453667773502</v>
      </c>
      <c r="M429" s="302">
        <f>F434-F429</f>
        <v>-8.5417544922821165E-3</v>
      </c>
      <c r="N429" s="302">
        <f>SUM(K429:M429)</f>
        <v>1.2950751733307619</v>
      </c>
    </row>
    <row r="430" spans="1:14" x14ac:dyDescent="0.2">
      <c r="A430" s="282" t="s">
        <v>365</v>
      </c>
      <c r="B430" s="302">
        <f>'Ind T6'!L179</f>
        <v>52.600517294057646</v>
      </c>
      <c r="C430" s="299" t="str">
        <f>CONCATENATE("(",ROUND((B430/$H431)*100,1),")")</f>
        <v>(40.3)</v>
      </c>
      <c r="D430" s="302">
        <f>'Ind T6'!M179</f>
        <v>46.071759329700633</v>
      </c>
      <c r="E430" s="299" t="str">
        <f>CONCATENATE("(",ROUND((D430/$H431)*100,1),")")</f>
        <v>(35.3)</v>
      </c>
      <c r="F430" s="302">
        <f>'Ind T6'!N179</f>
        <v>4.2296104866798574</v>
      </c>
      <c r="G430" s="299" t="str">
        <f>CONCATENATE("(",ROUND((F430/$H431)*100,1),")")</f>
        <v>(3.2)</v>
      </c>
      <c r="H430" s="302">
        <f t="shared" ref="H430" si="320">SUM(B430,D430,F430)</f>
        <v>102.90188711043814</v>
      </c>
      <c r="I430" s="299" t="str">
        <f>CONCATENATE("(",ROUND((H430/$H431)*100,1),")")</f>
        <v>(78.9)</v>
      </c>
      <c r="K430" s="302">
        <f t="shared" ref="K430:K431" si="321">B435-B430</f>
        <v>4.2015434277657704</v>
      </c>
      <c r="L430" s="302">
        <f t="shared" ref="L430:L431" si="322">D435-D430</f>
        <v>0.82787620631432901</v>
      </c>
      <c r="M430" s="302">
        <f t="shared" ref="M430:M431" si="323">F435-F430</f>
        <v>0.47350519258917867</v>
      </c>
      <c r="N430" s="302">
        <f t="shared" ref="N430:N431" si="324">SUM(K430:M430)</f>
        <v>5.5029248266692781</v>
      </c>
    </row>
    <row r="431" spans="1:14" x14ac:dyDescent="0.2">
      <c r="A431" s="282" t="s">
        <v>363</v>
      </c>
      <c r="B431" s="302">
        <f>SUM(B429:B430)</f>
        <v>70.208915777390231</v>
      </c>
      <c r="C431" s="299" t="str">
        <f>CONCATENATE("(",ROUND((B431/$H431)*100,1),")")</f>
        <v>(53.8)</v>
      </c>
      <c r="D431" s="302">
        <f>SUM(D429:D430)</f>
        <v>51.359303173457327</v>
      </c>
      <c r="E431" s="299" t="str">
        <f>CONCATENATE("(",ROUND((D431/$H431)*100,1),")")</f>
        <v>(39.4)</v>
      </c>
      <c r="F431" s="302">
        <f>SUM(F429:F430)</f>
        <v>8.8487810491524215</v>
      </c>
      <c r="G431" s="299" t="str">
        <f>CONCATENATE("(",ROUND((F431/$H431)*100,1),")")</f>
        <v>(6.8)</v>
      </c>
      <c r="H431" s="302">
        <f>SUM(H429:H430)</f>
        <v>130.41699999999997</v>
      </c>
      <c r="I431" s="299" t="str">
        <f>CONCATENATE("(",ROUND((H431/$H431)*100,1),")")</f>
        <v>(100)</v>
      </c>
      <c r="K431" s="302">
        <f t="shared" si="321"/>
        <v>5.1003658189110723</v>
      </c>
      <c r="L431" s="302">
        <f t="shared" si="322"/>
        <v>1.2326707429920631</v>
      </c>
      <c r="M431" s="302">
        <f t="shared" si="323"/>
        <v>0.46496343809689478</v>
      </c>
      <c r="N431" s="302">
        <f t="shared" si="324"/>
        <v>6.7980000000000302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18.507220874477895</v>
      </c>
      <c r="C434" s="299" t="str">
        <f>CONCATENATE("(",ROUND((B434/$H436)*100,1),")")</f>
        <v>(13.5)</v>
      </c>
      <c r="D434" s="302">
        <f>'Ind T6'!R180</f>
        <v>5.6923383804344301</v>
      </c>
      <c r="E434" s="299" t="str">
        <f>CONCATENATE("(",ROUND((D434/$H436)*100,1),")")</f>
        <v>(4.1)</v>
      </c>
      <c r="F434" s="302">
        <f>'Ind T6'!S180</f>
        <v>4.6106288079802811</v>
      </c>
      <c r="G434" s="299" t="str">
        <f>CONCATENATE("(",ROUND((F434/$H436)*100,1),")")</f>
        <v>(3.4)</v>
      </c>
      <c r="H434" s="302">
        <f>SUM(B434,D434,F434)</f>
        <v>28.810188062892603</v>
      </c>
      <c r="I434" s="299" t="str">
        <f>CONCATENATE("(",ROUND((H434/$H436)*100,1),")")</f>
        <v>(21)</v>
      </c>
      <c r="K434" s="302">
        <f>B439-B434</f>
        <v>0.93456788997653462</v>
      </c>
      <c r="L434" s="302">
        <f>D439-D434</f>
        <v>0.51538207461270158</v>
      </c>
      <c r="M434" s="302">
        <f>F439-F434</f>
        <v>-0.26536436562078425</v>
      </c>
      <c r="N434" s="302">
        <f>SUM(K434:M434)</f>
        <v>1.1845855989684519</v>
      </c>
    </row>
    <row r="435" spans="1:14" x14ac:dyDescent="0.2">
      <c r="A435" s="282" t="s">
        <v>365</v>
      </c>
      <c r="B435" s="302">
        <f>'Ind T6'!Q179</f>
        <v>56.802060721823416</v>
      </c>
      <c r="C435" s="299" t="str">
        <f>CONCATENATE("(",ROUND((B435/$H436)*100,1),")")</f>
        <v>(41.4)</v>
      </c>
      <c r="D435" s="302">
        <f>'Ind T6'!R179</f>
        <v>46.899635536014962</v>
      </c>
      <c r="E435" s="299" t="str">
        <f>CONCATENATE("(",ROUND((D435/$H436)*100,1),")")</f>
        <v>(34.2)</v>
      </c>
      <c r="F435" s="302">
        <f>'Ind T6'!S179</f>
        <v>4.7031156792690361</v>
      </c>
      <c r="G435" s="299" t="str">
        <f>CONCATENATE("(",ROUND((F435/$H436)*100,1),")")</f>
        <v>(3.4)</v>
      </c>
      <c r="H435" s="302">
        <f t="shared" ref="H435" si="325">SUM(B435,D435,F435)</f>
        <v>108.40481193710741</v>
      </c>
      <c r="I435" s="299" t="str">
        <f>CONCATENATE("(",ROUND((H435/$H436)*100,1),")")</f>
        <v>(79)</v>
      </c>
      <c r="K435" s="302">
        <f t="shared" ref="K435:K436" si="326">B440-B435</f>
        <v>6.0500598111437895</v>
      </c>
      <c r="L435" s="302">
        <f t="shared" ref="L435:L436" si="327">D440-D435</f>
        <v>-1.2128132230558037</v>
      </c>
      <c r="M435" s="302">
        <f t="shared" ref="M435:M436" si="328">F440-F435</f>
        <v>0.6401678129436652</v>
      </c>
      <c r="N435" s="302">
        <f t="shared" ref="N435:N436" si="329">SUM(K435:M435)</f>
        <v>5.477414401031651</v>
      </c>
    </row>
    <row r="436" spans="1:14" x14ac:dyDescent="0.2">
      <c r="A436" s="282" t="s">
        <v>363</v>
      </c>
      <c r="B436" s="302">
        <f>SUM(B434:B435)</f>
        <v>75.309281596301304</v>
      </c>
      <c r="C436" s="299" t="str">
        <f>CONCATENATE("(",ROUND((B436/$H436)*100,1),")")</f>
        <v>(54.9)</v>
      </c>
      <c r="D436" s="302">
        <f>SUM(D434:D435)</f>
        <v>52.59197391644939</v>
      </c>
      <c r="E436" s="299" t="str">
        <f>CONCATENATE("(",ROUND((D436/$H436)*100,1),")")</f>
        <v>(38.3)</v>
      </c>
      <c r="F436" s="302">
        <f>SUM(F434:F435)</f>
        <v>9.3137444872493163</v>
      </c>
      <c r="G436" s="299" t="str">
        <f>CONCATENATE("(",ROUND((F436/$H436)*100,1),")")</f>
        <v>(6.8)</v>
      </c>
      <c r="H436" s="302">
        <f>SUM(H434:H435)</f>
        <v>137.215</v>
      </c>
      <c r="I436" s="299" t="str">
        <f>CONCATENATE("(",ROUND((H436/$H436)*100,1),")")</f>
        <v>(100)</v>
      </c>
      <c r="K436" s="302">
        <f t="shared" si="326"/>
        <v>6.9846277011203313</v>
      </c>
      <c r="L436" s="302">
        <f t="shared" si="327"/>
        <v>-0.69743114844310128</v>
      </c>
      <c r="M436" s="302">
        <f t="shared" si="328"/>
        <v>0.37480344732288273</v>
      </c>
      <c r="N436" s="302">
        <f t="shared" si="329"/>
        <v>6.6620000000001127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19.441788764454429</v>
      </c>
      <c r="C439" s="299" t="str">
        <f>CONCATENATE("(",ROUND((B439/$H441)*100,1),")")</f>
        <v>(13.5)</v>
      </c>
      <c r="D439" s="302">
        <f>'Ind T6'!W180</f>
        <v>6.2077204550471317</v>
      </c>
      <c r="E439" s="299" t="str">
        <f>CONCATENATE("(",ROUND((D439/$H441)*100,1),")")</f>
        <v>(4.3)</v>
      </c>
      <c r="F439" s="302">
        <f>'Ind T6'!X180</f>
        <v>4.3452644423594968</v>
      </c>
      <c r="G439" s="299" t="str">
        <f>CONCATENATE("(",ROUND((F439/$H441)*100,1),")")</f>
        <v>(3)</v>
      </c>
      <c r="H439" s="302">
        <f>SUM(B439,D439,F439)</f>
        <v>29.994773661861057</v>
      </c>
      <c r="I439" s="299" t="str">
        <f>CONCATENATE("(",ROUND((H439/$H441)*100,1),")")</f>
        <v>(20.8)</v>
      </c>
      <c r="K439" s="302">
        <f>B439-B429</f>
        <v>1.8333902811218437</v>
      </c>
      <c r="L439" s="302">
        <f>D439-D429</f>
        <v>0.9201766112904366</v>
      </c>
      <c r="M439" s="302">
        <f>F439-F429</f>
        <v>-0.27390612011306636</v>
      </c>
      <c r="N439" s="302">
        <f>SUM(K439:M439)</f>
        <v>2.4796607722992139</v>
      </c>
    </row>
    <row r="440" spans="1:14" x14ac:dyDescent="0.2">
      <c r="A440" s="282" t="s">
        <v>365</v>
      </c>
      <c r="B440" s="302">
        <f>'Ind T6'!V179</f>
        <v>62.852120532967206</v>
      </c>
      <c r="C440" s="299" t="str">
        <f>CONCATENATE("(",ROUND((B440/$H441)*100,1),")")</f>
        <v>(43.7)</v>
      </c>
      <c r="D440" s="302">
        <f>'Ind T6'!W179</f>
        <v>45.686822312959158</v>
      </c>
      <c r="E440" s="299" t="str">
        <f>CONCATENATE("(",ROUND((D440/$H441)*100,1),")")</f>
        <v>(31.8)</v>
      </c>
      <c r="F440" s="302">
        <f>'Ind T6'!X179</f>
        <v>5.3432834922127013</v>
      </c>
      <c r="G440" s="299" t="str">
        <f>CONCATENATE("(",ROUND((F440/$H441)*100,1),")")</f>
        <v>(3.7)</v>
      </c>
      <c r="H440" s="302">
        <f t="shared" ref="H440" si="330">SUM(B440,D440,F440)</f>
        <v>113.88222633813906</v>
      </c>
      <c r="I440" s="299" t="str">
        <f>CONCATENATE("(",ROUND((H440/$H441)*100,1),")")</f>
        <v>(79.2)</v>
      </c>
      <c r="K440" s="302">
        <f t="shared" ref="K440:K441" si="331">B440-B430</f>
        <v>10.25160323890956</v>
      </c>
      <c r="L440" s="302">
        <f t="shared" ref="L440:L441" si="332">D440-D430</f>
        <v>-0.38493701674147474</v>
      </c>
      <c r="M440" s="302">
        <f t="shared" ref="M440:M441" si="333">F440-F430</f>
        <v>1.1136730055328439</v>
      </c>
      <c r="N440" s="302">
        <f t="shared" ref="N440:N441" si="334">SUM(K440:M440)</f>
        <v>10.980339227700929</v>
      </c>
    </row>
    <row r="441" spans="1:14" x14ac:dyDescent="0.2">
      <c r="A441" s="282" t="s">
        <v>363</v>
      </c>
      <c r="B441" s="302">
        <f>SUM(B439:B440)</f>
        <v>82.293909297421635</v>
      </c>
      <c r="C441" s="299" t="str">
        <f>CONCATENATE("(",ROUND((B441/$H441)*100,1),")")</f>
        <v>(57.2)</v>
      </c>
      <c r="D441" s="302">
        <f>SUM(D439:D440)</f>
        <v>51.894542768006289</v>
      </c>
      <c r="E441" s="299" t="str">
        <f>CONCATENATE("(",ROUND((D441/$H441)*100,1),")")</f>
        <v>(36.1)</v>
      </c>
      <c r="F441" s="302">
        <f>SUM(F439:F440)</f>
        <v>9.688547934572199</v>
      </c>
      <c r="G441" s="299" t="str">
        <f>CONCATENATE("(",ROUND((F441/$H441)*100,1),")")</f>
        <v>(6.7)</v>
      </c>
      <c r="H441" s="302">
        <f>SUM(H439:H440)</f>
        <v>143.87700000000012</v>
      </c>
      <c r="I441" s="299" t="str">
        <f>CONCATENATE("(",ROUND((H441/$H441)*100,1),")")</f>
        <v>(100)</v>
      </c>
      <c r="K441" s="302">
        <f t="shared" si="331"/>
        <v>12.084993520031404</v>
      </c>
      <c r="L441" s="302">
        <f t="shared" si="332"/>
        <v>0.53523959454896186</v>
      </c>
      <c r="M441" s="302">
        <f t="shared" si="333"/>
        <v>0.83976688541977751</v>
      </c>
      <c r="N441" s="302">
        <f t="shared" si="334"/>
        <v>13.460000000000143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4.5088981051003865</v>
      </c>
      <c r="C450" s="299" t="str">
        <f>CONCATENATE("(",ROUND((B450/$H452)*100,1),")")</f>
        <v>(18.6)</v>
      </c>
      <c r="D450" s="302">
        <f>'Ind T6'!M189</f>
        <v>3.454958120769148</v>
      </c>
      <c r="E450" s="299" t="str">
        <f>CONCATENATE("(",ROUND((D450/$H452)*100,1),")")</f>
        <v>(14.2)</v>
      </c>
      <c r="F450" s="302">
        <f>'Ind T6'!N189</f>
        <v>4.2335356807341151</v>
      </c>
      <c r="G450" s="299" t="str">
        <f>CONCATENATE("(",ROUND((F450/$H452)*100,1),")")</f>
        <v>(17.4)</v>
      </c>
      <c r="H450" s="302">
        <f>SUM(B450,D450,F450)</f>
        <v>12.197391906603649</v>
      </c>
      <c r="I450" s="299" t="str">
        <f>CONCATENATE("(",ROUND((H450/$H452)*100,1),")")</f>
        <v>(50.3)</v>
      </c>
      <c r="K450" s="302">
        <f>B455-B450</f>
        <v>-0.18223236136711218</v>
      </c>
      <c r="L450" s="302">
        <f>D455-D450</f>
        <v>-3.0335076003819239E-2</v>
      </c>
      <c r="M450" s="302">
        <f>F455-F450</f>
        <v>-0.58564425446135404</v>
      </c>
      <c r="N450" s="302">
        <f>SUM(K450:M450)</f>
        <v>-0.79821169183228546</v>
      </c>
    </row>
    <row r="451" spans="1:14" x14ac:dyDescent="0.2">
      <c r="A451" s="282" t="s">
        <v>365</v>
      </c>
      <c r="B451" s="302">
        <f>'Ind T6'!L188</f>
        <v>4.0767859434687415</v>
      </c>
      <c r="C451" s="299" t="str">
        <f>CONCATENATE("(",ROUND((B451/$H452)*100,1),")")</f>
        <v>(16.8)</v>
      </c>
      <c r="D451" s="302">
        <f>'Ind T6'!M188</f>
        <v>6.0369656443675144</v>
      </c>
      <c r="E451" s="299" t="str">
        <f>CONCATENATE("(",ROUND((D451/$H452)*100,1),")")</f>
        <v>(24.9)</v>
      </c>
      <c r="F451" s="302">
        <f>'Ind T6'!N188</f>
        <v>1.9598565055600965</v>
      </c>
      <c r="G451" s="299" t="str">
        <f>CONCATENATE("(",ROUND((F451/$H452)*100,1),")")</f>
        <v>(8.1)</v>
      </c>
      <c r="H451" s="302">
        <f t="shared" ref="H451" si="335">SUM(B451,D451,F451)</f>
        <v>12.073608093396352</v>
      </c>
      <c r="I451" s="299" t="str">
        <f>CONCATENATE("(",ROUND((H451/$H452)*100,1),")")</f>
        <v>(49.7)</v>
      </c>
      <c r="K451" s="302">
        <f t="shared" ref="K451:K452" si="336">B456-B451</f>
        <v>-0.4202456706067621</v>
      </c>
      <c r="L451" s="302">
        <f t="shared" ref="L451:L452" si="337">D456-D451</f>
        <v>-0.25120739584497898</v>
      </c>
      <c r="M451" s="302">
        <f t="shared" ref="M451:M452" si="338">F456-F451</f>
        <v>-0.35533524171595543</v>
      </c>
      <c r="N451" s="302">
        <f t="shared" ref="N451:N452" si="339">SUM(K451:M451)</f>
        <v>-1.0267883081676965</v>
      </c>
    </row>
    <row r="452" spans="1:14" x14ac:dyDescent="0.2">
      <c r="A452" s="282" t="s">
        <v>363</v>
      </c>
      <c r="B452" s="302">
        <f>SUM(B450:B451)</f>
        <v>8.5856840485691279</v>
      </c>
      <c r="C452" s="299" t="str">
        <f>CONCATENATE("(",ROUND((B452/$H452)*100,1),")")</f>
        <v>(35.4)</v>
      </c>
      <c r="D452" s="302">
        <f>SUM(D450:D451)</f>
        <v>9.4919237651366615</v>
      </c>
      <c r="E452" s="299" t="str">
        <f>CONCATENATE("(",ROUND((D452/$H452)*100,1),")")</f>
        <v>(39.1)</v>
      </c>
      <c r="F452" s="302">
        <f>SUM(F450:F451)</f>
        <v>6.1933921862942114</v>
      </c>
      <c r="G452" s="299" t="str">
        <f>CONCATENATE("(",ROUND((F452/$H452)*100,1),")")</f>
        <v>(25.5)</v>
      </c>
      <c r="H452" s="302">
        <f>SUM(H450:H451)</f>
        <v>24.271000000000001</v>
      </c>
      <c r="I452" s="299" t="str">
        <f>CONCATENATE("(",ROUND((H452/$H452)*100,1),")")</f>
        <v>(100)</v>
      </c>
      <c r="K452" s="302">
        <f t="shared" si="336"/>
        <v>-0.60247803197387384</v>
      </c>
      <c r="L452" s="302">
        <f t="shared" si="337"/>
        <v>-0.28154247184879821</v>
      </c>
      <c r="M452" s="302">
        <f t="shared" si="338"/>
        <v>-0.94097949617730947</v>
      </c>
      <c r="N452" s="302">
        <f t="shared" si="339"/>
        <v>-1.8249999999999815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4.3266657437332743</v>
      </c>
      <c r="C455" s="299" t="str">
        <f>CONCATENATE("(",ROUND((B455/$H457)*100,1),")")</f>
        <v>(19.3)</v>
      </c>
      <c r="D455" s="302">
        <f>'Ind T6'!R189</f>
        <v>3.4246230447653287</v>
      </c>
      <c r="E455" s="299" t="str">
        <f>CONCATENATE("(",ROUND((D455/$H457)*100,1),")")</f>
        <v>(15.3)</v>
      </c>
      <c r="F455" s="302">
        <f>'Ind T6'!S189</f>
        <v>3.6478914262727611</v>
      </c>
      <c r="G455" s="299" t="str">
        <f>CONCATENATE("(",ROUND((F455/$H457)*100,1),")")</f>
        <v>(16.3)</v>
      </c>
      <c r="H455" s="302">
        <f>SUM(B455,D455,F455)</f>
        <v>11.399180214771365</v>
      </c>
      <c r="I455" s="299" t="str">
        <f>CONCATENATE("(",ROUND((H455/$H457)*100,1),")")</f>
        <v>(50.8)</v>
      </c>
      <c r="K455" s="302">
        <f>B460-B455</f>
        <v>0.25264690567503045</v>
      </c>
      <c r="L455" s="302">
        <f>D460-D455</f>
        <v>0.32560824547499179</v>
      </c>
      <c r="M455" s="302">
        <f>F460-F455</f>
        <v>0.19491484329244679</v>
      </c>
      <c r="N455" s="302">
        <f>SUM(K455:M455)</f>
        <v>0.77316999444246903</v>
      </c>
    </row>
    <row r="456" spans="1:14" x14ac:dyDescent="0.2">
      <c r="A456" s="282" t="s">
        <v>365</v>
      </c>
      <c r="B456" s="302">
        <f>'Ind T6'!Q188</f>
        <v>3.6565402728619794</v>
      </c>
      <c r="C456" s="299" t="str">
        <f>CONCATENATE("(",ROUND((B456/$H457)*100,1),")")</f>
        <v>(16.3)</v>
      </c>
      <c r="D456" s="302">
        <f>'Ind T6'!R188</f>
        <v>5.7857582485225354</v>
      </c>
      <c r="E456" s="299" t="str">
        <f>CONCATENATE("(",ROUND((D456/$H457)*100,1),")")</f>
        <v>(25.8)</v>
      </c>
      <c r="F456" s="302">
        <f>'Ind T6'!S188</f>
        <v>1.6045212638441411</v>
      </c>
      <c r="G456" s="299" t="str">
        <f>CONCATENATE("(",ROUND((F456/$H457)*100,1),")")</f>
        <v>(7.1)</v>
      </c>
      <c r="H456" s="302">
        <f t="shared" ref="H456" si="340">SUM(B456,D456,F456)</f>
        <v>11.046819785228656</v>
      </c>
      <c r="I456" s="299" t="str">
        <f>CONCATENATE("(",ROUND((H456/$H457)*100,1),")")</f>
        <v>(49.2)</v>
      </c>
      <c r="K456" s="302">
        <f t="shared" ref="K456:K457" si="341">B461-B456</f>
        <v>-5.2728592095476312E-2</v>
      </c>
      <c r="L456" s="302">
        <f t="shared" ref="L456:L457" si="342">D461-D456</f>
        <v>0.27003085094409762</v>
      </c>
      <c r="M456" s="302">
        <f t="shared" ref="M456:M457" si="343">F461-F456</f>
        <v>0.12952774670888001</v>
      </c>
      <c r="N456" s="302">
        <f t="shared" ref="N456:N457" si="344">SUM(K456:M456)</f>
        <v>0.34683000555750132</v>
      </c>
    </row>
    <row r="457" spans="1:14" x14ac:dyDescent="0.2">
      <c r="A457" s="282" t="s">
        <v>363</v>
      </c>
      <c r="B457" s="302">
        <f>SUM(B455:B456)</f>
        <v>7.9832060165952541</v>
      </c>
      <c r="C457" s="299" t="str">
        <f>CONCATENATE("(",ROUND((B457/$H457)*100,1),")")</f>
        <v>(35.6)</v>
      </c>
      <c r="D457" s="302">
        <f>SUM(D455:D456)</f>
        <v>9.2103812932878633</v>
      </c>
      <c r="E457" s="299" t="str">
        <f>CONCATENATE("(",ROUND((D457/$H457)*100,1),")")</f>
        <v>(41)</v>
      </c>
      <c r="F457" s="302">
        <f>SUM(F455:F456)</f>
        <v>5.2524126901169019</v>
      </c>
      <c r="G457" s="299" t="str">
        <f>CONCATENATE("(",ROUND((F457/$H457)*100,1),")")</f>
        <v>(23.4)</v>
      </c>
      <c r="H457" s="302">
        <f>SUM(H455:H456)</f>
        <v>22.446000000000019</v>
      </c>
      <c r="I457" s="299" t="str">
        <f>CONCATENATE("(",ROUND((H457/$H457)*100,1),")")</f>
        <v>(100)</v>
      </c>
      <c r="K457" s="302">
        <f t="shared" si="341"/>
        <v>0.1999183135795537</v>
      </c>
      <c r="L457" s="302">
        <f t="shared" si="342"/>
        <v>0.59563909641908985</v>
      </c>
      <c r="M457" s="302">
        <f t="shared" si="343"/>
        <v>0.32444259000132725</v>
      </c>
      <c r="N457" s="302">
        <f t="shared" si="344"/>
        <v>1.1199999999999708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4.5793126494083047</v>
      </c>
      <c r="C460" s="299" t="str">
        <f>CONCATENATE("(",ROUND((B460/$H462)*100,1),")")</f>
        <v>(19.4)</v>
      </c>
      <c r="D460" s="302">
        <f>'Ind T6'!W189</f>
        <v>3.7502312902403205</v>
      </c>
      <c r="E460" s="299" t="str">
        <f>CONCATENATE("(",ROUND((D460/$H462)*100,1),")")</f>
        <v>(15.9)</v>
      </c>
      <c r="F460" s="302">
        <f>'Ind T6'!X189</f>
        <v>3.8428062695652079</v>
      </c>
      <c r="G460" s="299" t="str">
        <f>CONCATENATE("(",ROUND((F460/$H462)*100,1),")")</f>
        <v>(16.3)</v>
      </c>
      <c r="H460" s="302">
        <f>SUM(B460,D460,F460)</f>
        <v>12.172350209213832</v>
      </c>
      <c r="I460" s="299" t="str">
        <f>CONCATENATE("(",ROUND((H460/$H462)*100,1),")")</f>
        <v>(51.7)</v>
      </c>
      <c r="K460" s="302">
        <f>B460-B450</f>
        <v>7.041454430791827E-2</v>
      </c>
      <c r="L460" s="302">
        <f>D460-D450</f>
        <v>0.29527316947117255</v>
      </c>
      <c r="M460" s="302">
        <f>F460-F450</f>
        <v>-0.39072941116890725</v>
      </c>
      <c r="N460" s="302">
        <f>SUM(K460:M460)</f>
        <v>-2.5041697389816431E-2</v>
      </c>
    </row>
    <row r="461" spans="1:14" x14ac:dyDescent="0.2">
      <c r="A461" s="282" t="s">
        <v>365</v>
      </c>
      <c r="B461" s="302">
        <f>'Ind T6'!V188</f>
        <v>3.603811680766503</v>
      </c>
      <c r="C461" s="299" t="str">
        <f>CONCATENATE("(",ROUND((B461/$H462)*100,1),")")</f>
        <v>(15.3)</v>
      </c>
      <c r="D461" s="302">
        <f>'Ind T6'!W188</f>
        <v>6.055789099466633</v>
      </c>
      <c r="E461" s="299" t="str">
        <f>CONCATENATE("(",ROUND((D461/$H462)*100,1),")")</f>
        <v>(25.7)</v>
      </c>
      <c r="F461" s="302">
        <f>'Ind T6'!X188</f>
        <v>1.7340490105530211</v>
      </c>
      <c r="G461" s="299" t="str">
        <f>CONCATENATE("(",ROUND((F461/$H462)*100,1),")")</f>
        <v>(7.4)</v>
      </c>
      <c r="H461" s="302">
        <f t="shared" ref="H461" si="345">SUM(B461,D461,F461)</f>
        <v>11.393649790786156</v>
      </c>
      <c r="I461" s="299" t="str">
        <f>CONCATENATE("(",ROUND((H461/$H462)*100,1),")")</f>
        <v>(48.3)</v>
      </c>
      <c r="K461" s="302">
        <f t="shared" ref="K461:K462" si="346">B461-B451</f>
        <v>-0.47297426270223841</v>
      </c>
      <c r="L461" s="302">
        <f t="shared" ref="L461:L462" si="347">D461-D451</f>
        <v>1.8823455099118647E-2</v>
      </c>
      <c r="M461" s="302">
        <f t="shared" ref="M461:M462" si="348">F461-F451</f>
        <v>-0.22580749500707542</v>
      </c>
      <c r="N461" s="302">
        <f t="shared" ref="N461:N462" si="349">SUM(K461:M461)</f>
        <v>-0.67995830261019519</v>
      </c>
    </row>
    <row r="462" spans="1:14" x14ac:dyDescent="0.2">
      <c r="A462" s="282" t="s">
        <v>363</v>
      </c>
      <c r="B462" s="302">
        <f>SUM(B460:B461)</f>
        <v>8.1831243301748078</v>
      </c>
      <c r="C462" s="299" t="str">
        <f>CONCATENATE("(",ROUND((B462/$H462)*100,1),")")</f>
        <v>(34.7)</v>
      </c>
      <c r="D462" s="302">
        <f>SUM(D460:D461)</f>
        <v>9.8060203897069531</v>
      </c>
      <c r="E462" s="299" t="str">
        <f>CONCATENATE("(",ROUND((D462/$H462)*100,1),")")</f>
        <v>(41.6)</v>
      </c>
      <c r="F462" s="302">
        <f>SUM(F460:F461)</f>
        <v>5.5768552801182292</v>
      </c>
      <c r="G462" s="299" t="str">
        <f>CONCATENATE("(",ROUND((F462/$H462)*100,1),")")</f>
        <v>(23.7)</v>
      </c>
      <c r="H462" s="302">
        <f>SUM(H460:H461)</f>
        <v>23.565999999999988</v>
      </c>
      <c r="I462" s="299" t="str">
        <f>CONCATENATE("(",ROUND((H462/$H462)*100,1),")")</f>
        <v>(100)</v>
      </c>
      <c r="K462" s="302">
        <f t="shared" si="346"/>
        <v>-0.40255971839432014</v>
      </c>
      <c r="L462" s="302">
        <f t="shared" si="347"/>
        <v>0.31409662457029164</v>
      </c>
      <c r="M462" s="302">
        <f t="shared" si="348"/>
        <v>-0.61653690617598222</v>
      </c>
      <c r="N462" s="302">
        <f t="shared" si="349"/>
        <v>-0.70500000000001073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5.4319612072985013</v>
      </c>
      <c r="C471" s="299" t="str">
        <f>CONCATENATE("(",ROUND((B471/$H473)*100,1),")")</f>
        <v>(20.4)</v>
      </c>
      <c r="D471" s="302">
        <f>'Ind T6'!M198</f>
        <v>2.3425504952526701</v>
      </c>
      <c r="E471" s="299" t="str">
        <f>CONCATENATE("(",ROUND((D471/$H473)*100,1),")")</f>
        <v>(8.8)</v>
      </c>
      <c r="F471" s="302">
        <f>'Ind T6'!N198</f>
        <v>1.3965734864846835</v>
      </c>
      <c r="G471" s="299" t="str">
        <f>CONCATENATE("(",ROUND((F471/$H473)*100,1),")")</f>
        <v>(5.2)</v>
      </c>
      <c r="H471" s="302">
        <f>SUM(B471,D471,F471)</f>
        <v>9.1710851890358551</v>
      </c>
      <c r="I471" s="299" t="str">
        <f>CONCATENATE("(",ROUND((H471/$H473)*100,1),")")</f>
        <v>(34.4)</v>
      </c>
      <c r="K471" s="302">
        <f>B476-B471</f>
        <v>6.7318126914140741E-2</v>
      </c>
      <c r="L471" s="302">
        <f>D476-D471</f>
        <v>-5.4698206598086774E-2</v>
      </c>
      <c r="M471" s="302">
        <f>F476-F471</f>
        <v>1.5749289174345149E-2</v>
      </c>
      <c r="N471" s="302">
        <f>SUM(K471:M471)</f>
        <v>2.8369209490399117E-2</v>
      </c>
    </row>
    <row r="472" spans="1:14" x14ac:dyDescent="0.2">
      <c r="A472" s="282" t="s">
        <v>365</v>
      </c>
      <c r="B472" s="302">
        <f>'Ind T6'!L197</f>
        <v>6.1447166446452881</v>
      </c>
      <c r="C472" s="299" t="str">
        <f>CONCATENATE("(",ROUND((B472/$H473)*100,1),")")</f>
        <v>(23.1)</v>
      </c>
      <c r="D472" s="302">
        <f>'Ind T6'!M197</f>
        <v>5.1570560167474992</v>
      </c>
      <c r="E472" s="299" t="str">
        <f>CONCATENATE("(",ROUND((D472/$H473)*100,1),")")</f>
        <v>(19.4)</v>
      </c>
      <c r="F472" s="302">
        <f>'Ind T6'!N197</f>
        <v>6.1681421495713877</v>
      </c>
      <c r="G472" s="299" t="str">
        <f>CONCATENATE("(",ROUND((F472/$H473)*100,1),")")</f>
        <v>(23.2)</v>
      </c>
      <c r="H472" s="302">
        <f t="shared" ref="H472" si="350">SUM(B472,D472,F472)</f>
        <v>17.469914810964177</v>
      </c>
      <c r="I472" s="299" t="str">
        <f>CONCATENATE("(",ROUND((H472/$H473)*100,1),")")</f>
        <v>(65.6)</v>
      </c>
      <c r="K472" s="302">
        <f t="shared" ref="K472:K473" si="351">B477-B472</f>
        <v>-0.30981190290486715</v>
      </c>
      <c r="L472" s="302">
        <f t="shared" ref="L472:L473" si="352">D477-D472</f>
        <v>-0.17417664021462187</v>
      </c>
      <c r="M472" s="302">
        <f t="shared" ref="M472:M473" si="353">F477-F472</f>
        <v>-0.10338066637093402</v>
      </c>
      <c r="N472" s="302">
        <f t="shared" ref="N472:N473" si="354">SUM(K472:M472)</f>
        <v>-0.58736920949042304</v>
      </c>
    </row>
    <row r="473" spans="1:14" x14ac:dyDescent="0.2">
      <c r="A473" s="282" t="s">
        <v>363</v>
      </c>
      <c r="B473" s="302">
        <f>SUM(B471:B472)</f>
        <v>11.576677851943789</v>
      </c>
      <c r="C473" s="299" t="str">
        <f>CONCATENATE("(",ROUND((B473/$H473)*100,1),")")</f>
        <v>(43.5)</v>
      </c>
      <c r="D473" s="302">
        <f>SUM(D471:D472)</f>
        <v>7.4996065120001694</v>
      </c>
      <c r="E473" s="299" t="str">
        <f>CONCATENATE("(",ROUND((D473/$H473)*100,1),")")</f>
        <v>(28.2)</v>
      </c>
      <c r="F473" s="302">
        <f>SUM(F471:F472)</f>
        <v>7.5647156360560714</v>
      </c>
      <c r="G473" s="299" t="str">
        <f>CONCATENATE("(",ROUND((F473/$H473)*100,1),")")</f>
        <v>(28.4)</v>
      </c>
      <c r="H473" s="302">
        <f>SUM(H471:H472)</f>
        <v>26.641000000000034</v>
      </c>
      <c r="I473" s="299" t="str">
        <f>CONCATENATE("(",ROUND((H473/$H473)*100,1),")")</f>
        <v>(100)</v>
      </c>
      <c r="K473" s="302">
        <f t="shared" si="351"/>
        <v>-0.24249377599072552</v>
      </c>
      <c r="L473" s="302">
        <f t="shared" si="352"/>
        <v>-0.22887484681270909</v>
      </c>
      <c r="M473" s="302">
        <f t="shared" si="353"/>
        <v>-8.7631377196588645E-2</v>
      </c>
      <c r="N473" s="302">
        <f t="shared" si="354"/>
        <v>-0.55900000000002326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5.499279334212642</v>
      </c>
      <c r="C476" s="299" t="str">
        <f>CONCATENATE("(",ROUND((B476/$H478)*100,1),")")</f>
        <v>(21.1)</v>
      </c>
      <c r="D476" s="302">
        <f>'Ind T6'!R198</f>
        <v>2.2878522886545833</v>
      </c>
      <c r="E476" s="299" t="str">
        <f>CONCATENATE("(",ROUND((D476/$H478)*100,1),")")</f>
        <v>(8.8)</v>
      </c>
      <c r="F476" s="302">
        <f>'Ind T6'!S198</f>
        <v>1.4123227756590286</v>
      </c>
      <c r="G476" s="299" t="str">
        <f>CONCATENATE("(",ROUND((F476/$H478)*100,1),")")</f>
        <v>(5.4)</v>
      </c>
      <c r="H476" s="302">
        <f>SUM(B476,D476,F476)</f>
        <v>9.1994543985262531</v>
      </c>
      <c r="I476" s="299" t="str">
        <f>CONCATENATE("(",ROUND((H476/$H478)*100,1),")")</f>
        <v>(35.3)</v>
      </c>
      <c r="K476" s="302">
        <f>B481-B476</f>
        <v>0.30221032450928398</v>
      </c>
      <c r="L476" s="302">
        <f>D481-D476</f>
        <v>2.3341172457191028E-2</v>
      </c>
      <c r="M476" s="302">
        <f>F481-F476</f>
        <v>7.1666684277203796E-2</v>
      </c>
      <c r="N476" s="302">
        <f>SUM(K476:M476)</f>
        <v>0.3972181812436788</v>
      </c>
    </row>
    <row r="477" spans="1:14" x14ac:dyDescent="0.2">
      <c r="A477" s="282" t="s">
        <v>365</v>
      </c>
      <c r="B477" s="302">
        <f>'Ind T6'!Q197</f>
        <v>5.834904741740421</v>
      </c>
      <c r="C477" s="299" t="str">
        <f>CONCATENATE("(",ROUND((B477/$H478)*100,1),")")</f>
        <v>(22.4)</v>
      </c>
      <c r="D477" s="302">
        <f>'Ind T6'!R197</f>
        <v>4.9828793765328774</v>
      </c>
      <c r="E477" s="299" t="str">
        <f>CONCATENATE("(",ROUND((D477/$H478)*100,1),")")</f>
        <v>(19.1)</v>
      </c>
      <c r="F477" s="302">
        <f>'Ind T6'!S197</f>
        <v>6.0647614832004537</v>
      </c>
      <c r="G477" s="299" t="str">
        <f>CONCATENATE("(",ROUND((F477/$H478)*100,1),")")</f>
        <v>(23.3)</v>
      </c>
      <c r="H477" s="302">
        <f t="shared" ref="H477" si="355">SUM(B477,D477,F477)</f>
        <v>16.882545601473751</v>
      </c>
      <c r="I477" s="299" t="str">
        <f>CONCATENATE("(",ROUND((H477/$H478)*100,1),")")</f>
        <v>(64.7)</v>
      </c>
      <c r="K477" s="302">
        <f t="shared" ref="K477:K478" si="356">B482-B477</f>
        <v>-0.22664827841083923</v>
      </c>
      <c r="L477" s="302">
        <f t="shared" ref="L477:L478" si="357">D482-D477</f>
        <v>-0.12612374854276442</v>
      </c>
      <c r="M477" s="302">
        <f t="shared" ref="M477:M478" si="358">F482-F477</f>
        <v>-5.3446154290115899E-2</v>
      </c>
      <c r="N477" s="302">
        <f t="shared" ref="N477:N478" si="359">SUM(K477:M477)</f>
        <v>-0.40621818124371956</v>
      </c>
    </row>
    <row r="478" spans="1:14" x14ac:dyDescent="0.2">
      <c r="A478" s="282" t="s">
        <v>363</v>
      </c>
      <c r="B478" s="302">
        <f>SUM(B476:B477)</f>
        <v>11.334184075953063</v>
      </c>
      <c r="C478" s="299" t="str">
        <f>CONCATENATE("(",ROUND((B478/$H478)*100,1),")")</f>
        <v>(43.5)</v>
      </c>
      <c r="D478" s="302">
        <f>SUM(D476:D477)</f>
        <v>7.2707316651874603</v>
      </c>
      <c r="E478" s="299" t="str">
        <f>CONCATENATE("(",ROUND((D478/$H478)*100,1),")")</f>
        <v>(27.9)</v>
      </c>
      <c r="F478" s="302">
        <f>SUM(F476:F477)</f>
        <v>7.4770842588594828</v>
      </c>
      <c r="G478" s="299" t="str">
        <f>CONCATENATE("(",ROUND((F478/$H478)*100,1),")")</f>
        <v>(28.7)</v>
      </c>
      <c r="H478" s="302">
        <f>SUM(H476:H477)</f>
        <v>26.082000000000004</v>
      </c>
      <c r="I478" s="299" t="str">
        <f>CONCATENATE("(",ROUND((H478/$H478)*100,1),")")</f>
        <v>(100)</v>
      </c>
      <c r="K478" s="302">
        <f t="shared" si="356"/>
        <v>7.5562046098445634E-2</v>
      </c>
      <c r="L478" s="302">
        <f t="shared" si="357"/>
        <v>-0.1027825760855734</v>
      </c>
      <c r="M478" s="302">
        <f t="shared" si="358"/>
        <v>1.8220529987087453E-2</v>
      </c>
      <c r="N478" s="302">
        <f t="shared" si="359"/>
        <v>-9.0000000000403091E-3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5.801489658721926</v>
      </c>
      <c r="C481" s="299" t="str">
        <f>CONCATENATE("(",ROUND((B481/$H483)*100,1),")")</f>
        <v>(22.3)</v>
      </c>
      <c r="D481" s="302">
        <f>'Ind T6'!W198</f>
        <v>2.3111934611117744</v>
      </c>
      <c r="E481" s="299" t="str">
        <f>CONCATENATE("(",ROUND((D481/$H483)*100,1),")")</f>
        <v>(8.9)</v>
      </c>
      <c r="F481" s="302">
        <f>'Ind T6'!X198</f>
        <v>1.4839894599362324</v>
      </c>
      <c r="G481" s="299" t="str">
        <f>CONCATENATE("(",ROUND((F481/$H483)*100,1),")")</f>
        <v>(5.7)</v>
      </c>
      <c r="H481" s="302">
        <f>SUM(B481,D481,F481)</f>
        <v>9.5966725797699333</v>
      </c>
      <c r="I481" s="299" t="str">
        <f>CONCATENATE("(",ROUND((H481/$H483)*100,1),")")</f>
        <v>(36.8)</v>
      </c>
      <c r="K481" s="302">
        <f>B481-B471</f>
        <v>0.36952845142342472</v>
      </c>
      <c r="L481" s="302">
        <f>D481-D471</f>
        <v>-3.1357034140895745E-2</v>
      </c>
      <c r="M481" s="302">
        <f>F481-F471</f>
        <v>8.7415973451548945E-2</v>
      </c>
      <c r="N481" s="302">
        <f>SUM(K481:M481)</f>
        <v>0.42558739073407792</v>
      </c>
    </row>
    <row r="482" spans="1:14" x14ac:dyDescent="0.2">
      <c r="A482" s="282" t="s">
        <v>365</v>
      </c>
      <c r="B482" s="302">
        <f>'Ind T6'!V197</f>
        <v>5.6082564633295817</v>
      </c>
      <c r="C482" s="299" t="str">
        <f>CONCATENATE("(",ROUND((B482/$H483)*100,1),")")</f>
        <v>(21.5)</v>
      </c>
      <c r="D482" s="302">
        <f>'Ind T6'!W197</f>
        <v>4.856755627990113</v>
      </c>
      <c r="E482" s="299" t="str">
        <f>CONCATENATE("(",ROUND((D482/$H483)*100,1),")")</f>
        <v>(18.6)</v>
      </c>
      <c r="F482" s="302">
        <f>'Ind T6'!X197</f>
        <v>6.0113153289103378</v>
      </c>
      <c r="G482" s="299" t="str">
        <f>CONCATENATE("(",ROUND((F482/$H483)*100,1),")")</f>
        <v>(23.1)</v>
      </c>
      <c r="H482" s="302">
        <f t="shared" ref="H482" si="360">SUM(B482,D482,F482)</f>
        <v>16.476327420230032</v>
      </c>
      <c r="I482" s="299" t="str">
        <f>CONCATENATE("(",ROUND((H482/$H483)*100,1),")")</f>
        <v>(63.2)</v>
      </c>
      <c r="K482" s="302">
        <f t="shared" ref="K482:K483" si="361">B482-B472</f>
        <v>-0.53646018131570639</v>
      </c>
      <c r="L482" s="302">
        <f t="shared" ref="L482:L483" si="362">D482-D472</f>
        <v>-0.30030038875738629</v>
      </c>
      <c r="M482" s="302">
        <f t="shared" ref="M482:M483" si="363">F482-F472</f>
        <v>-0.15682682066104991</v>
      </c>
      <c r="N482" s="302">
        <f t="shared" ref="N482:N483" si="364">SUM(K482:M482)</f>
        <v>-0.99358739073414259</v>
      </c>
    </row>
    <row r="483" spans="1:14" x14ac:dyDescent="0.2">
      <c r="A483" s="282" t="s">
        <v>363</v>
      </c>
      <c r="B483" s="302">
        <f>SUM(B481:B482)</f>
        <v>11.409746122051509</v>
      </c>
      <c r="C483" s="299" t="str">
        <f>CONCATENATE("(",ROUND((B483/$H483)*100,1),")")</f>
        <v>(43.8)</v>
      </c>
      <c r="D483" s="302">
        <f>SUM(D481:D482)</f>
        <v>7.1679490891018869</v>
      </c>
      <c r="E483" s="299" t="str">
        <f>CONCATENATE("(",ROUND((D483/$H483)*100,1),")")</f>
        <v>(27.5)</v>
      </c>
      <c r="F483" s="302">
        <f>SUM(F481:F482)</f>
        <v>7.4953047888465703</v>
      </c>
      <c r="G483" s="299" t="str">
        <f>CONCATENATE("(",ROUND((F483/$H483)*100,1),")")</f>
        <v>(28.7)</v>
      </c>
      <c r="H483" s="302">
        <f>SUM(H481:H482)</f>
        <v>26.072999999999965</v>
      </c>
      <c r="I483" s="299" t="str">
        <f>CONCATENATE("(",ROUND((H483/$H483)*100,1),")")</f>
        <v>(100)</v>
      </c>
      <c r="K483" s="302">
        <f t="shared" si="361"/>
        <v>-0.16693172989227989</v>
      </c>
      <c r="L483" s="302">
        <f t="shared" si="362"/>
        <v>-0.33165742289828248</v>
      </c>
      <c r="M483" s="302">
        <f t="shared" si="363"/>
        <v>-6.9410847209501192E-2</v>
      </c>
      <c r="N483" s="302">
        <f t="shared" si="364"/>
        <v>-0.56800000000006357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Greater Birmingham and Solihull</v>
      </c>
    </row>
    <row r="2" spans="1:25" x14ac:dyDescent="0.2">
      <c r="A2" s="1" t="s">
        <v>516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0.88660271935904544</v>
      </c>
      <c r="C8" s="300">
        <v>0.60045154609291629</v>
      </c>
      <c r="D8" s="300">
        <v>0.48630168865194484</v>
      </c>
      <c r="E8" s="300">
        <f>SUM(B8:D8)</f>
        <v>1.9733559541039067</v>
      </c>
      <c r="F8" s="300"/>
      <c r="G8" s="300">
        <v>0.59986665886077339</v>
      </c>
      <c r="H8" s="300">
        <v>0.40032867419246931</v>
      </c>
      <c r="I8" s="300">
        <v>0.63333177380660655</v>
      </c>
      <c r="J8" s="300">
        <f>SUM(G8:I8)</f>
        <v>1.6335271068598494</v>
      </c>
      <c r="K8" s="300"/>
      <c r="L8" s="300">
        <v>0.64313179760438477</v>
      </c>
      <c r="M8" s="300">
        <v>3.1072141381989691E-2</v>
      </c>
      <c r="N8" s="300">
        <v>0.47731116190590639</v>
      </c>
      <c r="O8" s="300">
        <f>SUM(L8:N8)</f>
        <v>1.1515151008922808</v>
      </c>
      <c r="P8" s="300"/>
      <c r="Q8" s="300">
        <v>0.68360307074811422</v>
      </c>
      <c r="R8" s="300">
        <v>3.2068336271003965E-2</v>
      </c>
      <c r="S8" s="300">
        <v>0.51465768940802681</v>
      </c>
      <c r="T8" s="300">
        <f>SUM(Q8:S8)</f>
        <v>1.2303290964271449</v>
      </c>
      <c r="U8" s="300"/>
      <c r="V8" s="300">
        <v>0.67940077920922815</v>
      </c>
      <c r="W8" s="300">
        <v>2.9579992460523709E-2</v>
      </c>
      <c r="X8" s="300">
        <v>0.52727510368351971</v>
      </c>
      <c r="Y8" s="300">
        <f>SUM(V8:X8)</f>
        <v>1.2362558753532715</v>
      </c>
    </row>
    <row r="9" spans="1:25" x14ac:dyDescent="0.2">
      <c r="A9" s="260" t="s">
        <v>364</v>
      </c>
      <c r="B9" s="300">
        <v>2.4709173225338246</v>
      </c>
      <c r="C9" s="300">
        <v>0.61209949072924941</v>
      </c>
      <c r="D9" s="300">
        <v>2.9106272326330069</v>
      </c>
      <c r="E9" s="300">
        <f t="shared" ref="E9:E10" si="0">SUM(B9:D9)</f>
        <v>5.9936440458960814</v>
      </c>
      <c r="F9" s="300"/>
      <c r="G9" s="300">
        <v>2.4909140885355736</v>
      </c>
      <c r="H9" s="300">
        <v>0.29205918474758102</v>
      </c>
      <c r="I9" s="300">
        <v>1.7034996198570003</v>
      </c>
      <c r="J9" s="300">
        <f t="shared" ref="J9:J10" si="1">SUM(G9:I9)</f>
        <v>4.4864728931401547</v>
      </c>
      <c r="K9" s="300"/>
      <c r="L9" s="300">
        <v>1.1365943201474529</v>
      </c>
      <c r="M9" s="300">
        <v>2.8764804150383291E-2</v>
      </c>
      <c r="N9" s="300">
        <v>1.1821257748098803</v>
      </c>
      <c r="O9" s="300">
        <f t="shared" ref="O9:O10" si="2">SUM(L9:N9)</f>
        <v>2.3474848991077164</v>
      </c>
      <c r="P9" s="300"/>
      <c r="Q9" s="300">
        <v>1.248944374550442</v>
      </c>
      <c r="R9" s="300">
        <v>3.0816889001260693E-2</v>
      </c>
      <c r="S9" s="300">
        <v>1.2189096400211543</v>
      </c>
      <c r="T9" s="300">
        <f t="shared" ref="T9:T10" si="3">SUM(Q9:S9)</f>
        <v>2.4986709035728571</v>
      </c>
      <c r="U9" s="300"/>
      <c r="V9" s="300">
        <v>1.3467504503573313</v>
      </c>
      <c r="W9" s="300">
        <v>3.0832055632776977E-2</v>
      </c>
      <c r="X9" s="300">
        <v>1.1221616186566159</v>
      </c>
      <c r="Y9" s="300">
        <f t="shared" ref="Y9:Y10" si="4">SUM(V9:X9)</f>
        <v>2.4997441246467242</v>
      </c>
    </row>
    <row r="10" spans="1:25" x14ac:dyDescent="0.2">
      <c r="A10" s="264" t="s">
        <v>363</v>
      </c>
      <c r="B10" s="301">
        <f>SUM(B8:B9)</f>
        <v>3.3575200418928701</v>
      </c>
      <c r="C10" s="301">
        <f t="shared" ref="C10:D10" si="5">SUM(C8:C9)</f>
        <v>1.2125510368221657</v>
      </c>
      <c r="D10" s="301">
        <f t="shared" si="5"/>
        <v>3.3969289212849518</v>
      </c>
      <c r="E10" s="301">
        <f t="shared" si="0"/>
        <v>7.9669999999999881</v>
      </c>
      <c r="F10" s="301"/>
      <c r="G10" s="301">
        <f>SUM(G8:G9)</f>
        <v>3.0907807473963471</v>
      </c>
      <c r="H10" s="301">
        <f t="shared" ref="H10" si="6">SUM(H8:H9)</f>
        <v>0.69238785894005028</v>
      </c>
      <c r="I10" s="301">
        <f t="shared" ref="I10" si="7">SUM(I8:I9)</f>
        <v>2.3368313936636067</v>
      </c>
      <c r="J10" s="301">
        <f t="shared" si="1"/>
        <v>6.1200000000000045</v>
      </c>
      <c r="K10" s="301"/>
      <c r="L10" s="301">
        <f>SUM(L8:L9)</f>
        <v>1.7797261177518378</v>
      </c>
      <c r="M10" s="301">
        <f t="shared" ref="M10" si="8">SUM(M8:M9)</f>
        <v>5.9836945532372982E-2</v>
      </c>
      <c r="N10" s="301">
        <f t="shared" ref="N10" si="9">SUM(N8:N9)</f>
        <v>1.6594369367157866</v>
      </c>
      <c r="O10" s="301">
        <f t="shared" si="2"/>
        <v>3.4989999999999974</v>
      </c>
      <c r="P10" s="301"/>
      <c r="Q10" s="301">
        <f>SUM(Q8:Q9)</f>
        <v>1.9325474452985563</v>
      </c>
      <c r="R10" s="301">
        <f t="shared" ref="R10" si="10">SUM(R8:R9)</f>
        <v>6.2885225272264658E-2</v>
      </c>
      <c r="S10" s="301">
        <f t="shared" ref="S10" si="11">SUM(S8:S9)</f>
        <v>1.7335673294291811</v>
      </c>
      <c r="T10" s="301">
        <f t="shared" si="3"/>
        <v>3.7290000000000019</v>
      </c>
      <c r="U10" s="301"/>
      <c r="V10" s="301">
        <f>SUM(V8:V9)</f>
        <v>2.0261512295665596</v>
      </c>
      <c r="W10" s="301">
        <f t="shared" ref="W10" si="12">SUM(W8:W9)</f>
        <v>6.0412048093300683E-2</v>
      </c>
      <c r="X10" s="301">
        <f t="shared" ref="X10" si="13">SUM(X8:X9)</f>
        <v>1.6494367223401356</v>
      </c>
      <c r="Y10" s="301">
        <f t="shared" si="4"/>
        <v>3.7359999999999962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2.3478260869502519E-2</v>
      </c>
      <c r="C17" s="300">
        <v>3.4683794466738999E-3</v>
      </c>
      <c r="D17" s="300">
        <v>2.6679841897518235E-4</v>
      </c>
      <c r="E17" s="300">
        <f>SUM(B17:D17)</f>
        <v>2.7213438735151602E-2</v>
      </c>
      <c r="F17" s="300"/>
      <c r="G17" s="300">
        <v>4.2330976580068971E-2</v>
      </c>
      <c r="H17" s="300">
        <v>1.9719399027866475E-2</v>
      </c>
      <c r="I17" s="300">
        <v>2.6292532037662237E-4</v>
      </c>
      <c r="J17" s="300">
        <f>SUM(G17:I17)</f>
        <v>6.2313300928312068E-2</v>
      </c>
      <c r="K17" s="300"/>
      <c r="L17" s="300">
        <v>8.9718592965875088E-2</v>
      </c>
      <c r="M17" s="300">
        <v>1.3762144053662117E-2</v>
      </c>
      <c r="N17" s="300">
        <v>0</v>
      </c>
      <c r="O17" s="300">
        <f>SUM(L17:N17)</f>
        <v>0.10348073701953721</v>
      </c>
      <c r="P17" s="300"/>
      <c r="Q17" s="300">
        <v>6.5194522081249567E-2</v>
      </c>
      <c r="R17" s="300">
        <v>1.0307434320890561E-2</v>
      </c>
      <c r="S17" s="300">
        <v>0</v>
      </c>
      <c r="T17" s="300">
        <f>SUM(Q17:S17)</f>
        <v>7.5501956402140136E-2</v>
      </c>
      <c r="U17" s="300"/>
      <c r="V17" s="300">
        <v>3.8917606245842916E-2</v>
      </c>
      <c r="W17" s="300">
        <v>6.6504770165003403E-3</v>
      </c>
      <c r="X17" s="300">
        <v>0</v>
      </c>
      <c r="Y17" s="300">
        <f>SUM(V17:X17)</f>
        <v>4.5568083262343254E-2</v>
      </c>
    </row>
    <row r="18" spans="1:25" x14ac:dyDescent="0.2">
      <c r="A18" s="260" t="s">
        <v>364</v>
      </c>
      <c r="B18" s="300">
        <v>0.1630138339928503</v>
      </c>
      <c r="C18" s="300">
        <v>5.3359683794836901E-4</v>
      </c>
      <c r="D18" s="300">
        <v>0.21423913043405046</v>
      </c>
      <c r="E18" s="300">
        <f t="shared" ref="E18:E19" si="14">SUM(B18:D18)</f>
        <v>0.37778656126484911</v>
      </c>
      <c r="F18" s="300"/>
      <c r="G18" s="300">
        <v>0.34048828987894175</v>
      </c>
      <c r="H18" s="300">
        <v>4.9955810870577827E-3</v>
      </c>
      <c r="I18" s="300">
        <v>0.18720282810568856</v>
      </c>
      <c r="J18" s="300">
        <f t="shared" ref="J18:J19" si="15">SUM(G18:I18)</f>
        <v>0.53268669907168809</v>
      </c>
      <c r="K18" s="300"/>
      <c r="L18" s="300">
        <v>0.51978559463870999</v>
      </c>
      <c r="M18" s="300">
        <v>8.7336683417536861E-3</v>
      </c>
      <c r="N18" s="300">
        <v>0</v>
      </c>
      <c r="O18" s="300">
        <f t="shared" ref="O18:O19" si="16">SUM(L18:N18)</f>
        <v>0.5285192629804637</v>
      </c>
      <c r="P18" s="300"/>
      <c r="Q18" s="300">
        <v>0.37905589714733784</v>
      </c>
      <c r="R18" s="300">
        <v>6.4421464505215057E-3</v>
      </c>
      <c r="S18" s="300">
        <v>0</v>
      </c>
      <c r="T18" s="300">
        <f t="shared" ref="T18:T19" si="17">SUM(Q18:S18)</f>
        <v>0.38549804359785933</v>
      </c>
      <c r="U18" s="300"/>
      <c r="V18" s="300">
        <v>0.23399826539334462</v>
      </c>
      <c r="W18" s="300">
        <v>4.4336513443120869E-3</v>
      </c>
      <c r="X18" s="300">
        <v>0</v>
      </c>
      <c r="Y18" s="300">
        <f t="shared" ref="Y18:Y19" si="18">SUM(V18:X18)</f>
        <v>0.23843191673765671</v>
      </c>
    </row>
    <row r="19" spans="1:25" x14ac:dyDescent="0.2">
      <c r="A19" s="264" t="s">
        <v>363</v>
      </c>
      <c r="B19" s="301">
        <f>SUM(B17:B18)</f>
        <v>0.18649209486235283</v>
      </c>
      <c r="C19" s="301">
        <f t="shared" ref="C19" si="19">SUM(C17:C18)</f>
        <v>4.0019762846222693E-3</v>
      </c>
      <c r="D19" s="301">
        <f t="shared" ref="D19" si="20">SUM(D17:D18)</f>
        <v>0.21450592885302563</v>
      </c>
      <c r="E19" s="301">
        <f t="shared" si="14"/>
        <v>0.40500000000000069</v>
      </c>
      <c r="F19" s="301"/>
      <c r="G19" s="301">
        <f>SUM(G17:G18)</f>
        <v>0.38281926645901071</v>
      </c>
      <c r="H19" s="301">
        <f t="shared" ref="H19" si="21">SUM(H17:H18)</f>
        <v>2.4714980114924259E-2</v>
      </c>
      <c r="I19" s="301">
        <f t="shared" ref="I19" si="22">SUM(I17:I18)</f>
        <v>0.18746575342606517</v>
      </c>
      <c r="J19" s="301">
        <f t="shared" si="15"/>
        <v>0.59500000000000008</v>
      </c>
      <c r="K19" s="301"/>
      <c r="L19" s="301">
        <f>SUM(L17:L18)</f>
        <v>0.60950418760458502</v>
      </c>
      <c r="M19" s="301">
        <f t="shared" ref="M19" si="23">SUM(M17:M18)</f>
        <v>2.2495812395415801E-2</v>
      </c>
      <c r="N19" s="301">
        <f t="shared" ref="N19" si="24">SUM(N17:N18)</f>
        <v>0</v>
      </c>
      <c r="O19" s="301">
        <f t="shared" si="16"/>
        <v>0.63200000000000078</v>
      </c>
      <c r="P19" s="301"/>
      <c r="Q19" s="301">
        <f>SUM(Q17:Q18)</f>
        <v>0.44425041922858743</v>
      </c>
      <c r="R19" s="301">
        <f t="shared" ref="R19" si="25">SUM(R17:R18)</f>
        <v>1.6749580771412066E-2</v>
      </c>
      <c r="S19" s="301">
        <f t="shared" ref="S19" si="26">SUM(S17:S18)</f>
        <v>0</v>
      </c>
      <c r="T19" s="301">
        <f t="shared" si="17"/>
        <v>0.46099999999999952</v>
      </c>
      <c r="U19" s="301"/>
      <c r="V19" s="301">
        <f>SUM(V17:V18)</f>
        <v>0.27291587163918751</v>
      </c>
      <c r="W19" s="301">
        <f t="shared" ref="W19" si="27">SUM(W17:W18)</f>
        <v>1.1084128360812427E-2</v>
      </c>
      <c r="X19" s="301">
        <f t="shared" ref="X19" si="28">SUM(X17:X18)</f>
        <v>0</v>
      </c>
      <c r="Y19" s="301">
        <f t="shared" si="18"/>
        <v>0.28399999999999992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2.523573748399389</v>
      </c>
      <c r="C26" s="300">
        <v>0.6698590039256701</v>
      </c>
      <c r="D26" s="300">
        <v>0.17625044676550999</v>
      </c>
      <c r="E26" s="300">
        <f>SUM(B26:D26)</f>
        <v>3.3696831990905691</v>
      </c>
      <c r="F26" s="300"/>
      <c r="G26" s="300">
        <v>2.0183243933474002</v>
      </c>
      <c r="H26" s="300">
        <v>0.53172924649924569</v>
      </c>
      <c r="I26" s="300">
        <v>0.14205970626277917</v>
      </c>
      <c r="J26" s="300">
        <f>SUM(G26:I26)</f>
        <v>2.6921133461094251</v>
      </c>
      <c r="K26" s="300"/>
      <c r="L26" s="300">
        <v>2.0846707852666806</v>
      </c>
      <c r="M26" s="300">
        <v>0.51223739533957868</v>
      </c>
      <c r="N26" s="300">
        <v>0.13051080400644716</v>
      </c>
      <c r="O26" s="300">
        <f>SUM(L26:N26)</f>
        <v>2.7274189846127066</v>
      </c>
      <c r="P26" s="300"/>
      <c r="Q26" s="300">
        <v>2.1810074014277161</v>
      </c>
      <c r="R26" s="300">
        <v>0.51567271356655531</v>
      </c>
      <c r="S26" s="300">
        <v>0.13518544103625427</v>
      </c>
      <c r="T26" s="300">
        <f>SUM(Q26:S26)</f>
        <v>2.8318655560305257</v>
      </c>
      <c r="U26" s="300"/>
      <c r="V26" s="300">
        <v>2.2251114334907993</v>
      </c>
      <c r="W26" s="300">
        <v>0.48892583068159301</v>
      </c>
      <c r="X26" s="300">
        <v>0.13458803122253887</v>
      </c>
      <c r="Y26" s="300">
        <f>SUM(V26:X26)</f>
        <v>2.8486252953949309</v>
      </c>
    </row>
    <row r="27" spans="1:25" x14ac:dyDescent="0.2">
      <c r="A27" s="260" t="s">
        <v>364</v>
      </c>
      <c r="B27" s="300">
        <v>6.2760718448089419</v>
      </c>
      <c r="C27" s="300">
        <v>0.38254663179254761</v>
      </c>
      <c r="D27" s="300">
        <v>0.32969832430792595</v>
      </c>
      <c r="E27" s="300">
        <f t="shared" ref="E27:E28" si="29">SUM(B27:D27)</f>
        <v>6.9883168009094154</v>
      </c>
      <c r="F27" s="300"/>
      <c r="G27" s="300">
        <v>4.9468138569500377</v>
      </c>
      <c r="H27" s="300">
        <v>0.37188282248201521</v>
      </c>
      <c r="I27" s="300">
        <v>5.2189974458519882E-2</v>
      </c>
      <c r="J27" s="300">
        <f t="shared" ref="J27:J28" si="30">SUM(G27:I27)</f>
        <v>5.3708866538905724</v>
      </c>
      <c r="K27" s="300"/>
      <c r="L27" s="300">
        <v>4.7240708555219344</v>
      </c>
      <c r="M27" s="300">
        <v>0.44102845933119028</v>
      </c>
      <c r="N27" s="300">
        <v>8.1481700534168158E-2</v>
      </c>
      <c r="O27" s="300">
        <f t="shared" ref="O27:O28" si="31">SUM(L27:N27)</f>
        <v>5.2465810153872932</v>
      </c>
      <c r="P27" s="300"/>
      <c r="Q27" s="300">
        <v>4.7125129306032507</v>
      </c>
      <c r="R27" s="300">
        <v>0.44491707543751358</v>
      </c>
      <c r="S27" s="300">
        <v>8.2704437928726282E-2</v>
      </c>
      <c r="T27" s="300">
        <f t="shared" ref="T27:T28" si="32">SUM(Q27:S27)</f>
        <v>5.2401344439694899</v>
      </c>
      <c r="U27" s="300"/>
      <c r="V27" s="300">
        <v>4.4035811525529089</v>
      </c>
      <c r="W27" s="300">
        <v>0.42488049167125208</v>
      </c>
      <c r="X27" s="300">
        <v>8.191306038088525E-2</v>
      </c>
      <c r="Y27" s="300">
        <f t="shared" ref="Y27:Y28" si="33">SUM(V27:X27)</f>
        <v>4.9103747046050463</v>
      </c>
    </row>
    <row r="28" spans="1:25" x14ac:dyDescent="0.2">
      <c r="A28" s="264" t="s">
        <v>363</v>
      </c>
      <c r="B28" s="301">
        <f>SUM(B26:B27)</f>
        <v>8.7996455932083304</v>
      </c>
      <c r="C28" s="301">
        <f t="shared" ref="C28" si="34">SUM(C26:C27)</f>
        <v>1.0524056357182177</v>
      </c>
      <c r="D28" s="301">
        <f t="shared" ref="D28" si="35">SUM(D26:D27)</f>
        <v>0.50594877107343594</v>
      </c>
      <c r="E28" s="301">
        <f t="shared" si="29"/>
        <v>10.357999999999985</v>
      </c>
      <c r="F28" s="301"/>
      <c r="G28" s="301">
        <f>SUM(G26:G27)</f>
        <v>6.9651382502974375</v>
      </c>
      <c r="H28" s="301">
        <f t="shared" ref="H28" si="36">SUM(H26:H27)</f>
        <v>0.9036120689812609</v>
      </c>
      <c r="I28" s="301">
        <f t="shared" ref="I28" si="37">SUM(I26:I27)</f>
        <v>0.19424968072129906</v>
      </c>
      <c r="J28" s="301">
        <f t="shared" si="30"/>
        <v>8.0629999999999971</v>
      </c>
      <c r="K28" s="301"/>
      <c r="L28" s="301">
        <f>SUM(L26:L27)</f>
        <v>6.8087416407886145</v>
      </c>
      <c r="M28" s="301">
        <f t="shared" ref="M28" si="38">SUM(M26:M27)</f>
        <v>0.95326585467076896</v>
      </c>
      <c r="N28" s="301">
        <f t="shared" ref="N28" si="39">SUM(N26:N27)</f>
        <v>0.2119925045406153</v>
      </c>
      <c r="O28" s="301">
        <f t="shared" si="31"/>
        <v>7.9739999999999984</v>
      </c>
      <c r="P28" s="301"/>
      <c r="Q28" s="301">
        <f>SUM(Q26:Q27)</f>
        <v>6.8935203320309668</v>
      </c>
      <c r="R28" s="301">
        <f t="shared" ref="R28" si="40">SUM(R26:R27)</f>
        <v>0.96058978900406888</v>
      </c>
      <c r="S28" s="301">
        <f t="shared" ref="S28" si="41">SUM(S26:S27)</f>
        <v>0.21788987896498055</v>
      </c>
      <c r="T28" s="301">
        <f t="shared" si="32"/>
        <v>8.0720000000000169</v>
      </c>
      <c r="U28" s="301"/>
      <c r="V28" s="301">
        <f>SUM(V26:V27)</f>
        <v>6.6286925860437087</v>
      </c>
      <c r="W28" s="301">
        <f t="shared" ref="W28" si="42">SUM(W26:W27)</f>
        <v>0.91380632235284509</v>
      </c>
      <c r="X28" s="301">
        <f t="shared" ref="X28" si="43">SUM(X26:X27)</f>
        <v>0.21650109160342412</v>
      </c>
      <c r="Y28" s="301">
        <f t="shared" si="33"/>
        <v>7.7589999999999781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1.8353867081348458</v>
      </c>
      <c r="C35" s="300">
        <v>0.53076960932890449</v>
      </c>
      <c r="D35" s="300">
        <v>7.1382158361415829E-2</v>
      </c>
      <c r="E35" s="300">
        <f>SUM(B35:D35)</f>
        <v>2.4375384758251664</v>
      </c>
      <c r="F35" s="300"/>
      <c r="G35" s="300">
        <v>2.2860232879014721</v>
      </c>
      <c r="H35" s="300">
        <v>0.60248820598883823</v>
      </c>
      <c r="I35" s="300">
        <v>0.31300152052173502</v>
      </c>
      <c r="J35" s="300">
        <f>SUM(G35:I35)</f>
        <v>3.2015130144120452</v>
      </c>
      <c r="K35" s="300"/>
      <c r="L35" s="300">
        <v>2.478545526431311</v>
      </c>
      <c r="M35" s="300">
        <v>0.63485662192794434</v>
      </c>
      <c r="N35" s="300">
        <v>0.20523787975152344</v>
      </c>
      <c r="O35" s="300">
        <f>SUM(L35:N35)</f>
        <v>3.3186400281107789</v>
      </c>
      <c r="P35" s="300"/>
      <c r="Q35" s="300">
        <v>2.6683687367197799</v>
      </c>
      <c r="R35" s="300">
        <v>0.68251082426852905</v>
      </c>
      <c r="S35" s="300">
        <v>0.22498627909242352</v>
      </c>
      <c r="T35" s="300">
        <f>SUM(Q35:S35)</f>
        <v>3.5758658400807324</v>
      </c>
      <c r="U35" s="300"/>
      <c r="V35" s="300">
        <v>2.3056055880170958</v>
      </c>
      <c r="W35" s="300">
        <v>0.59692653375369653</v>
      </c>
      <c r="X35" s="300">
        <v>0.20864650300482632</v>
      </c>
      <c r="Y35" s="300">
        <f>SUM(V35:X35)</f>
        <v>3.1111786247756186</v>
      </c>
    </row>
    <row r="36" spans="1:25" x14ac:dyDescent="0.2">
      <c r="A36" s="260" t="s">
        <v>364</v>
      </c>
      <c r="B36" s="300">
        <v>8.4103864992168607</v>
      </c>
      <c r="C36" s="300">
        <v>0.22604350147500335</v>
      </c>
      <c r="D36" s="300">
        <v>0.5740315234829807</v>
      </c>
      <c r="E36" s="300">
        <f t="shared" ref="E36:E37" si="44">SUM(B36:D36)</f>
        <v>9.2104615241748444</v>
      </c>
      <c r="F36" s="300"/>
      <c r="G36" s="300">
        <v>11.485090310708896</v>
      </c>
      <c r="H36" s="300">
        <v>0.27836480403575314</v>
      </c>
      <c r="I36" s="300">
        <v>0.91803187084331694</v>
      </c>
      <c r="J36" s="300">
        <f t="shared" ref="J36:J37" si="45">SUM(G36:I36)</f>
        <v>12.681486985587966</v>
      </c>
      <c r="K36" s="300"/>
      <c r="L36" s="300">
        <v>10.195050458015647</v>
      </c>
      <c r="M36" s="300">
        <v>0.38913604112447331</v>
      </c>
      <c r="N36" s="300">
        <v>0.38317347274907632</v>
      </c>
      <c r="O36" s="300">
        <f t="shared" ref="O36:O37" si="46">SUM(L36:N36)</f>
        <v>10.967359971889197</v>
      </c>
      <c r="P36" s="300"/>
      <c r="Q36" s="300">
        <v>11.041634312379779</v>
      </c>
      <c r="R36" s="300">
        <v>0.43990324220290766</v>
      </c>
      <c r="S36" s="300">
        <v>0.42259660533657378</v>
      </c>
      <c r="T36" s="300">
        <f t="shared" ref="T36:T37" si="47">SUM(Q36:S36)</f>
        <v>11.904134159919261</v>
      </c>
      <c r="U36" s="300"/>
      <c r="V36" s="300">
        <v>9.7387915818386261</v>
      </c>
      <c r="W36" s="300">
        <v>0.41544111397801287</v>
      </c>
      <c r="X36" s="300">
        <v>0.38858867940773006</v>
      </c>
      <c r="Y36" s="300">
        <f t="shared" ref="Y36:Y37" si="48">SUM(V36:X36)</f>
        <v>10.542821375224369</v>
      </c>
    </row>
    <row r="37" spans="1:25" x14ac:dyDescent="0.2">
      <c r="A37" s="264" t="s">
        <v>363</v>
      </c>
      <c r="B37" s="301">
        <f>SUM(B35:B36)</f>
        <v>10.245773207351707</v>
      </c>
      <c r="C37" s="301">
        <f t="shared" ref="C37" si="49">SUM(C35:C36)</f>
        <v>0.75681311080390778</v>
      </c>
      <c r="D37" s="301">
        <f t="shared" ref="D37" si="50">SUM(D35:D36)</f>
        <v>0.64541368184439651</v>
      </c>
      <c r="E37" s="301">
        <f t="shared" si="44"/>
        <v>11.64800000000001</v>
      </c>
      <c r="F37" s="301"/>
      <c r="G37" s="301">
        <f>SUM(G35:G36)</f>
        <v>13.771113598610368</v>
      </c>
      <c r="H37" s="301">
        <f t="shared" ref="H37" si="51">SUM(H35:H36)</f>
        <v>0.88085301002459138</v>
      </c>
      <c r="I37" s="301">
        <f t="shared" ref="I37" si="52">SUM(I35:I36)</f>
        <v>1.231033391365052</v>
      </c>
      <c r="J37" s="301">
        <f t="shared" si="45"/>
        <v>15.883000000000012</v>
      </c>
      <c r="K37" s="301"/>
      <c r="L37" s="301">
        <f>SUM(L35:L36)</f>
        <v>12.673595984446958</v>
      </c>
      <c r="M37" s="301">
        <f t="shared" ref="M37" si="53">SUM(M35:M36)</f>
        <v>1.0239926630524177</v>
      </c>
      <c r="N37" s="301">
        <f t="shared" ref="N37" si="54">SUM(N35:N36)</f>
        <v>0.58841135250059973</v>
      </c>
      <c r="O37" s="301">
        <f t="shared" si="46"/>
        <v>14.285999999999976</v>
      </c>
      <c r="P37" s="301"/>
      <c r="Q37" s="301">
        <f>SUM(Q35:Q36)</f>
        <v>13.710003049099559</v>
      </c>
      <c r="R37" s="301">
        <f t="shared" ref="R37" si="55">SUM(R35:R36)</f>
        <v>1.1224140664714368</v>
      </c>
      <c r="S37" s="301">
        <f t="shared" ref="S37" si="56">SUM(S35:S36)</f>
        <v>0.64758288442899725</v>
      </c>
      <c r="T37" s="301">
        <f t="shared" si="47"/>
        <v>15.479999999999993</v>
      </c>
      <c r="U37" s="301"/>
      <c r="V37" s="301">
        <f>SUM(V35:V36)</f>
        <v>12.044397169855722</v>
      </c>
      <c r="W37" s="301">
        <f t="shared" ref="W37" si="57">SUM(W35:W36)</f>
        <v>1.0123676477317094</v>
      </c>
      <c r="X37" s="301">
        <f t="shared" ref="X37" si="58">SUM(X35:X36)</f>
        <v>0.59723518241255635</v>
      </c>
      <c r="Y37" s="301">
        <f t="shared" si="48"/>
        <v>13.653999999999987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10.105303708937305</v>
      </c>
      <c r="C44" s="300">
        <v>2.521374539313717</v>
      </c>
      <c r="D44" s="300">
        <v>0.7558054174593879</v>
      </c>
      <c r="E44" s="300">
        <f>SUM(B44:D44)</f>
        <v>13.38248366571041</v>
      </c>
      <c r="F44" s="300"/>
      <c r="G44" s="300">
        <v>10.660708327936984</v>
      </c>
      <c r="H44" s="300">
        <v>3.1018401183325319</v>
      </c>
      <c r="I44" s="300">
        <v>1.0863286369672094</v>
      </c>
      <c r="J44" s="300">
        <f>SUM(G44:I44)</f>
        <v>14.848877083236726</v>
      </c>
      <c r="K44" s="300"/>
      <c r="L44" s="300">
        <v>10.798874294546504</v>
      </c>
      <c r="M44" s="300">
        <v>3.1526956518152507</v>
      </c>
      <c r="N44" s="300">
        <v>1.0821205242562826</v>
      </c>
      <c r="O44" s="300">
        <f>SUM(L44:N44)</f>
        <v>15.033690470618037</v>
      </c>
      <c r="P44" s="300"/>
      <c r="Q44" s="300">
        <v>10.643889796368351</v>
      </c>
      <c r="R44" s="300">
        <v>3.0252322752043694</v>
      </c>
      <c r="S44" s="300">
        <v>0.99173770849937259</v>
      </c>
      <c r="T44" s="300">
        <f>SUM(Q44:S44)</f>
        <v>14.660859780072091</v>
      </c>
      <c r="U44" s="300"/>
      <c r="V44" s="300">
        <v>10.057306141569033</v>
      </c>
      <c r="W44" s="300">
        <v>2.7843638157078163</v>
      </c>
      <c r="X44" s="300">
        <v>0.88314079103881993</v>
      </c>
      <c r="Y44" s="300">
        <f>SUM(V44:X44)</f>
        <v>13.724810748315669</v>
      </c>
    </row>
    <row r="45" spans="1:25" x14ac:dyDescent="0.2">
      <c r="A45" s="260" t="s">
        <v>364</v>
      </c>
      <c r="B45" s="300">
        <v>55.646253720546781</v>
      </c>
      <c r="C45" s="300">
        <v>1.1547914556607126</v>
      </c>
      <c r="D45" s="300">
        <v>5.8234711580820058</v>
      </c>
      <c r="E45" s="300">
        <f t="shared" ref="E45:E46" si="59">SUM(B45:D45)</f>
        <v>62.624516334289503</v>
      </c>
      <c r="F45" s="300"/>
      <c r="G45" s="300">
        <v>55.197381824474469</v>
      </c>
      <c r="H45" s="300">
        <v>1.8179123165354054</v>
      </c>
      <c r="I45" s="300">
        <v>3.2518287757534852</v>
      </c>
      <c r="J45" s="300">
        <f t="shared" ref="J45:J46" si="60">SUM(G45:I45)</f>
        <v>60.267122916763363</v>
      </c>
      <c r="K45" s="300"/>
      <c r="L45" s="300">
        <v>49.063574082360461</v>
      </c>
      <c r="M45" s="300">
        <v>2.7553908677258359</v>
      </c>
      <c r="N45" s="300">
        <v>2.885344579295706</v>
      </c>
      <c r="O45" s="300">
        <f t="shared" ref="O45:O46" si="61">SUM(L45:N45)</f>
        <v>54.704309529382002</v>
      </c>
      <c r="P45" s="300"/>
      <c r="Q45" s="300">
        <v>47.871105086465562</v>
      </c>
      <c r="R45" s="300">
        <v>2.6006870232398467</v>
      </c>
      <c r="S45" s="300">
        <v>2.7473481102224957</v>
      </c>
      <c r="T45" s="300">
        <f t="shared" ref="T45:T46" si="62">SUM(Q45:S45)</f>
        <v>53.219140219927908</v>
      </c>
      <c r="U45" s="300"/>
      <c r="V45" s="300">
        <v>44.130174779167007</v>
      </c>
      <c r="W45" s="300">
        <v>2.4280195943723366</v>
      </c>
      <c r="X45" s="300">
        <v>2.6589948781448629</v>
      </c>
      <c r="Y45" s="300">
        <f t="shared" ref="Y45:Y46" si="63">SUM(V45:X45)</f>
        <v>49.217189251684204</v>
      </c>
    </row>
    <row r="46" spans="1:25" x14ac:dyDescent="0.2">
      <c r="A46" s="264" t="s">
        <v>363</v>
      </c>
      <c r="B46" s="301">
        <f>SUM(B44:B45)</f>
        <v>65.75155742948408</v>
      </c>
      <c r="C46" s="301">
        <f t="shared" ref="C46" si="64">SUM(C44:C45)</f>
        <v>3.6761659949744296</v>
      </c>
      <c r="D46" s="301">
        <f t="shared" ref="D46" si="65">SUM(D44:D45)</f>
        <v>6.5792765755413933</v>
      </c>
      <c r="E46" s="301">
        <f t="shared" si="59"/>
        <v>76.006999999999906</v>
      </c>
      <c r="F46" s="301"/>
      <c r="G46" s="301">
        <f>SUM(G44:G45)</f>
        <v>65.858090152411449</v>
      </c>
      <c r="H46" s="301">
        <f t="shared" ref="H46" si="66">SUM(H44:H45)</f>
        <v>4.9197524348679371</v>
      </c>
      <c r="I46" s="301">
        <f t="shared" ref="I46" si="67">SUM(I44:I45)</f>
        <v>4.3381574127206948</v>
      </c>
      <c r="J46" s="301">
        <f t="shared" si="60"/>
        <v>75.116000000000071</v>
      </c>
      <c r="K46" s="301"/>
      <c r="L46" s="301">
        <f>SUM(L44:L45)</f>
        <v>59.862448376906968</v>
      </c>
      <c r="M46" s="301">
        <f t="shared" ref="M46" si="68">SUM(M44:M45)</f>
        <v>5.9080865195410865</v>
      </c>
      <c r="N46" s="301">
        <f t="shared" ref="N46" si="69">SUM(N44:N45)</f>
        <v>3.9674651035519886</v>
      </c>
      <c r="O46" s="301">
        <f t="shared" si="61"/>
        <v>69.738000000000042</v>
      </c>
      <c r="P46" s="301"/>
      <c r="Q46" s="301">
        <f>SUM(Q44:Q45)</f>
        <v>58.514994882833911</v>
      </c>
      <c r="R46" s="301">
        <f t="shared" ref="R46" si="70">SUM(R44:R45)</f>
        <v>5.6259192984442166</v>
      </c>
      <c r="S46" s="301">
        <f t="shared" ref="S46" si="71">SUM(S44:S45)</f>
        <v>3.7390858187218683</v>
      </c>
      <c r="T46" s="301">
        <f t="shared" si="62"/>
        <v>67.88</v>
      </c>
      <c r="U46" s="301"/>
      <c r="V46" s="301">
        <f>SUM(V44:V45)</f>
        <v>54.187480920736036</v>
      </c>
      <c r="W46" s="301">
        <f t="shared" ref="W46" si="72">SUM(W44:W45)</f>
        <v>5.2123834100801529</v>
      </c>
      <c r="X46" s="301">
        <f t="shared" ref="X46" si="73">SUM(X44:X45)</f>
        <v>3.5421356691836827</v>
      </c>
      <c r="Y46" s="301">
        <f t="shared" si="63"/>
        <v>62.941999999999865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0.38256063862508793</v>
      </c>
      <c r="C53" s="300">
        <v>0.10039914031473159</v>
      </c>
      <c r="D53" s="300">
        <v>1.535155050679817E-4</v>
      </c>
      <c r="E53" s="300">
        <f>SUM(B53:D53)</f>
        <v>0.48311329444488749</v>
      </c>
      <c r="F53" s="300"/>
      <c r="G53" s="300">
        <v>0.38907605984399241</v>
      </c>
      <c r="H53" s="300">
        <v>8.475935162096343E-2</v>
      </c>
      <c r="I53" s="300">
        <v>1.4588528678517507E-4</v>
      </c>
      <c r="J53" s="300">
        <f>SUM(G53:I53)</f>
        <v>0.473981296751741</v>
      </c>
      <c r="K53" s="300"/>
      <c r="L53" s="300">
        <v>0.39312619336349336</v>
      </c>
      <c r="M53" s="300">
        <v>8.8040270786349253E-2</v>
      </c>
      <c r="N53" s="300">
        <v>0</v>
      </c>
      <c r="O53" s="300">
        <f>SUM(L53:N53)</f>
        <v>0.4811664641498426</v>
      </c>
      <c r="P53" s="300"/>
      <c r="Q53" s="300">
        <v>0.39036018526962157</v>
      </c>
      <c r="R53" s="300">
        <v>8.6604032330835579E-2</v>
      </c>
      <c r="S53" s="300">
        <v>0</v>
      </c>
      <c r="T53" s="300">
        <f>SUM(Q53:S53)</f>
        <v>0.47696421760045715</v>
      </c>
      <c r="U53" s="300"/>
      <c r="V53" s="300">
        <v>0.39658091286574271</v>
      </c>
      <c r="W53" s="300">
        <v>8.6307053941983111E-2</v>
      </c>
      <c r="X53" s="300">
        <v>0</v>
      </c>
      <c r="Y53" s="300">
        <f>SUM(V53:X53)</f>
        <v>0.48288796680772583</v>
      </c>
    </row>
    <row r="54" spans="1:25" x14ac:dyDescent="0.2">
      <c r="A54" s="260" t="s">
        <v>364</v>
      </c>
      <c r="B54" s="300">
        <v>1.3810254835717837</v>
      </c>
      <c r="C54" s="300">
        <v>3.1317163033703285E-2</v>
      </c>
      <c r="D54" s="300">
        <v>0.10454405894962275</v>
      </c>
      <c r="E54" s="300">
        <f t="shared" ref="E54:E55" si="74">SUM(B54:D54)</f>
        <v>1.5168867055551096</v>
      </c>
      <c r="F54" s="300"/>
      <c r="G54" s="300">
        <v>1.0222182044950905</v>
      </c>
      <c r="H54" s="300">
        <v>2.48004987531695E-2</v>
      </c>
      <c r="I54" s="300">
        <v>0</v>
      </c>
      <c r="J54" s="300">
        <f t="shared" ref="J54:J55" si="75">SUM(G54:I54)</f>
        <v>1.0470187032482601</v>
      </c>
      <c r="K54" s="300"/>
      <c r="L54" s="300">
        <v>1.1000867904935037</v>
      </c>
      <c r="M54" s="300">
        <v>1.8746745356651946E-2</v>
      </c>
      <c r="N54" s="300">
        <v>0</v>
      </c>
      <c r="O54" s="300">
        <f t="shared" ref="O54:O55" si="76">SUM(L54:N54)</f>
        <v>1.1188335358501555</v>
      </c>
      <c r="P54" s="300"/>
      <c r="Q54" s="300">
        <v>1.0753452910728041</v>
      </c>
      <c r="R54" s="300">
        <v>1.8690491326738258E-2</v>
      </c>
      <c r="S54" s="300">
        <v>0</v>
      </c>
      <c r="T54" s="300">
        <f t="shared" ref="T54:T55" si="77">SUM(Q54:S54)</f>
        <v>1.0940357823995424</v>
      </c>
      <c r="U54" s="300"/>
      <c r="V54" s="300">
        <v>1.0579806362352371</v>
      </c>
      <c r="W54" s="300">
        <v>1.913139695703954E-2</v>
      </c>
      <c r="X54" s="300">
        <v>0</v>
      </c>
      <c r="Y54" s="300">
        <f t="shared" ref="Y54:Y55" si="78">SUM(V54:X54)</f>
        <v>1.0771120331922766</v>
      </c>
    </row>
    <row r="55" spans="1:25" x14ac:dyDescent="0.2">
      <c r="A55" s="264" t="s">
        <v>363</v>
      </c>
      <c r="B55" s="301">
        <f>SUM(B53:B54)</f>
        <v>1.7635861221968716</v>
      </c>
      <c r="C55" s="301">
        <f t="shared" ref="C55" si="79">SUM(C53:C54)</f>
        <v>0.13171630334843487</v>
      </c>
      <c r="D55" s="301">
        <f t="shared" ref="D55" si="80">SUM(D53:D54)</f>
        <v>0.10469757445469073</v>
      </c>
      <c r="E55" s="301">
        <f t="shared" si="74"/>
        <v>1.9999999999999973</v>
      </c>
      <c r="F55" s="301"/>
      <c r="G55" s="301">
        <f>SUM(G53:G54)</f>
        <v>1.4112942643390829</v>
      </c>
      <c r="H55" s="301">
        <f t="shared" ref="H55" si="81">SUM(H53:H54)</f>
        <v>0.10955985037413293</v>
      </c>
      <c r="I55" s="301">
        <f t="shared" ref="I55" si="82">SUM(I53:I54)</f>
        <v>1.4588528678517507E-4</v>
      </c>
      <c r="J55" s="301">
        <f t="shared" si="75"/>
        <v>1.521000000000001</v>
      </c>
      <c r="K55" s="301"/>
      <c r="L55" s="301">
        <f>SUM(L53:L54)</f>
        <v>1.493212983856997</v>
      </c>
      <c r="M55" s="301">
        <f t="shared" ref="M55" si="83">SUM(M53:M54)</f>
        <v>0.10678701614300121</v>
      </c>
      <c r="N55" s="301">
        <f t="shared" ref="N55" si="84">SUM(N53:N54)</f>
        <v>0</v>
      </c>
      <c r="O55" s="301">
        <f t="shared" si="76"/>
        <v>1.5999999999999981</v>
      </c>
      <c r="P55" s="301"/>
      <c r="Q55" s="301">
        <f>SUM(Q53:Q54)</f>
        <v>1.4657054763424258</v>
      </c>
      <c r="R55" s="301">
        <f t="shared" ref="R55" si="85">SUM(R53:R54)</f>
        <v>0.10529452365757383</v>
      </c>
      <c r="S55" s="301">
        <f t="shared" ref="S55" si="86">SUM(S53:S54)</f>
        <v>0</v>
      </c>
      <c r="T55" s="301">
        <f t="shared" si="77"/>
        <v>1.5709999999999995</v>
      </c>
      <c r="U55" s="301"/>
      <c r="V55" s="301">
        <f>SUM(V53:V54)</f>
        <v>1.4545615491009798</v>
      </c>
      <c r="W55" s="301">
        <f t="shared" ref="W55" si="87">SUM(W53:W54)</f>
        <v>0.10543845089902265</v>
      </c>
      <c r="X55" s="301">
        <f t="shared" ref="X55" si="88">SUM(X53:X54)</f>
        <v>0</v>
      </c>
      <c r="Y55" s="301">
        <f t="shared" si="78"/>
        <v>1.5600000000000025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0.82222405763855344</v>
      </c>
      <c r="C62" s="300">
        <v>0.36249835792485041</v>
      </c>
      <c r="D62" s="300">
        <v>0.17878221655896676</v>
      </c>
      <c r="E62" s="300">
        <f>SUM(B62:D62)</f>
        <v>1.3635046321223707</v>
      </c>
      <c r="F62" s="300"/>
      <c r="G62" s="300">
        <v>1.0385586018782831</v>
      </c>
      <c r="H62" s="300">
        <v>0.42822331129889396</v>
      </c>
      <c r="I62" s="300">
        <v>0</v>
      </c>
      <c r="J62" s="300">
        <f>SUM(G62:I62)</f>
        <v>1.4667819131771771</v>
      </c>
      <c r="K62" s="300"/>
      <c r="L62" s="300">
        <v>0.86205458059577755</v>
      </c>
      <c r="M62" s="300">
        <v>0.44918818552631051</v>
      </c>
      <c r="N62" s="300">
        <v>2.0904627598680805E-2</v>
      </c>
      <c r="O62" s="300">
        <f>SUM(L62:N62)</f>
        <v>1.3321473937207688</v>
      </c>
      <c r="P62" s="300"/>
      <c r="Q62" s="300">
        <v>0.91250043181797413</v>
      </c>
      <c r="R62" s="300">
        <v>0.46314142748412784</v>
      </c>
      <c r="S62" s="300">
        <v>2.0803657607565119E-2</v>
      </c>
      <c r="T62" s="300">
        <f>SUM(Q62:S62)</f>
        <v>1.3964455169096672</v>
      </c>
      <c r="U62" s="300"/>
      <c r="V62" s="300">
        <v>1.0013336928969623</v>
      </c>
      <c r="W62" s="300">
        <v>0.48209496960467485</v>
      </c>
      <c r="X62" s="300">
        <v>2.0893361443410821E-2</v>
      </c>
      <c r="Y62" s="300">
        <f>SUM(V62:X62)</f>
        <v>1.5043220239450479</v>
      </c>
    </row>
    <row r="63" spans="1:25" x14ac:dyDescent="0.2">
      <c r="A63" s="260" t="s">
        <v>364</v>
      </c>
      <c r="B63" s="300">
        <v>4.3137014362087287</v>
      </c>
      <c r="C63" s="300">
        <v>9.6937110926972062E-2</v>
      </c>
      <c r="D63" s="300">
        <v>0.14685682074191045</v>
      </c>
      <c r="E63" s="300">
        <f t="shared" ref="E63:E64" si="89">SUM(B63:D63)</f>
        <v>4.5574953678776113</v>
      </c>
      <c r="F63" s="300"/>
      <c r="G63" s="300">
        <v>3.6854261408203426</v>
      </c>
      <c r="H63" s="300">
        <v>0.28435484765889507</v>
      </c>
      <c r="I63" s="300">
        <v>0.19043709834358191</v>
      </c>
      <c r="J63" s="300">
        <f t="shared" ref="J63:J64" si="90">SUM(G63:I63)</f>
        <v>4.1602180868228196</v>
      </c>
      <c r="K63" s="300"/>
      <c r="L63" s="300">
        <v>2.7719536195495498</v>
      </c>
      <c r="M63" s="300">
        <v>0.89889898672967838</v>
      </c>
      <c r="N63" s="300">
        <v>0</v>
      </c>
      <c r="O63" s="300">
        <f t="shared" ref="O63:O64" si="91">SUM(L63:N63)</f>
        <v>3.6708526062792282</v>
      </c>
      <c r="P63" s="300"/>
      <c r="Q63" s="300">
        <v>2.8032928625679423</v>
      </c>
      <c r="R63" s="300">
        <v>0.91926162052238769</v>
      </c>
      <c r="S63" s="300">
        <v>0</v>
      </c>
      <c r="T63" s="300">
        <f t="shared" ref="T63:T64" si="92">SUM(Q63:S63)</f>
        <v>3.7225544830903301</v>
      </c>
      <c r="U63" s="300"/>
      <c r="V63" s="300">
        <v>2.8180243675036243</v>
      </c>
      <c r="W63" s="300">
        <v>0.9386536085513183</v>
      </c>
      <c r="X63" s="300">
        <v>0</v>
      </c>
      <c r="Y63" s="300">
        <f t="shared" ref="Y63:Y64" si="93">SUM(V63:X63)</f>
        <v>3.7566779760549425</v>
      </c>
    </row>
    <row r="64" spans="1:25" x14ac:dyDescent="0.2">
      <c r="A64" s="264" t="s">
        <v>363</v>
      </c>
      <c r="B64" s="301">
        <f>SUM(B62:B63)</f>
        <v>5.1359254938472825</v>
      </c>
      <c r="C64" s="301">
        <f t="shared" ref="C64" si="94">SUM(C62:C63)</f>
        <v>0.45943546885182246</v>
      </c>
      <c r="D64" s="301">
        <f t="shared" ref="D64" si="95">SUM(D62:D63)</f>
        <v>0.32563903730087718</v>
      </c>
      <c r="E64" s="301">
        <f t="shared" si="89"/>
        <v>5.9209999999999816</v>
      </c>
      <c r="F64" s="301"/>
      <c r="G64" s="301">
        <f>SUM(G62:G63)</f>
        <v>4.7239847426986259</v>
      </c>
      <c r="H64" s="301">
        <f t="shared" ref="H64" si="96">SUM(H62:H63)</f>
        <v>0.71257815895778909</v>
      </c>
      <c r="I64" s="301">
        <f t="shared" ref="I64" si="97">SUM(I62:I63)</f>
        <v>0.19043709834358191</v>
      </c>
      <c r="J64" s="301">
        <f t="shared" si="90"/>
        <v>5.6269999999999971</v>
      </c>
      <c r="K64" s="301"/>
      <c r="L64" s="301">
        <f>SUM(L62:L63)</f>
        <v>3.6340082001453275</v>
      </c>
      <c r="M64" s="301">
        <f t="shared" ref="M64" si="98">SUM(M62:M63)</f>
        <v>1.3480871722559888</v>
      </c>
      <c r="N64" s="301">
        <f t="shared" ref="N64" si="99">SUM(N62:N63)</f>
        <v>2.0904627598680805E-2</v>
      </c>
      <c r="O64" s="301">
        <f t="shared" si="91"/>
        <v>5.0029999999999966</v>
      </c>
      <c r="P64" s="301"/>
      <c r="Q64" s="301">
        <f>SUM(Q62:Q63)</f>
        <v>3.7157932943859162</v>
      </c>
      <c r="R64" s="301">
        <f t="shared" ref="R64" si="100">SUM(R62:R63)</f>
        <v>1.3824030480065155</v>
      </c>
      <c r="S64" s="301">
        <f t="shared" ref="S64" si="101">SUM(S62:S63)</f>
        <v>2.0803657607565119E-2</v>
      </c>
      <c r="T64" s="301">
        <f t="shared" si="92"/>
        <v>5.1189999999999962</v>
      </c>
      <c r="U64" s="301"/>
      <c r="V64" s="301">
        <f>SUM(V62:V63)</f>
        <v>3.8193580604005866</v>
      </c>
      <c r="W64" s="301">
        <f t="shared" ref="W64" si="102">SUM(W62:W63)</f>
        <v>1.4207485781559932</v>
      </c>
      <c r="X64" s="301">
        <f t="shared" ref="X64" si="103">SUM(X62:X63)</f>
        <v>2.0893361443410821E-2</v>
      </c>
      <c r="Y64" s="301">
        <f t="shared" si="93"/>
        <v>5.2609999999999912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4.8828605572290629</v>
      </c>
      <c r="C71" s="300">
        <v>3.7696332485780015</v>
      </c>
      <c r="D71" s="300">
        <v>1.692518498582112</v>
      </c>
      <c r="E71" s="300">
        <f>SUM(B71:D71)</f>
        <v>10.345012304389178</v>
      </c>
      <c r="F71" s="300"/>
      <c r="G71" s="300">
        <v>5.4317729710805613</v>
      </c>
      <c r="H71" s="300">
        <v>3.0641129195825711</v>
      </c>
      <c r="I71" s="300">
        <v>1.4831089690836834</v>
      </c>
      <c r="J71" s="300">
        <f>SUM(G71:I71)</f>
        <v>9.9789948597468161</v>
      </c>
      <c r="K71" s="300"/>
      <c r="L71" s="300">
        <v>5.3153860882942068</v>
      </c>
      <c r="M71" s="300">
        <v>3.321499711944818</v>
      </c>
      <c r="N71" s="300">
        <v>1.516114698242961</v>
      </c>
      <c r="O71" s="300">
        <f>SUM(L71:N71)</f>
        <v>10.153000498481985</v>
      </c>
      <c r="P71" s="300"/>
      <c r="Q71" s="300">
        <v>5.3602775422416453</v>
      </c>
      <c r="R71" s="300">
        <v>3.3716279940896809</v>
      </c>
      <c r="S71" s="300">
        <v>1.5358971557852488</v>
      </c>
      <c r="T71" s="300">
        <f>SUM(Q71:S71)</f>
        <v>10.267802692116573</v>
      </c>
      <c r="U71" s="300"/>
      <c r="V71" s="300">
        <v>5.5510967543652932</v>
      </c>
      <c r="W71" s="300">
        <v>3.5304593571049869</v>
      </c>
      <c r="X71" s="300">
        <v>1.635316409927138</v>
      </c>
      <c r="Y71" s="300">
        <f>SUM(V71:X71)</f>
        <v>10.71687252139742</v>
      </c>
    </row>
    <row r="72" spans="1:25" x14ac:dyDescent="0.2">
      <c r="A72" s="260" t="s">
        <v>364</v>
      </c>
      <c r="B72" s="300">
        <v>34.368818992730851</v>
      </c>
      <c r="C72" s="300">
        <v>2.5243968717156</v>
      </c>
      <c r="D72" s="300">
        <v>18.392771831164325</v>
      </c>
      <c r="E72" s="300">
        <f t="shared" ref="E72:E73" si="104">SUM(B72:D72)</f>
        <v>55.285987695610778</v>
      </c>
      <c r="F72" s="300"/>
      <c r="G72" s="300">
        <v>31.283390198835015</v>
      </c>
      <c r="H72" s="300">
        <v>1.3638868666489683</v>
      </c>
      <c r="I72" s="300">
        <v>32.599728074769025</v>
      </c>
      <c r="J72" s="300">
        <f t="shared" ref="J72:J73" si="105">SUM(G72:I72)</f>
        <v>65.247005140253009</v>
      </c>
      <c r="K72" s="300"/>
      <c r="L72" s="300">
        <v>28.955218661686182</v>
      </c>
      <c r="M72" s="300">
        <v>1.8413235912328703</v>
      </c>
      <c r="N72" s="300">
        <v>31.190457248598879</v>
      </c>
      <c r="O72" s="300">
        <f t="shared" ref="O72:O73" si="106">SUM(L72:N72)</f>
        <v>61.986999501517928</v>
      </c>
      <c r="P72" s="300"/>
      <c r="Q72" s="300">
        <v>28.706338102844494</v>
      </c>
      <c r="R72" s="300">
        <v>1.882701250294581</v>
      </c>
      <c r="S72" s="300">
        <v>31.630157954744348</v>
      </c>
      <c r="T72" s="300">
        <f t="shared" ref="T72:T73" si="107">SUM(Q72:S72)</f>
        <v>62.21919730788342</v>
      </c>
      <c r="U72" s="300"/>
      <c r="V72" s="300">
        <v>28.400631295000469</v>
      </c>
      <c r="W72" s="300">
        <v>1.9934174741791488</v>
      </c>
      <c r="X72" s="300">
        <v>33.029078709422862</v>
      </c>
      <c r="Y72" s="300">
        <f t="shared" ref="Y72:Y73" si="108">SUM(V72:X72)</f>
        <v>63.423127478602481</v>
      </c>
    </row>
    <row r="73" spans="1:25" x14ac:dyDescent="0.2">
      <c r="A73" s="264" t="s">
        <v>363</v>
      </c>
      <c r="B73" s="301">
        <f>SUM(B71:B72)</f>
        <v>39.251679549959917</v>
      </c>
      <c r="C73" s="301">
        <f t="shared" ref="C73" si="109">SUM(C71:C72)</f>
        <v>6.294030120293602</v>
      </c>
      <c r="D73" s="301">
        <f t="shared" ref="D73" si="110">SUM(D71:D72)</f>
        <v>20.085290329746435</v>
      </c>
      <c r="E73" s="301">
        <f t="shared" si="104"/>
        <v>65.630999999999943</v>
      </c>
      <c r="F73" s="301"/>
      <c r="G73" s="301">
        <f>SUM(G71:G72)</f>
        <v>36.715163169915577</v>
      </c>
      <c r="H73" s="301">
        <f t="shared" ref="H73" si="111">SUM(H71:H72)</f>
        <v>4.4279997862315392</v>
      </c>
      <c r="I73" s="301">
        <f t="shared" ref="I73" si="112">SUM(I71:I72)</f>
        <v>34.082837043852706</v>
      </c>
      <c r="J73" s="301">
        <f t="shared" si="105"/>
        <v>75.225999999999829</v>
      </c>
      <c r="K73" s="301"/>
      <c r="L73" s="301">
        <f>SUM(L71:L72)</f>
        <v>34.270604749980386</v>
      </c>
      <c r="M73" s="301">
        <f t="shared" ref="M73" si="113">SUM(M71:M72)</f>
        <v>5.1628233031776887</v>
      </c>
      <c r="N73" s="301">
        <f t="shared" ref="N73" si="114">SUM(N71:N72)</f>
        <v>32.706571946841841</v>
      </c>
      <c r="O73" s="301">
        <f t="shared" si="106"/>
        <v>72.139999999999915</v>
      </c>
      <c r="P73" s="301"/>
      <c r="Q73" s="301">
        <f>SUM(Q71:Q72)</f>
        <v>34.066615645086138</v>
      </c>
      <c r="R73" s="301">
        <f t="shared" ref="R73" si="115">SUM(R71:R72)</f>
        <v>5.2543292443842624</v>
      </c>
      <c r="S73" s="301">
        <f t="shared" ref="S73" si="116">SUM(S71:S72)</f>
        <v>33.166055110529598</v>
      </c>
      <c r="T73" s="301">
        <f t="shared" si="107"/>
        <v>72.486999999999995</v>
      </c>
      <c r="U73" s="301"/>
      <c r="V73" s="301">
        <f>SUM(V71:V72)</f>
        <v>33.951728049365762</v>
      </c>
      <c r="W73" s="301">
        <f t="shared" ref="W73" si="117">SUM(W71:W72)</f>
        <v>5.5238768312841362</v>
      </c>
      <c r="X73" s="301">
        <f t="shared" ref="X73" si="118">SUM(X71:X72)</f>
        <v>34.664395119349997</v>
      </c>
      <c r="Y73" s="301">
        <f t="shared" si="108"/>
        <v>74.139999999999901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27.076500588611953</v>
      </c>
      <c r="C80" s="300">
        <v>38.586673445401956</v>
      </c>
      <c r="D80" s="300">
        <v>1.9849770055860771</v>
      </c>
      <c r="E80" s="300">
        <f>SUM(B80:D80)</f>
        <v>67.648151039599981</v>
      </c>
      <c r="F80" s="300"/>
      <c r="G80" s="300">
        <v>28.43264137380967</v>
      </c>
      <c r="H80" s="300">
        <v>36.738957370683735</v>
      </c>
      <c r="I80" s="300">
        <v>2.1216639263988188</v>
      </c>
      <c r="J80" s="300">
        <f>SUM(G80:I80)</f>
        <v>67.293262670892233</v>
      </c>
      <c r="K80" s="300"/>
      <c r="L80" s="300">
        <v>28.128184146502889</v>
      </c>
      <c r="M80" s="300">
        <v>36.449667692531008</v>
      </c>
      <c r="N80" s="300">
        <v>4.2542707248682339</v>
      </c>
      <c r="O80" s="300">
        <f>SUM(L80:N80)</f>
        <v>68.832122563902132</v>
      </c>
      <c r="P80" s="300"/>
      <c r="Q80" s="300">
        <v>29.443577622400685</v>
      </c>
      <c r="R80" s="300">
        <v>35.1946921265776</v>
      </c>
      <c r="S80" s="300">
        <v>4.3934188424057838</v>
      </c>
      <c r="T80" s="300">
        <f>SUM(Q80:S80)</f>
        <v>69.031688591384068</v>
      </c>
      <c r="U80" s="300"/>
      <c r="V80" s="300">
        <v>31.786415544681908</v>
      </c>
      <c r="W80" s="300">
        <v>32.873139461111968</v>
      </c>
      <c r="X80" s="300">
        <v>4.694633503017668</v>
      </c>
      <c r="Y80" s="300">
        <f>SUM(V80:X80)</f>
        <v>69.354188508811546</v>
      </c>
    </row>
    <row r="81" spans="1:25" x14ac:dyDescent="0.2">
      <c r="A81" s="260" t="s">
        <v>364</v>
      </c>
      <c r="B81" s="300">
        <v>60.270232264787751</v>
      </c>
      <c r="C81" s="300">
        <v>17.628414109082311</v>
      </c>
      <c r="D81" s="300">
        <v>8.7972025865300356</v>
      </c>
      <c r="E81" s="300">
        <f t="shared" ref="E81:E82" si="119">SUM(B81:D81)</f>
        <v>86.695848960400099</v>
      </c>
      <c r="F81" s="300"/>
      <c r="G81" s="300">
        <v>61.02413023967916</v>
      </c>
      <c r="H81" s="300">
        <v>17.186753629393603</v>
      </c>
      <c r="I81" s="300">
        <v>10.023853460034768</v>
      </c>
      <c r="J81" s="300">
        <f t="shared" ref="J81:J82" si="120">SUM(G81:I81)</f>
        <v>88.234737329107531</v>
      </c>
      <c r="K81" s="300"/>
      <c r="L81" s="300">
        <v>58.270093317636196</v>
      </c>
      <c r="M81" s="300">
        <v>20.977800645928159</v>
      </c>
      <c r="N81" s="300">
        <v>4.8489834725337024</v>
      </c>
      <c r="O81" s="300">
        <f t="shared" ref="O81:O82" si="121">SUM(L81:N81)</f>
        <v>84.096877436098055</v>
      </c>
      <c r="P81" s="300"/>
      <c r="Q81" s="300">
        <v>59.228566114695575</v>
      </c>
      <c r="R81" s="300">
        <v>21.052748903244503</v>
      </c>
      <c r="S81" s="300">
        <v>4.9279963906757329</v>
      </c>
      <c r="T81" s="300">
        <f t="shared" ref="T81:T82" si="122">SUM(Q81:S81)</f>
        <v>85.209311408615804</v>
      </c>
      <c r="U81" s="300"/>
      <c r="V81" s="300">
        <v>59.963885538552397</v>
      </c>
      <c r="W81" s="300">
        <v>21.267950189099793</v>
      </c>
      <c r="X81" s="300">
        <v>5.0309757635360137</v>
      </c>
      <c r="Y81" s="300">
        <f t="shared" ref="Y81:Y82" si="123">SUM(V81:X81)</f>
        <v>86.262811491188216</v>
      </c>
    </row>
    <row r="82" spans="1:25" x14ac:dyDescent="0.2">
      <c r="A82" s="264" t="s">
        <v>363</v>
      </c>
      <c r="B82" s="301">
        <f>SUM(B80:B81)</f>
        <v>87.346732853399701</v>
      </c>
      <c r="C82" s="301">
        <f t="shared" ref="C82" si="124">SUM(C80:C81)</f>
        <v>56.215087554484271</v>
      </c>
      <c r="D82" s="301">
        <f t="shared" ref="D82" si="125">SUM(D80:D81)</f>
        <v>10.782179592116112</v>
      </c>
      <c r="E82" s="301">
        <f t="shared" si="119"/>
        <v>154.34400000000008</v>
      </c>
      <c r="F82" s="301"/>
      <c r="G82" s="301">
        <f>SUM(G80:G81)</f>
        <v>89.456771613488826</v>
      </c>
      <c r="H82" s="301">
        <f t="shared" ref="H82" si="126">SUM(H80:H81)</f>
        <v>53.925711000077342</v>
      </c>
      <c r="I82" s="301">
        <f t="shared" ref="I82" si="127">SUM(I80:I81)</f>
        <v>12.145517386433587</v>
      </c>
      <c r="J82" s="301">
        <f t="shared" si="120"/>
        <v>155.52799999999976</v>
      </c>
      <c r="K82" s="301"/>
      <c r="L82" s="301">
        <f>SUM(L80:L81)</f>
        <v>86.398277464139085</v>
      </c>
      <c r="M82" s="301">
        <f t="shared" ref="M82" si="128">SUM(M80:M81)</f>
        <v>57.427468338459164</v>
      </c>
      <c r="N82" s="301">
        <f t="shared" ref="N82" si="129">SUM(N80:N81)</f>
        <v>9.1032541974019363</v>
      </c>
      <c r="O82" s="301">
        <f t="shared" si="121"/>
        <v>152.92900000000017</v>
      </c>
      <c r="P82" s="301"/>
      <c r="Q82" s="301">
        <f>SUM(Q80:Q81)</f>
        <v>88.672143737096263</v>
      </c>
      <c r="R82" s="301">
        <f t="shared" ref="R82" si="130">SUM(R80:R81)</f>
        <v>56.247441029822099</v>
      </c>
      <c r="S82" s="301">
        <f t="shared" ref="S82" si="131">SUM(S80:S81)</f>
        <v>9.3214152330815168</v>
      </c>
      <c r="T82" s="301">
        <f t="shared" si="122"/>
        <v>154.2409999999999</v>
      </c>
      <c r="U82" s="301"/>
      <c r="V82" s="301">
        <f>SUM(V80:V81)</f>
        <v>91.750301083234305</v>
      </c>
      <c r="W82" s="301">
        <f t="shared" ref="W82" si="132">SUM(W80:W81)</f>
        <v>54.141089650211761</v>
      </c>
      <c r="X82" s="301">
        <f t="shared" ref="X82" si="133">SUM(X80:X81)</f>
        <v>9.7256092665536826</v>
      </c>
      <c r="Y82" s="301">
        <f t="shared" si="123"/>
        <v>155.61699999999973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6.9792634207300557</v>
      </c>
      <c r="C89" s="300">
        <v>4.010147519543799</v>
      </c>
      <c r="D89" s="300">
        <v>0.43080633202628965</v>
      </c>
      <c r="E89" s="300">
        <f>SUM(B89:D89)</f>
        <v>11.420217272300144</v>
      </c>
      <c r="F89" s="300"/>
      <c r="G89" s="300">
        <v>9.2774927572168711</v>
      </c>
      <c r="H89" s="300">
        <v>5.610526368836382</v>
      </c>
      <c r="I89" s="300">
        <v>1.0658001948564433</v>
      </c>
      <c r="J89" s="300">
        <f>SUM(G89:I89)</f>
        <v>15.953819320909696</v>
      </c>
      <c r="K89" s="300"/>
      <c r="L89" s="300">
        <v>8.4296025902399894</v>
      </c>
      <c r="M89" s="300">
        <v>5.6631196532440882</v>
      </c>
      <c r="N89" s="300">
        <v>0.28176147787919009</v>
      </c>
      <c r="O89" s="300">
        <f>SUM(L89:N89)</f>
        <v>14.374483721363267</v>
      </c>
      <c r="P89" s="300"/>
      <c r="Q89" s="300">
        <v>9.4597320111294465</v>
      </c>
      <c r="R89" s="300">
        <v>6.4473972677160871</v>
      </c>
      <c r="S89" s="300">
        <v>0.29530605706659246</v>
      </c>
      <c r="T89" s="300">
        <f>SUM(Q89:S89)</f>
        <v>16.202435335912128</v>
      </c>
      <c r="U89" s="300"/>
      <c r="V89" s="300">
        <v>10.249896787287122</v>
      </c>
      <c r="W89" s="300">
        <v>7.2581953614975809</v>
      </c>
      <c r="X89" s="300">
        <v>0.29839326069169386</v>
      </c>
      <c r="Y89" s="300">
        <f>SUM(V89:X89)</f>
        <v>17.806485409476398</v>
      </c>
    </row>
    <row r="90" spans="1:25" x14ac:dyDescent="0.2">
      <c r="A90" s="260" t="s">
        <v>364</v>
      </c>
      <c r="B90" s="300">
        <v>33.675197057935733</v>
      </c>
      <c r="C90" s="300">
        <v>3.0571516941395718</v>
      </c>
      <c r="D90" s="300">
        <v>7.7354339756245141</v>
      </c>
      <c r="E90" s="300">
        <f t="shared" ref="E90:E91" si="134">SUM(B90:D90)</f>
        <v>44.46778272769982</v>
      </c>
      <c r="F90" s="300"/>
      <c r="G90" s="300">
        <v>35.792260911832841</v>
      </c>
      <c r="H90" s="300">
        <v>4.1333208761326201</v>
      </c>
      <c r="I90" s="300">
        <v>12.252598891124858</v>
      </c>
      <c r="J90" s="300">
        <f t="shared" ref="J90:J91" si="135">SUM(G90:I90)</f>
        <v>52.178180679090318</v>
      </c>
      <c r="K90" s="300"/>
      <c r="L90" s="300">
        <v>35.322448418787715</v>
      </c>
      <c r="M90" s="300">
        <v>6.5384395742795451</v>
      </c>
      <c r="N90" s="300">
        <v>9.4186282855693655</v>
      </c>
      <c r="O90" s="300">
        <f t="shared" ref="O90:O91" si="136">SUM(L90:N90)</f>
        <v>51.279516278636621</v>
      </c>
      <c r="P90" s="300"/>
      <c r="Q90" s="300">
        <v>38.086317853080921</v>
      </c>
      <c r="R90" s="300">
        <v>7.096218748821288</v>
      </c>
      <c r="S90" s="300">
        <v>10.193028062185647</v>
      </c>
      <c r="T90" s="300">
        <f t="shared" ref="T90:T91" si="137">SUM(Q90:S90)</f>
        <v>55.375564664087854</v>
      </c>
      <c r="U90" s="300"/>
      <c r="V90" s="300">
        <v>38.737448416205588</v>
      </c>
      <c r="W90" s="300">
        <v>7.6021421494589152</v>
      </c>
      <c r="X90" s="300">
        <v>10.856924024859159</v>
      </c>
      <c r="Y90" s="300">
        <f t="shared" ref="Y90:Y91" si="138">SUM(V90:X90)</f>
        <v>57.196514590523662</v>
      </c>
    </row>
    <row r="91" spans="1:25" x14ac:dyDescent="0.2">
      <c r="A91" s="264" t="s">
        <v>363</v>
      </c>
      <c r="B91" s="301">
        <f>SUM(B89:B90)</f>
        <v>40.65446047866579</v>
      </c>
      <c r="C91" s="301">
        <f t="shared" ref="C91" si="139">SUM(C89:C90)</f>
        <v>7.0672992136833708</v>
      </c>
      <c r="D91" s="301">
        <f t="shared" ref="D91" si="140">SUM(D89:D90)</f>
        <v>8.1662403076508046</v>
      </c>
      <c r="E91" s="301">
        <f t="shared" si="134"/>
        <v>55.887999999999963</v>
      </c>
      <c r="F91" s="301"/>
      <c r="G91" s="301">
        <f>SUM(G89:G90)</f>
        <v>45.06975366904971</v>
      </c>
      <c r="H91" s="301">
        <f t="shared" ref="H91" si="141">SUM(H89:H90)</f>
        <v>9.7438472449690021</v>
      </c>
      <c r="I91" s="301">
        <f t="shared" ref="I91" si="142">SUM(I89:I90)</f>
        <v>13.318399085981302</v>
      </c>
      <c r="J91" s="301">
        <f t="shared" si="135"/>
        <v>68.132000000000019</v>
      </c>
      <c r="K91" s="301"/>
      <c r="L91" s="301">
        <f>SUM(L89:L90)</f>
        <v>43.752051009027703</v>
      </c>
      <c r="M91" s="301">
        <f t="shared" ref="M91" si="143">SUM(M89:M90)</f>
        <v>12.201559227523633</v>
      </c>
      <c r="N91" s="301">
        <f t="shared" ref="N91" si="144">SUM(N89:N90)</f>
        <v>9.7003897634485554</v>
      </c>
      <c r="O91" s="301">
        <f t="shared" si="136"/>
        <v>65.653999999999883</v>
      </c>
      <c r="P91" s="301"/>
      <c r="Q91" s="301">
        <f>SUM(Q89:Q90)</f>
        <v>47.546049864210367</v>
      </c>
      <c r="R91" s="301">
        <f t="shared" ref="R91" si="145">SUM(R89:R90)</f>
        <v>13.543616016537374</v>
      </c>
      <c r="S91" s="301">
        <f t="shared" ref="S91" si="146">SUM(S89:S90)</f>
        <v>10.48833411925224</v>
      </c>
      <c r="T91" s="301">
        <f t="shared" si="137"/>
        <v>71.577999999999989</v>
      </c>
      <c r="U91" s="301"/>
      <c r="V91" s="301">
        <f>SUM(V89:V90)</f>
        <v>48.987345203492708</v>
      </c>
      <c r="W91" s="301">
        <f t="shared" ref="W91" si="147">SUM(W89:W90)</f>
        <v>14.860337510956496</v>
      </c>
      <c r="X91" s="301">
        <f t="shared" ref="X91" si="148">SUM(X89:X90)</f>
        <v>11.155317285550852</v>
      </c>
      <c r="Y91" s="301">
        <f t="shared" si="138"/>
        <v>75.003000000000057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10.655244722722371</v>
      </c>
      <c r="C98" s="300">
        <v>21.677505611698905</v>
      </c>
      <c r="D98" s="300">
        <v>2.1180954328732979</v>
      </c>
      <c r="E98" s="300">
        <f>SUM(B98:D98)</f>
        <v>34.450845767294574</v>
      </c>
      <c r="F98" s="300"/>
      <c r="G98" s="300">
        <v>10.418751681533507</v>
      </c>
      <c r="H98" s="300">
        <v>23.59913602006548</v>
      </c>
      <c r="I98" s="300">
        <v>1.2169024653537879</v>
      </c>
      <c r="J98" s="300">
        <f>SUM(G98:I98)</f>
        <v>35.234790166952777</v>
      </c>
      <c r="K98" s="300"/>
      <c r="L98" s="300">
        <v>12.143184624715129</v>
      </c>
      <c r="M98" s="300">
        <v>23.027445296308354</v>
      </c>
      <c r="N98" s="300">
        <v>2.1640545620832565</v>
      </c>
      <c r="O98" s="300">
        <f>SUM(L98:N98)</f>
        <v>37.334684483106741</v>
      </c>
      <c r="P98" s="300"/>
      <c r="Q98" s="300">
        <v>12.980712123749797</v>
      </c>
      <c r="R98" s="300">
        <v>24.51398838751706</v>
      </c>
      <c r="S98" s="300">
        <v>2.2523950411850824</v>
      </c>
      <c r="T98" s="300">
        <f>SUM(Q98:S98)</f>
        <v>39.747095552451938</v>
      </c>
      <c r="U98" s="300"/>
      <c r="V98" s="300">
        <v>15.560894276748666</v>
      </c>
      <c r="W98" s="300">
        <v>28.875734946179037</v>
      </c>
      <c r="X98" s="300">
        <v>2.6529555602247239</v>
      </c>
      <c r="Y98" s="300">
        <f>SUM(V98:X98)</f>
        <v>47.089584783152432</v>
      </c>
    </row>
    <row r="99" spans="1:25" x14ac:dyDescent="0.2">
      <c r="A99" s="260" t="s">
        <v>364</v>
      </c>
      <c r="B99" s="300">
        <v>13.979586868843999</v>
      </c>
      <c r="C99" s="300">
        <v>14.356023770512516</v>
      </c>
      <c r="D99" s="300">
        <v>2.0945435933488055</v>
      </c>
      <c r="E99" s="300">
        <f t="shared" ref="E99:E100" si="149">SUM(B99:D99)</f>
        <v>30.430154232705323</v>
      </c>
      <c r="F99" s="300"/>
      <c r="G99" s="300">
        <v>14.445606082807567</v>
      </c>
      <c r="H99" s="300">
        <v>14.155690406925384</v>
      </c>
      <c r="I99" s="300">
        <v>1.9729133433142756</v>
      </c>
      <c r="J99" s="300">
        <f t="shared" ref="J99:J100" si="150">SUM(G99:I99)</f>
        <v>30.574209833047227</v>
      </c>
      <c r="K99" s="300"/>
      <c r="L99" s="300">
        <v>14.264828628182627</v>
      </c>
      <c r="M99" s="300">
        <v>15.175911595585365</v>
      </c>
      <c r="N99" s="300">
        <v>1.3805752931253059</v>
      </c>
      <c r="O99" s="300">
        <f t="shared" ref="O99:O100" si="151">SUM(L99:N99)</f>
        <v>30.8213155168933</v>
      </c>
      <c r="P99" s="300"/>
      <c r="Q99" s="300">
        <v>15.25658514092884</v>
      </c>
      <c r="R99" s="300">
        <v>16.273591439406609</v>
      </c>
      <c r="S99" s="300">
        <v>1.4407278672127481</v>
      </c>
      <c r="T99" s="300">
        <f t="shared" ref="T99:T100" si="152">SUM(Q99:S99)</f>
        <v>32.9709044475482</v>
      </c>
      <c r="U99" s="300"/>
      <c r="V99" s="300">
        <v>18.415983369021653</v>
      </c>
      <c r="W99" s="300">
        <v>19.300929243582491</v>
      </c>
      <c r="X99" s="300">
        <v>1.6995026042433528</v>
      </c>
      <c r="Y99" s="300">
        <f t="shared" ref="Y99:Y100" si="153">SUM(V99:X99)</f>
        <v>39.416415216847497</v>
      </c>
    </row>
    <row r="100" spans="1:25" x14ac:dyDescent="0.2">
      <c r="A100" s="264" t="s">
        <v>363</v>
      </c>
      <c r="B100" s="301">
        <f>SUM(B98:B99)</f>
        <v>24.634831591566368</v>
      </c>
      <c r="C100" s="301">
        <f t="shared" ref="C100" si="154">SUM(C98:C99)</f>
        <v>36.03352938221142</v>
      </c>
      <c r="D100" s="301">
        <f t="shared" ref="D100" si="155">SUM(D98:D99)</f>
        <v>4.212639026222103</v>
      </c>
      <c r="E100" s="301">
        <f t="shared" si="149"/>
        <v>64.880999999999887</v>
      </c>
      <c r="F100" s="301"/>
      <c r="G100" s="301">
        <f>SUM(G98:G99)</f>
        <v>24.864357764341072</v>
      </c>
      <c r="H100" s="301">
        <f t="shared" ref="H100" si="156">SUM(H98:H99)</f>
        <v>37.75482642699086</v>
      </c>
      <c r="I100" s="301">
        <f t="shared" ref="I100" si="157">SUM(I98:I99)</f>
        <v>3.1898158086680635</v>
      </c>
      <c r="J100" s="301">
        <f t="shared" si="150"/>
        <v>65.808999999999997</v>
      </c>
      <c r="K100" s="301"/>
      <c r="L100" s="301">
        <f>SUM(L98:L99)</f>
        <v>26.408013252897756</v>
      </c>
      <c r="M100" s="301">
        <f t="shared" ref="M100" si="158">SUM(M98:M99)</f>
        <v>38.203356891893719</v>
      </c>
      <c r="N100" s="301">
        <f t="shared" ref="N100" si="159">SUM(N98:N99)</f>
        <v>3.5446298552085622</v>
      </c>
      <c r="O100" s="301">
        <f t="shared" si="151"/>
        <v>68.156000000000034</v>
      </c>
      <c r="P100" s="301"/>
      <c r="Q100" s="301">
        <f>SUM(Q98:Q99)</f>
        <v>28.237297264678638</v>
      </c>
      <c r="R100" s="301">
        <f t="shared" ref="R100" si="160">SUM(R98:R99)</f>
        <v>40.787579826923668</v>
      </c>
      <c r="S100" s="301">
        <f t="shared" ref="S100" si="161">SUM(S98:S99)</f>
        <v>3.6931229083978305</v>
      </c>
      <c r="T100" s="301">
        <f t="shared" si="152"/>
        <v>72.718000000000131</v>
      </c>
      <c r="U100" s="301"/>
      <c r="V100" s="301">
        <f>SUM(V98:V99)</f>
        <v>33.976877645770315</v>
      </c>
      <c r="W100" s="301">
        <f t="shared" ref="W100" si="162">SUM(W98:W99)</f>
        <v>48.176664189761524</v>
      </c>
      <c r="X100" s="301">
        <f t="shared" ref="X100" si="163">SUM(X98:X99)</f>
        <v>4.3524581644680769</v>
      </c>
      <c r="Y100" s="301">
        <f t="shared" si="153"/>
        <v>86.505999999999915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0.69410247700185745</v>
      </c>
      <c r="C107" s="300">
        <v>0.66089528622536298</v>
      </c>
      <c r="D107" s="300">
        <v>0.34217844420961746</v>
      </c>
      <c r="E107" s="300">
        <f>SUM(B107:D107)</f>
        <v>1.6971762074368379</v>
      </c>
      <c r="F107" s="300"/>
      <c r="G107" s="300">
        <v>0.6100290185007049</v>
      </c>
      <c r="H107" s="300">
        <v>0.71914972082214534</v>
      </c>
      <c r="I107" s="300">
        <v>0.68291037320782155</v>
      </c>
      <c r="J107" s="300">
        <f>SUM(G107:I107)</f>
        <v>2.0120891125306719</v>
      </c>
      <c r="K107" s="300"/>
      <c r="L107" s="300">
        <v>0.63989321841980051</v>
      </c>
      <c r="M107" s="300">
        <v>0.87773660545245558</v>
      </c>
      <c r="N107" s="300">
        <v>0.8659231921805649</v>
      </c>
      <c r="O107" s="300">
        <f>SUM(L107:N107)</f>
        <v>2.3835530160528209</v>
      </c>
      <c r="P107" s="300"/>
      <c r="Q107" s="300">
        <v>0.6258379167894661</v>
      </c>
      <c r="R107" s="300">
        <v>0.8712800253737083</v>
      </c>
      <c r="S107" s="300">
        <v>0.83852810414011614</v>
      </c>
      <c r="T107" s="300">
        <f>SUM(Q107:S107)</f>
        <v>2.3356460463032906</v>
      </c>
      <c r="U107" s="300"/>
      <c r="V107" s="300">
        <v>0.63692184568683696</v>
      </c>
      <c r="W107" s="300">
        <v>0.88177066397929638</v>
      </c>
      <c r="X107" s="300">
        <v>0.81012679752942407</v>
      </c>
      <c r="Y107" s="300">
        <f>SUM(V107:X107)</f>
        <v>2.3288193071955576</v>
      </c>
    </row>
    <row r="108" spans="1:25" x14ac:dyDescent="0.2">
      <c r="A108" s="260" t="s">
        <v>364</v>
      </c>
      <c r="B108" s="300">
        <v>1.1463699776181469</v>
      </c>
      <c r="C108" s="300">
        <v>0.26096520586431859</v>
      </c>
      <c r="D108" s="300">
        <v>1.2524886090806913</v>
      </c>
      <c r="E108" s="300">
        <f t="shared" ref="E108:E109" si="164">SUM(B108:D108)</f>
        <v>2.6598237925631567</v>
      </c>
      <c r="F108" s="300"/>
      <c r="G108" s="300">
        <v>1.0352373640895907</v>
      </c>
      <c r="H108" s="300">
        <v>0.65995878635537886</v>
      </c>
      <c r="I108" s="300">
        <v>1.7737147370243544</v>
      </c>
      <c r="J108" s="300">
        <f t="shared" ref="J108:J109" si="165">SUM(G108:I108)</f>
        <v>3.468910887469324</v>
      </c>
      <c r="K108" s="300"/>
      <c r="L108" s="300">
        <v>1.0439119520376743</v>
      </c>
      <c r="M108" s="300">
        <v>0.60917834393679315</v>
      </c>
      <c r="N108" s="300">
        <v>2.2693566879727172</v>
      </c>
      <c r="O108" s="300">
        <f t="shared" ref="O108:O109" si="166">SUM(L108:N108)</f>
        <v>3.9224469839471845</v>
      </c>
      <c r="P108" s="300"/>
      <c r="Q108" s="300">
        <v>1.01649336295376</v>
      </c>
      <c r="R108" s="300">
        <v>0.62465411239521773</v>
      </c>
      <c r="S108" s="300">
        <v>2.236206478347734</v>
      </c>
      <c r="T108" s="300">
        <f t="shared" ref="T108:T109" si="167">SUM(Q108:S108)</f>
        <v>3.8773539536967117</v>
      </c>
      <c r="U108" s="300"/>
      <c r="V108" s="300">
        <v>1.0152172064364267</v>
      </c>
      <c r="W108" s="300">
        <v>0.67274377889976011</v>
      </c>
      <c r="X108" s="300">
        <v>2.2792197074682496</v>
      </c>
      <c r="Y108" s="300">
        <f t="shared" ref="Y108:Y109" si="168">SUM(V108:X108)</f>
        <v>3.9671806928044364</v>
      </c>
    </row>
    <row r="109" spans="1:25" x14ac:dyDescent="0.2">
      <c r="A109" s="264" t="s">
        <v>363</v>
      </c>
      <c r="B109" s="301">
        <f>SUM(B107:B108)</f>
        <v>1.8404724546200044</v>
      </c>
      <c r="C109" s="301">
        <f t="shared" ref="C109" si="169">SUM(C107:C108)</f>
        <v>0.92186049208968157</v>
      </c>
      <c r="D109" s="301">
        <f t="shared" ref="D109" si="170">SUM(D107:D108)</f>
        <v>1.5946670532903087</v>
      </c>
      <c r="E109" s="301">
        <f t="shared" si="164"/>
        <v>4.3569999999999949</v>
      </c>
      <c r="F109" s="301"/>
      <c r="G109" s="301">
        <f>SUM(G107:G108)</f>
        <v>1.6452663825902956</v>
      </c>
      <c r="H109" s="301">
        <f t="shared" ref="H109" si="171">SUM(H107:H108)</f>
        <v>1.3791085071775242</v>
      </c>
      <c r="I109" s="301">
        <f t="shared" ref="I109" si="172">SUM(I107:I108)</f>
        <v>2.4566251102321761</v>
      </c>
      <c r="J109" s="301">
        <f t="shared" si="165"/>
        <v>5.4809999999999963</v>
      </c>
      <c r="K109" s="301"/>
      <c r="L109" s="301">
        <f>SUM(L107:L108)</f>
        <v>1.6838051704574748</v>
      </c>
      <c r="M109" s="301">
        <f t="shared" ref="M109" si="173">SUM(M107:M108)</f>
        <v>1.4869149493892486</v>
      </c>
      <c r="N109" s="301">
        <f t="shared" ref="N109" si="174">SUM(N107:N108)</f>
        <v>3.135279880153282</v>
      </c>
      <c r="O109" s="301">
        <f t="shared" si="166"/>
        <v>6.3060000000000054</v>
      </c>
      <c r="P109" s="301"/>
      <c r="Q109" s="301">
        <f>SUM(Q107:Q108)</f>
        <v>1.6423312797432261</v>
      </c>
      <c r="R109" s="301">
        <f t="shared" ref="R109" si="175">SUM(R107:R108)</f>
        <v>1.4959341377689261</v>
      </c>
      <c r="S109" s="301">
        <f t="shared" ref="S109" si="176">SUM(S107:S108)</f>
        <v>3.0747345824878503</v>
      </c>
      <c r="T109" s="301">
        <f t="shared" si="167"/>
        <v>6.2130000000000027</v>
      </c>
      <c r="U109" s="301"/>
      <c r="V109" s="301">
        <f>SUM(V107:V108)</f>
        <v>1.6521390521232635</v>
      </c>
      <c r="W109" s="301">
        <f t="shared" ref="W109" si="177">SUM(W107:W108)</f>
        <v>1.5545144428790565</v>
      </c>
      <c r="X109" s="301">
        <f t="shared" ref="X109" si="178">SUM(X107:X108)</f>
        <v>3.0893465049976738</v>
      </c>
      <c r="Y109" s="301">
        <f t="shared" si="168"/>
        <v>6.295999999999994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4.5695998121948413</v>
      </c>
      <c r="C116" s="300">
        <v>2.2144661140570854</v>
      </c>
      <c r="D116" s="300">
        <v>0.38388145582357525</v>
      </c>
      <c r="E116" s="300">
        <f>SUM(B116:D116)</f>
        <v>7.1679473820755017</v>
      </c>
      <c r="F116" s="300"/>
      <c r="G116" s="300">
        <v>4.9888825982008917</v>
      </c>
      <c r="H116" s="300">
        <v>1.4894709766605521</v>
      </c>
      <c r="I116" s="300">
        <v>0.16392435927085111</v>
      </c>
      <c r="J116" s="300">
        <f>SUM(G116:I116)</f>
        <v>6.6422779341322951</v>
      </c>
      <c r="K116" s="300"/>
      <c r="L116" s="300">
        <v>6.232719288225673</v>
      </c>
      <c r="M116" s="300">
        <v>1.3218734125373843</v>
      </c>
      <c r="N116" s="300">
        <v>0.61585918007176887</v>
      </c>
      <c r="O116" s="300">
        <f>SUM(L116:N116)</f>
        <v>8.1704518808348272</v>
      </c>
      <c r="P116" s="300"/>
      <c r="Q116" s="300">
        <v>6.7419140955551127</v>
      </c>
      <c r="R116" s="300">
        <v>1.3777666573925906</v>
      </c>
      <c r="S116" s="300">
        <v>0.66113636182443647</v>
      </c>
      <c r="T116" s="300">
        <f>SUM(Q116:S116)</f>
        <v>8.7808171147721392</v>
      </c>
      <c r="U116" s="300"/>
      <c r="V116" s="300">
        <v>7.3544095808511898</v>
      </c>
      <c r="W116" s="300">
        <v>1.3919968063669177</v>
      </c>
      <c r="X116" s="300">
        <v>0.69441117763170279</v>
      </c>
      <c r="Y116" s="300">
        <f>SUM(V116:X116)</f>
        <v>9.4408175648498087</v>
      </c>
    </row>
    <row r="117" spans="1:25" x14ac:dyDescent="0.2">
      <c r="A117" s="260" t="s">
        <v>364</v>
      </c>
      <c r="B117" s="300">
        <v>13.927996891435559</v>
      </c>
      <c r="C117" s="300">
        <v>0.39074328919046031</v>
      </c>
      <c r="D117" s="300">
        <v>2.0593124372984848</v>
      </c>
      <c r="E117" s="300">
        <f t="shared" ref="E117:E118" si="179">SUM(B117:D117)</f>
        <v>16.378052617924503</v>
      </c>
      <c r="F117" s="300"/>
      <c r="G117" s="300">
        <v>16.184877026215521</v>
      </c>
      <c r="H117" s="300">
        <v>0.7885665819933656</v>
      </c>
      <c r="I117" s="300">
        <v>1.9222784576588632</v>
      </c>
      <c r="J117" s="300">
        <f t="shared" ref="J117:J118" si="180">SUM(G117:I117)</f>
        <v>18.895722065867748</v>
      </c>
      <c r="K117" s="300"/>
      <c r="L117" s="300">
        <v>15.562765487767548</v>
      </c>
      <c r="M117" s="300">
        <v>0.82662165809912536</v>
      </c>
      <c r="N117" s="300">
        <v>3.9311609732984278</v>
      </c>
      <c r="O117" s="300">
        <f t="shared" ref="O117:O118" si="181">SUM(L117:N117)</f>
        <v>20.320548119165103</v>
      </c>
      <c r="P117" s="300"/>
      <c r="Q117" s="300">
        <v>16.329589053026737</v>
      </c>
      <c r="R117" s="300">
        <v>0.87991820135895316</v>
      </c>
      <c r="S117" s="300">
        <v>4.2506756308420579</v>
      </c>
      <c r="T117" s="300">
        <f t="shared" ref="T117:T118" si="182">SUM(Q117:S117)</f>
        <v>21.460182885227749</v>
      </c>
      <c r="U117" s="300"/>
      <c r="V117" s="300">
        <v>16.89482554886014</v>
      </c>
      <c r="W117" s="300">
        <v>0.92773333331762187</v>
      </c>
      <c r="X117" s="300">
        <v>4.5446235529724053</v>
      </c>
      <c r="Y117" s="300">
        <f t="shared" ref="Y117:Y118" si="183">SUM(V117:X117)</f>
        <v>22.36718243515017</v>
      </c>
    </row>
    <row r="118" spans="1:25" x14ac:dyDescent="0.2">
      <c r="A118" s="264" t="s">
        <v>363</v>
      </c>
      <c r="B118" s="301">
        <f>SUM(B116:B117)</f>
        <v>18.4975967036304</v>
      </c>
      <c r="C118" s="301">
        <f t="shared" ref="C118" si="184">SUM(C116:C117)</f>
        <v>2.6052094032475459</v>
      </c>
      <c r="D118" s="301">
        <f t="shared" ref="D118" si="185">SUM(D116:D117)</f>
        <v>2.4431938931220598</v>
      </c>
      <c r="E118" s="301">
        <f t="shared" si="179"/>
        <v>23.546000000000006</v>
      </c>
      <c r="F118" s="301"/>
      <c r="G118" s="301">
        <f>SUM(G116:G117)</f>
        <v>21.173759624416412</v>
      </c>
      <c r="H118" s="301">
        <f t="shared" ref="H118" si="186">SUM(H116:H117)</f>
        <v>2.2780375586539177</v>
      </c>
      <c r="I118" s="301">
        <f t="shared" ref="I118" si="187">SUM(I116:I117)</f>
        <v>2.0862028169297142</v>
      </c>
      <c r="J118" s="301">
        <f t="shared" si="180"/>
        <v>25.538000000000043</v>
      </c>
      <c r="K118" s="301"/>
      <c r="L118" s="301">
        <f>SUM(L116:L117)</f>
        <v>21.79548477599322</v>
      </c>
      <c r="M118" s="301">
        <f t="shared" ref="M118" si="188">SUM(M116:M117)</f>
        <v>2.1484950706365096</v>
      </c>
      <c r="N118" s="301">
        <f t="shared" ref="N118" si="189">SUM(N116:N117)</f>
        <v>4.5470201533701964</v>
      </c>
      <c r="O118" s="301">
        <f t="shared" si="181"/>
        <v>28.490999999999929</v>
      </c>
      <c r="P118" s="301"/>
      <c r="Q118" s="301">
        <f>SUM(Q116:Q117)</f>
        <v>23.071503148581851</v>
      </c>
      <c r="R118" s="301">
        <f t="shared" ref="R118" si="190">SUM(R116:R117)</f>
        <v>2.2576848587515439</v>
      </c>
      <c r="S118" s="301">
        <f t="shared" ref="S118" si="191">SUM(S116:S117)</f>
        <v>4.911811992666494</v>
      </c>
      <c r="T118" s="301">
        <f t="shared" si="182"/>
        <v>30.240999999999886</v>
      </c>
      <c r="U118" s="301"/>
      <c r="V118" s="301">
        <f>SUM(V116:V117)</f>
        <v>24.24923512971133</v>
      </c>
      <c r="W118" s="301">
        <f t="shared" ref="W118" si="192">SUM(W116:W117)</f>
        <v>2.3197301396845393</v>
      </c>
      <c r="X118" s="301">
        <f t="shared" ref="X118" si="193">SUM(X116:X117)</f>
        <v>5.2390347306041081</v>
      </c>
      <c r="Y118" s="301">
        <f t="shared" si="183"/>
        <v>31.807999999999975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10.542697201265282</v>
      </c>
      <c r="C125" s="300">
        <v>4.0211107120715202</v>
      </c>
      <c r="D125" s="300">
        <v>1.6326034710966311</v>
      </c>
      <c r="E125" s="300">
        <f>SUM(B125:D125)</f>
        <v>16.196411384433432</v>
      </c>
      <c r="F125" s="300"/>
      <c r="G125" s="300">
        <v>12.287639347376865</v>
      </c>
      <c r="H125" s="300">
        <v>4.4490251557560194</v>
      </c>
      <c r="I125" s="300">
        <v>0.39021215863285963</v>
      </c>
      <c r="J125" s="300">
        <f>SUM(G125:I125)</f>
        <v>17.126876661765746</v>
      </c>
      <c r="K125" s="300"/>
      <c r="L125" s="300">
        <v>11.664015295130969</v>
      </c>
      <c r="M125" s="300">
        <v>5.223371335466763</v>
      </c>
      <c r="N125" s="300">
        <v>0.48196324882270797</v>
      </c>
      <c r="O125" s="300">
        <f>SUM(L125:N125)</f>
        <v>17.36934987942044</v>
      </c>
      <c r="P125" s="300"/>
      <c r="Q125" s="300">
        <v>11.589037821456852</v>
      </c>
      <c r="R125" s="300">
        <v>5.1347032366762013</v>
      </c>
      <c r="S125" s="300">
        <v>0.50060202562756362</v>
      </c>
      <c r="T125" s="300">
        <f>SUM(Q125:S125)</f>
        <v>17.224343083760619</v>
      </c>
      <c r="U125" s="300"/>
      <c r="V125" s="300">
        <v>11.12182490585211</v>
      </c>
      <c r="W125" s="300">
        <v>4.882455799107948</v>
      </c>
      <c r="X125" s="300">
        <v>0.48895494459070216</v>
      </c>
      <c r="Y125" s="300">
        <f>SUM(V125:X125)</f>
        <v>16.493235649550762</v>
      </c>
    </row>
    <row r="126" spans="1:25" x14ac:dyDescent="0.2">
      <c r="A126" s="260" t="s">
        <v>364</v>
      </c>
      <c r="B126" s="300">
        <v>13.066402965264423</v>
      </c>
      <c r="C126" s="300">
        <v>0.49805091661609335</v>
      </c>
      <c r="D126" s="300">
        <v>2.577134733686155</v>
      </c>
      <c r="E126" s="300">
        <f t="shared" ref="E126:E127" si="194">SUM(B126:D126)</f>
        <v>16.141588615566672</v>
      </c>
      <c r="F126" s="300"/>
      <c r="G126" s="300">
        <v>14.795712833639103</v>
      </c>
      <c r="H126" s="300">
        <v>0.38869579013614286</v>
      </c>
      <c r="I126" s="300">
        <v>2.8917147144590767</v>
      </c>
      <c r="J126" s="300">
        <f t="shared" ref="J126:J127" si="195">SUM(G126:I126)</f>
        <v>18.076123338234321</v>
      </c>
      <c r="K126" s="300"/>
      <c r="L126" s="300">
        <v>14.578505098563083</v>
      </c>
      <c r="M126" s="300">
        <v>1.1425809375310696</v>
      </c>
      <c r="N126" s="300">
        <v>2.5445640844854038</v>
      </c>
      <c r="O126" s="300">
        <f t="shared" ref="O126:O127" si="196">SUM(L126:N126)</f>
        <v>18.265650120579558</v>
      </c>
      <c r="P126" s="300"/>
      <c r="Q126" s="300">
        <v>14.546727813509973</v>
      </c>
      <c r="R126" s="300">
        <v>1.1869112543071814</v>
      </c>
      <c r="S126" s="300">
        <v>2.6670178484222218</v>
      </c>
      <c r="T126" s="300">
        <f t="shared" ref="T126:T127" si="197">SUM(Q126:S126)</f>
        <v>18.400656916239377</v>
      </c>
      <c r="U126" s="300"/>
      <c r="V126" s="300">
        <v>14.005392356039325</v>
      </c>
      <c r="W126" s="300">
        <v>1.2206139497563959</v>
      </c>
      <c r="X126" s="300">
        <v>2.6707580446535024</v>
      </c>
      <c r="Y126" s="300">
        <f t="shared" ref="Y126:Y127" si="198">SUM(V126:X126)</f>
        <v>17.896764350449224</v>
      </c>
    </row>
    <row r="127" spans="1:25" x14ac:dyDescent="0.2">
      <c r="A127" s="264" t="s">
        <v>363</v>
      </c>
      <c r="B127" s="301">
        <f>SUM(B125:B126)</f>
        <v>23.609100166529707</v>
      </c>
      <c r="C127" s="301">
        <f t="shared" ref="C127" si="199">SUM(C125:C126)</f>
        <v>4.5191616286876135</v>
      </c>
      <c r="D127" s="301">
        <f t="shared" ref="D127" si="200">SUM(D125:D126)</f>
        <v>4.209738204782786</v>
      </c>
      <c r="E127" s="301">
        <f t="shared" si="194"/>
        <v>32.338000000000108</v>
      </c>
      <c r="F127" s="301"/>
      <c r="G127" s="301">
        <f>SUM(G125:G126)</f>
        <v>27.083352181015968</v>
      </c>
      <c r="H127" s="301">
        <f t="shared" ref="H127" si="201">SUM(H125:H126)</f>
        <v>4.837720945892162</v>
      </c>
      <c r="I127" s="301">
        <f t="shared" ref="I127" si="202">SUM(I125:I126)</f>
        <v>3.2819268730919364</v>
      </c>
      <c r="J127" s="301">
        <f t="shared" si="195"/>
        <v>35.203000000000067</v>
      </c>
      <c r="K127" s="301"/>
      <c r="L127" s="301">
        <f>SUM(L125:L126)</f>
        <v>26.242520393694051</v>
      </c>
      <c r="M127" s="301">
        <f t="shared" ref="M127" si="203">SUM(M125:M126)</f>
        <v>6.3659522729978324</v>
      </c>
      <c r="N127" s="301">
        <f t="shared" ref="N127" si="204">SUM(N125:N126)</f>
        <v>3.026527333308112</v>
      </c>
      <c r="O127" s="301">
        <f t="shared" si="196"/>
        <v>35.634999999999991</v>
      </c>
      <c r="P127" s="301"/>
      <c r="Q127" s="301">
        <f>SUM(Q125:Q126)</f>
        <v>26.135765634966823</v>
      </c>
      <c r="R127" s="301">
        <f t="shared" ref="R127" si="205">SUM(R125:R126)</f>
        <v>6.3216144909833822</v>
      </c>
      <c r="S127" s="301">
        <f t="shared" ref="S127" si="206">SUM(S125:S126)</f>
        <v>3.1676198740497856</v>
      </c>
      <c r="T127" s="301">
        <f t="shared" si="197"/>
        <v>35.624999999999993</v>
      </c>
      <c r="U127" s="301"/>
      <c r="V127" s="301">
        <f>SUM(V125:V126)</f>
        <v>25.127217261891435</v>
      </c>
      <c r="W127" s="301">
        <f t="shared" ref="W127" si="207">SUM(W125:W126)</f>
        <v>6.1030697488643444</v>
      </c>
      <c r="X127" s="301">
        <f t="shared" ref="X127" si="208">SUM(X125:X126)</f>
        <v>3.1597129892442046</v>
      </c>
      <c r="Y127" s="301">
        <f t="shared" si="198"/>
        <v>34.389999999999986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5.4986536989246533</v>
      </c>
      <c r="C134" s="300">
        <v>3.4649151245413741</v>
      </c>
      <c r="D134" s="300">
        <v>0.7045792246645578</v>
      </c>
      <c r="E134" s="300">
        <f>SUM(B134:D134)</f>
        <v>9.6681480481305844</v>
      </c>
      <c r="F134" s="300"/>
      <c r="G134" s="300">
        <v>5.8293485799770011</v>
      </c>
      <c r="H134" s="300">
        <v>3.4805346915220663</v>
      </c>
      <c r="I134" s="300">
        <v>1.5327553062986148</v>
      </c>
      <c r="J134" s="300">
        <f>SUM(G134:I134)</f>
        <v>10.842638577797683</v>
      </c>
      <c r="K134" s="300"/>
      <c r="L134" s="300">
        <v>4.9868653879941345</v>
      </c>
      <c r="M134" s="300">
        <v>3.6945057539094428</v>
      </c>
      <c r="N134" s="300">
        <v>0.66357627616147852</v>
      </c>
      <c r="O134" s="300">
        <f>SUM(L134:N134)</f>
        <v>9.3449474180650558</v>
      </c>
      <c r="P134" s="300"/>
      <c r="Q134" s="300">
        <v>5.1849183984350571</v>
      </c>
      <c r="R134" s="300">
        <v>3.5475946235534601</v>
      </c>
      <c r="S134" s="300">
        <v>0.67537364027847901</v>
      </c>
      <c r="T134" s="300">
        <f>SUM(Q134:S134)</f>
        <v>9.4078866622669963</v>
      </c>
      <c r="U134" s="300"/>
      <c r="V134" s="300">
        <v>6.1675639175244257</v>
      </c>
      <c r="W134" s="300">
        <v>3.6075646792084846</v>
      </c>
      <c r="X134" s="300">
        <v>0.75567968558572918</v>
      </c>
      <c r="Y134" s="300">
        <f>SUM(V134:X134)</f>
        <v>10.53080828231864</v>
      </c>
    </row>
    <row r="135" spans="1:25" x14ac:dyDescent="0.2">
      <c r="A135" s="260" t="s">
        <v>364</v>
      </c>
      <c r="B135" s="300">
        <v>4.496463145537767</v>
      </c>
      <c r="C135" s="300">
        <v>0.62531406186552851</v>
      </c>
      <c r="D135" s="300">
        <v>1.5100747444661307</v>
      </c>
      <c r="E135" s="300">
        <f t="shared" ref="E135:E136" si="209">SUM(B135:D135)</f>
        <v>6.6318519518694261</v>
      </c>
      <c r="F135" s="300"/>
      <c r="G135" s="300">
        <v>5.4573693494180526</v>
      </c>
      <c r="H135" s="300">
        <v>1.3282922769101644</v>
      </c>
      <c r="I135" s="300">
        <v>0.47169979587411154</v>
      </c>
      <c r="J135" s="300">
        <f t="shared" ref="J135:J136" si="210">SUM(G135:I135)</f>
        <v>7.2573614222023286</v>
      </c>
      <c r="K135" s="300"/>
      <c r="L135" s="300">
        <v>5.6873867218019321</v>
      </c>
      <c r="M135" s="300">
        <v>1.8928064916053406</v>
      </c>
      <c r="N135" s="300">
        <v>1.3088593685276684</v>
      </c>
      <c r="O135" s="300">
        <f t="shared" ref="O135:O136" si="211">SUM(L135:N135)</f>
        <v>8.8890525819349406</v>
      </c>
      <c r="P135" s="300"/>
      <c r="Q135" s="300">
        <v>5.7053470505856216</v>
      </c>
      <c r="R135" s="300">
        <v>1.9038148076076291</v>
      </c>
      <c r="S135" s="300">
        <v>1.3819514795397212</v>
      </c>
      <c r="T135" s="300">
        <f t="shared" ref="T135:T136" si="212">SUM(Q135:S135)</f>
        <v>8.9911133377329726</v>
      </c>
      <c r="U135" s="300"/>
      <c r="V135" s="300">
        <v>6.3358906720545569</v>
      </c>
      <c r="W135" s="300">
        <v>2.1527917489130588</v>
      </c>
      <c r="X135" s="300">
        <v>1.667509296713755</v>
      </c>
      <c r="Y135" s="300">
        <f t="shared" ref="Y135:Y136" si="213">SUM(V135:X135)</f>
        <v>10.15619171768137</v>
      </c>
    </row>
    <row r="136" spans="1:25" x14ac:dyDescent="0.2">
      <c r="A136" s="264" t="s">
        <v>363</v>
      </c>
      <c r="B136" s="301">
        <f>SUM(B134:B135)</f>
        <v>9.9951168444624194</v>
      </c>
      <c r="C136" s="301">
        <f t="shared" ref="C136" si="214">SUM(C134:C135)</f>
        <v>4.0902291864069023</v>
      </c>
      <c r="D136" s="301">
        <f t="shared" ref="D136" si="215">SUM(D134:D135)</f>
        <v>2.2146539691306883</v>
      </c>
      <c r="E136" s="301">
        <f t="shared" si="209"/>
        <v>16.300000000000008</v>
      </c>
      <c r="F136" s="301"/>
      <c r="G136" s="301">
        <f>SUM(G134:G135)</f>
        <v>11.286717929395053</v>
      </c>
      <c r="H136" s="301">
        <f t="shared" ref="H136" si="216">SUM(H134:H135)</f>
        <v>4.8088269684322302</v>
      </c>
      <c r="I136" s="301">
        <f t="shared" ref="I136" si="217">SUM(I134:I135)</f>
        <v>2.0044551021727264</v>
      </c>
      <c r="J136" s="301">
        <f t="shared" si="210"/>
        <v>18.100000000000009</v>
      </c>
      <c r="K136" s="301"/>
      <c r="L136" s="301">
        <f>SUM(L134:L135)</f>
        <v>10.674252109796067</v>
      </c>
      <c r="M136" s="301">
        <f t="shared" ref="M136" si="218">SUM(M134:M135)</f>
        <v>5.5873122455147834</v>
      </c>
      <c r="N136" s="301">
        <f t="shared" ref="N136" si="219">SUM(N134:N135)</f>
        <v>1.9724356446891469</v>
      </c>
      <c r="O136" s="301">
        <f t="shared" si="211"/>
        <v>18.233999999999995</v>
      </c>
      <c r="P136" s="301"/>
      <c r="Q136" s="301">
        <f>SUM(Q134:Q135)</f>
        <v>10.890265449020678</v>
      </c>
      <c r="R136" s="301">
        <f t="shared" ref="R136" si="220">SUM(R134:R135)</f>
        <v>5.451409431161089</v>
      </c>
      <c r="S136" s="301">
        <f t="shared" ref="S136" si="221">SUM(S134:S135)</f>
        <v>2.0573251198182003</v>
      </c>
      <c r="T136" s="301">
        <f t="shared" si="212"/>
        <v>18.398999999999965</v>
      </c>
      <c r="U136" s="301"/>
      <c r="V136" s="301">
        <f>SUM(V134:V135)</f>
        <v>12.503454589578983</v>
      </c>
      <c r="W136" s="301">
        <f t="shared" ref="W136" si="222">SUM(W134:W135)</f>
        <v>5.7603564281215434</v>
      </c>
      <c r="X136" s="301">
        <f t="shared" ref="X136" si="223">SUM(X134:X135)</f>
        <v>2.4231889822994841</v>
      </c>
      <c r="Y136" s="301">
        <f t="shared" si="213"/>
        <v>20.687000000000012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17.961974843401283</v>
      </c>
      <c r="C143" s="300">
        <v>11.791467754265707</v>
      </c>
      <c r="D143" s="300">
        <v>6.8815202451745696</v>
      </c>
      <c r="E143" s="300">
        <f>SUM(B143:D143)</f>
        <v>36.63496284284156</v>
      </c>
      <c r="F143" s="300"/>
      <c r="G143" s="300">
        <v>19.958142427132724</v>
      </c>
      <c r="H143" s="300">
        <v>12.355430756978862</v>
      </c>
      <c r="I143" s="300">
        <v>7.3007501213842749</v>
      </c>
      <c r="J143" s="300">
        <f>SUM(G143:I143)</f>
        <v>39.614323305495866</v>
      </c>
      <c r="K143" s="300"/>
      <c r="L143" s="300">
        <v>17.635935046902485</v>
      </c>
      <c r="M143" s="300">
        <v>12.653395029478464</v>
      </c>
      <c r="N143" s="300">
        <v>3.9752395084930874</v>
      </c>
      <c r="O143" s="300">
        <f>SUM(L143:N143)</f>
        <v>34.264569584874039</v>
      </c>
      <c r="P143" s="300"/>
      <c r="Q143" s="300">
        <v>18.331289591602101</v>
      </c>
      <c r="R143" s="300">
        <v>13.242550686144574</v>
      </c>
      <c r="S143" s="300">
        <v>4.2047872250229421</v>
      </c>
      <c r="T143" s="300">
        <f>SUM(Q143:S143)</f>
        <v>35.778627502769616</v>
      </c>
      <c r="U143" s="300"/>
      <c r="V143" s="300">
        <v>19.422213511318041</v>
      </c>
      <c r="W143" s="300">
        <v>14.114761166395331</v>
      </c>
      <c r="X143" s="300">
        <v>4.6195019066223031</v>
      </c>
      <c r="Y143" s="300">
        <f>SUM(V143:X143)</f>
        <v>38.156476584335678</v>
      </c>
    </row>
    <row r="144" spans="1:25" x14ac:dyDescent="0.2">
      <c r="A144" s="260" t="s">
        <v>364</v>
      </c>
      <c r="B144" s="300">
        <v>31.807747049709487</v>
      </c>
      <c r="C144" s="300">
        <v>4.7528771492079835</v>
      </c>
      <c r="D144" s="300">
        <v>8.4654129582409343</v>
      </c>
      <c r="E144" s="300">
        <f t="shared" ref="E144:E145" si="224">SUM(B144:D144)</f>
        <v>45.026037157158406</v>
      </c>
      <c r="F144" s="300"/>
      <c r="G144" s="300">
        <v>32.036604383039204</v>
      </c>
      <c r="H144" s="300">
        <v>3.6186219805544262</v>
      </c>
      <c r="I144" s="300">
        <v>12.457450330910447</v>
      </c>
      <c r="J144" s="300">
        <f t="shared" ref="J144:J145" si="225">SUM(G144:I144)</f>
        <v>48.112676694504074</v>
      </c>
      <c r="K144" s="300"/>
      <c r="L144" s="300">
        <v>33.245004866100153</v>
      </c>
      <c r="M144" s="300">
        <v>5.1190815636958158</v>
      </c>
      <c r="N144" s="300">
        <v>15.083343985329863</v>
      </c>
      <c r="O144" s="300">
        <f t="shared" ref="O144:O145" si="226">SUM(L144:N144)</f>
        <v>53.447430415125829</v>
      </c>
      <c r="P144" s="300"/>
      <c r="Q144" s="300">
        <v>33.818188290409083</v>
      </c>
      <c r="R144" s="300">
        <v>5.4228212426272222</v>
      </c>
      <c r="S144" s="300">
        <v>15.562362964194129</v>
      </c>
      <c r="T144" s="300">
        <f t="shared" ref="T144:T145" si="227">SUM(Q144:S144)</f>
        <v>54.803372497230434</v>
      </c>
      <c r="U144" s="300"/>
      <c r="V144" s="300">
        <v>34.78698143516533</v>
      </c>
      <c r="W144" s="300">
        <v>5.9515428959447698</v>
      </c>
      <c r="X144" s="300">
        <v>16.416999084554405</v>
      </c>
      <c r="Y144" s="300">
        <f t="shared" ref="Y144:Y145" si="228">SUM(V144:X144)</f>
        <v>57.155523415664504</v>
      </c>
    </row>
    <row r="145" spans="1:25" x14ac:dyDescent="0.2">
      <c r="A145" s="264" t="s">
        <v>363</v>
      </c>
      <c r="B145" s="301">
        <f>SUM(B143:B144)</f>
        <v>49.76972189311077</v>
      </c>
      <c r="C145" s="301">
        <f t="shared" ref="C145" si="229">SUM(C143:C144)</f>
        <v>16.544344903473689</v>
      </c>
      <c r="D145" s="301">
        <f t="shared" ref="D145" si="230">SUM(D143:D144)</f>
        <v>15.346933203415503</v>
      </c>
      <c r="E145" s="301">
        <f t="shared" si="224"/>
        <v>81.660999999999959</v>
      </c>
      <c r="F145" s="301"/>
      <c r="G145" s="301">
        <f>SUM(G143:G144)</f>
        <v>51.994746810171932</v>
      </c>
      <c r="H145" s="301">
        <f t="shared" ref="H145" si="231">SUM(H143:H144)</f>
        <v>15.974052737533288</v>
      </c>
      <c r="I145" s="301">
        <f t="shared" ref="I145" si="232">SUM(I143:I144)</f>
        <v>19.758200452294723</v>
      </c>
      <c r="J145" s="301">
        <f t="shared" si="225"/>
        <v>87.726999999999947</v>
      </c>
      <c r="K145" s="301"/>
      <c r="L145" s="301">
        <f>SUM(L143:L144)</f>
        <v>50.880939913002635</v>
      </c>
      <c r="M145" s="301">
        <f t="shared" ref="M145" si="233">SUM(M143:M144)</f>
        <v>17.772476593174279</v>
      </c>
      <c r="N145" s="301">
        <f t="shared" ref="N145" si="234">SUM(N143:N144)</f>
        <v>19.058583493822951</v>
      </c>
      <c r="O145" s="301">
        <f t="shared" si="226"/>
        <v>87.711999999999861</v>
      </c>
      <c r="P145" s="301"/>
      <c r="Q145" s="301">
        <f>SUM(Q143:Q144)</f>
        <v>52.149477882011183</v>
      </c>
      <c r="R145" s="301">
        <f t="shared" ref="R145" si="235">SUM(R143:R144)</f>
        <v>18.665371928771798</v>
      </c>
      <c r="S145" s="301">
        <f t="shared" ref="S145" si="236">SUM(S143:S144)</f>
        <v>19.76715018921707</v>
      </c>
      <c r="T145" s="301">
        <f t="shared" si="227"/>
        <v>90.58200000000005</v>
      </c>
      <c r="U145" s="301"/>
      <c r="V145" s="301">
        <f>SUM(V143:V144)</f>
        <v>54.209194946483372</v>
      </c>
      <c r="W145" s="301">
        <f t="shared" ref="W145" si="237">SUM(W143:W144)</f>
        <v>20.066304062340102</v>
      </c>
      <c r="X145" s="301">
        <f t="shared" ref="X145" si="238">SUM(X143:X144)</f>
        <v>21.036500991176709</v>
      </c>
      <c r="Y145" s="301">
        <f t="shared" si="228"/>
        <v>95.312000000000182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15.330629715939269</v>
      </c>
      <c r="C152" s="300">
        <v>17.135896176373354</v>
      </c>
      <c r="D152" s="300">
        <v>3.227267177690762</v>
      </c>
      <c r="E152" s="300">
        <f>SUM(B152:D152)</f>
        <v>35.693793070003387</v>
      </c>
      <c r="F152" s="300"/>
      <c r="G152" s="300">
        <v>26.365125800462408</v>
      </c>
      <c r="H152" s="300">
        <v>22.691444756979983</v>
      </c>
      <c r="I152" s="300">
        <v>6.71898211598955</v>
      </c>
      <c r="J152" s="300">
        <f>SUM(G152:I152)</f>
        <v>55.775552673431939</v>
      </c>
      <c r="K152" s="300"/>
      <c r="L152" s="300">
        <v>23.668521150235797</v>
      </c>
      <c r="M152" s="300">
        <v>22.297268691276134</v>
      </c>
      <c r="N152" s="300">
        <v>5.2577709216079755</v>
      </c>
      <c r="O152" s="300">
        <f>SUM(L152:N152)</f>
        <v>51.223560763119913</v>
      </c>
      <c r="P152" s="300"/>
      <c r="Q152" s="300">
        <v>25.680280801467386</v>
      </c>
      <c r="R152" s="300">
        <v>23.317899882800802</v>
      </c>
      <c r="S152" s="300">
        <v>5.510270568321773</v>
      </c>
      <c r="T152" s="300">
        <f>SUM(Q152:S152)</f>
        <v>54.508451252589964</v>
      </c>
      <c r="U152" s="300"/>
      <c r="V152" s="300">
        <v>27.969647674179026</v>
      </c>
      <c r="W152" s="300">
        <v>23.993319709957213</v>
      </c>
      <c r="X152" s="300">
        <v>5.9233508032852527</v>
      </c>
      <c r="Y152" s="300">
        <f>SUM(V152:X152)</f>
        <v>57.886318187421487</v>
      </c>
    </row>
    <row r="153" spans="1:25" x14ac:dyDescent="0.2">
      <c r="A153" s="260" t="s">
        <v>364</v>
      </c>
      <c r="B153" s="300">
        <v>33.426507631804533</v>
      </c>
      <c r="C153" s="300">
        <v>13.958304116120301</v>
      </c>
      <c r="D153" s="300">
        <v>5.8753951820717996</v>
      </c>
      <c r="E153" s="300">
        <f t="shared" ref="E153:E154" si="239">SUM(B153:D153)</f>
        <v>53.260206929996635</v>
      </c>
      <c r="F153" s="300"/>
      <c r="G153" s="300">
        <v>48.693105434396045</v>
      </c>
      <c r="H153" s="300">
        <v>17.100912077199084</v>
      </c>
      <c r="I153" s="300">
        <v>6.7814298149728991</v>
      </c>
      <c r="J153" s="300">
        <f t="shared" ref="J153:J154" si="240">SUM(G153:I153)</f>
        <v>72.575447326568025</v>
      </c>
      <c r="K153" s="300"/>
      <c r="L153" s="300">
        <v>46.229680193586532</v>
      </c>
      <c r="M153" s="300">
        <v>16.28594420851184</v>
      </c>
      <c r="N153" s="300">
        <v>4.4568148347818122</v>
      </c>
      <c r="O153" s="300">
        <f t="shared" ref="O153:O154" si="241">SUM(L153:N153)</f>
        <v>66.972439236880177</v>
      </c>
      <c r="P153" s="300"/>
      <c r="Q153" s="300">
        <v>49.271401112389228</v>
      </c>
      <c r="R153" s="300">
        <v>17.322175160387808</v>
      </c>
      <c r="S153" s="300">
        <v>4.6759724746331726</v>
      </c>
      <c r="T153" s="300">
        <f t="shared" ref="T153:T154" si="242">SUM(Q153:S153)</f>
        <v>71.269548747410198</v>
      </c>
      <c r="U153" s="300"/>
      <c r="V153" s="300">
        <v>52.492690026664604</v>
      </c>
      <c r="W153" s="300">
        <v>18.285655607661987</v>
      </c>
      <c r="X153" s="300">
        <v>4.9963361782517879</v>
      </c>
      <c r="Y153" s="300">
        <f t="shared" ref="Y153:Y154" si="243">SUM(V153:X153)</f>
        <v>75.774681812578393</v>
      </c>
    </row>
    <row r="154" spans="1:25" x14ac:dyDescent="0.2">
      <c r="A154" s="264" t="s">
        <v>363</v>
      </c>
      <c r="B154" s="301">
        <f>SUM(B152:B153)</f>
        <v>48.7571373477438</v>
      </c>
      <c r="C154" s="301">
        <f t="shared" ref="C154" si="244">SUM(C152:C153)</f>
        <v>31.094200292493653</v>
      </c>
      <c r="D154" s="301">
        <f t="shared" ref="D154" si="245">SUM(D152:D153)</f>
        <v>9.1026623597625616</v>
      </c>
      <c r="E154" s="301">
        <f t="shared" si="239"/>
        <v>88.954000000000022</v>
      </c>
      <c r="F154" s="301"/>
      <c r="G154" s="301">
        <f>SUM(G152:G153)</f>
        <v>75.058231234858454</v>
      </c>
      <c r="H154" s="301">
        <f t="shared" ref="H154" si="246">SUM(H152:H153)</f>
        <v>39.792356834179067</v>
      </c>
      <c r="I154" s="301">
        <f t="shared" ref="I154" si="247">SUM(I152:I153)</f>
        <v>13.50041193096245</v>
      </c>
      <c r="J154" s="301">
        <f t="shared" si="240"/>
        <v>128.35099999999997</v>
      </c>
      <c r="K154" s="301"/>
      <c r="L154" s="301">
        <f>SUM(L152:L153)</f>
        <v>69.898201343822336</v>
      </c>
      <c r="M154" s="301">
        <f t="shared" ref="M154" si="248">SUM(M152:M153)</f>
        <v>38.583212899787974</v>
      </c>
      <c r="N154" s="301">
        <f t="shared" ref="N154" si="249">SUM(N152:N153)</f>
        <v>9.7145857563897877</v>
      </c>
      <c r="O154" s="301">
        <f t="shared" si="241"/>
        <v>118.19600000000011</v>
      </c>
      <c r="P154" s="301"/>
      <c r="Q154" s="301">
        <f>SUM(Q152:Q153)</f>
        <v>74.951681913856618</v>
      </c>
      <c r="R154" s="301">
        <f t="shared" ref="R154" si="250">SUM(R152:R153)</f>
        <v>40.64007504318861</v>
      </c>
      <c r="S154" s="301">
        <f t="shared" ref="S154" si="251">SUM(S152:S153)</f>
        <v>10.186243042954946</v>
      </c>
      <c r="T154" s="301">
        <f t="shared" si="242"/>
        <v>125.77800000000016</v>
      </c>
      <c r="U154" s="301"/>
      <c r="V154" s="301">
        <f>SUM(V152:V153)</f>
        <v>80.462337700843634</v>
      </c>
      <c r="W154" s="301">
        <f t="shared" ref="W154" si="252">SUM(W152:W153)</f>
        <v>42.278975317619199</v>
      </c>
      <c r="X154" s="301">
        <f t="shared" ref="X154" si="253">SUM(X152:X153)</f>
        <v>10.919686981537041</v>
      </c>
      <c r="Y154" s="301">
        <f t="shared" si="243"/>
        <v>133.66099999999989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10.944053670487705</v>
      </c>
      <c r="C161" s="300">
        <v>11.059493961089419</v>
      </c>
      <c r="D161" s="300">
        <v>1.1567588301010192</v>
      </c>
      <c r="E161" s="300">
        <f>SUM(B161:D161)</f>
        <v>23.160306461678143</v>
      </c>
      <c r="F161" s="300"/>
      <c r="G161" s="300">
        <v>11.494685391781635</v>
      </c>
      <c r="H161" s="300">
        <v>10.287893197546842</v>
      </c>
      <c r="I161" s="300">
        <v>1.8924602516003519</v>
      </c>
      <c r="J161" s="300">
        <f>SUM(G161:I161)</f>
        <v>23.675038840928828</v>
      </c>
      <c r="K161" s="300"/>
      <c r="L161" s="300">
        <v>12.057644528965826</v>
      </c>
      <c r="M161" s="300">
        <v>10.531402093181612</v>
      </c>
      <c r="N161" s="300">
        <v>0.70631931496150668</v>
      </c>
      <c r="O161" s="300">
        <f>SUM(L161:N161)</f>
        <v>23.295365937108944</v>
      </c>
      <c r="P161" s="300"/>
      <c r="Q161" s="300">
        <v>12.180845001595729</v>
      </c>
      <c r="R161" s="300">
        <v>10.660536819519104</v>
      </c>
      <c r="S161" s="300">
        <v>0.71440500108490801</v>
      </c>
      <c r="T161" s="300">
        <f>SUM(Q161:S161)</f>
        <v>23.555786822199742</v>
      </c>
      <c r="U161" s="300"/>
      <c r="V161" s="300">
        <v>12.825267307872778</v>
      </c>
      <c r="W161" s="300">
        <v>11.22941189348226</v>
      </c>
      <c r="X161" s="300">
        <v>0.7587116011103251</v>
      </c>
      <c r="Y161" s="300">
        <f>SUM(V161:X161)</f>
        <v>24.81339080246536</v>
      </c>
    </row>
    <row r="162" spans="1:25" x14ac:dyDescent="0.2">
      <c r="A162" s="260" t="s">
        <v>364</v>
      </c>
      <c r="B162" s="300">
        <v>12.668590256349772</v>
      </c>
      <c r="C162" s="300">
        <v>2.0194197770958455</v>
      </c>
      <c r="D162" s="300">
        <v>1.7166835048761959</v>
      </c>
      <c r="E162" s="300">
        <f t="shared" ref="E162:E163" si="254">SUM(B162:D162)</f>
        <v>16.404693538321816</v>
      </c>
      <c r="F162" s="300"/>
      <c r="G162" s="300">
        <v>13.180337324590704</v>
      </c>
      <c r="H162" s="300">
        <v>1.9006669309055735</v>
      </c>
      <c r="I162" s="300">
        <v>0.58595690357488184</v>
      </c>
      <c r="J162" s="300">
        <f t="shared" ref="J162:J163" si="255">SUM(G162:I162)</f>
        <v>15.66696115907116</v>
      </c>
      <c r="K162" s="300"/>
      <c r="L162" s="300">
        <v>13.703253282661747</v>
      </c>
      <c r="M162" s="300">
        <v>1.9353807802292955</v>
      </c>
      <c r="N162" s="300">
        <v>0</v>
      </c>
      <c r="O162" s="300">
        <f t="shared" ref="O162:O163" si="256">SUM(L162:N162)</f>
        <v>15.638634062891041</v>
      </c>
      <c r="P162" s="300"/>
      <c r="Q162" s="300">
        <v>13.563706136112199</v>
      </c>
      <c r="R162" s="300">
        <v>2.0605070416880493</v>
      </c>
      <c r="S162" s="300">
        <v>0</v>
      </c>
      <c r="T162" s="300">
        <f t="shared" ref="T162:T163" si="257">SUM(Q162:S162)</f>
        <v>15.624213177800248</v>
      </c>
      <c r="U162" s="300"/>
      <c r="V162" s="300">
        <v>13.699226240659527</v>
      </c>
      <c r="W162" s="300">
        <v>2.3933829568750524</v>
      </c>
      <c r="X162" s="300">
        <v>0</v>
      </c>
      <c r="Y162" s="300">
        <f t="shared" ref="Y162:Y163" si="258">SUM(V162:X162)</f>
        <v>16.092609197534578</v>
      </c>
    </row>
    <row r="163" spans="1:25" x14ac:dyDescent="0.2">
      <c r="A163" s="264" t="s">
        <v>363</v>
      </c>
      <c r="B163" s="301">
        <f>SUM(B161:B162)</f>
        <v>23.612643926837478</v>
      </c>
      <c r="C163" s="301">
        <f t="shared" ref="C163" si="259">SUM(C161:C162)</f>
        <v>13.078913738185264</v>
      </c>
      <c r="D163" s="301">
        <f t="shared" ref="D163" si="260">SUM(D161:D162)</f>
        <v>2.8734423349772151</v>
      </c>
      <c r="E163" s="301">
        <f t="shared" si="254"/>
        <v>39.564999999999955</v>
      </c>
      <c r="F163" s="301"/>
      <c r="G163" s="301">
        <f>SUM(G161:G162)</f>
        <v>24.675022716372339</v>
      </c>
      <c r="H163" s="301">
        <f t="shared" ref="H163" si="261">SUM(H161:H162)</f>
        <v>12.188560128452416</v>
      </c>
      <c r="I163" s="301">
        <f t="shared" ref="I163" si="262">SUM(I161:I162)</f>
        <v>2.4784171551752339</v>
      </c>
      <c r="J163" s="301">
        <f t="shared" si="255"/>
        <v>39.341999999999992</v>
      </c>
      <c r="K163" s="301"/>
      <c r="L163" s="301">
        <f>SUM(L161:L162)</f>
        <v>25.760897811627572</v>
      </c>
      <c r="M163" s="301">
        <f t="shared" ref="M163" si="263">SUM(M161:M162)</f>
        <v>12.466782873410907</v>
      </c>
      <c r="N163" s="301">
        <f t="shared" ref="N163" si="264">SUM(N161:N162)</f>
        <v>0.70631931496150668</v>
      </c>
      <c r="O163" s="301">
        <f t="shared" si="256"/>
        <v>38.933999999999983</v>
      </c>
      <c r="P163" s="301"/>
      <c r="Q163" s="301">
        <f>SUM(Q161:Q162)</f>
        <v>25.74455113770793</v>
      </c>
      <c r="R163" s="301">
        <f t="shared" ref="R163" si="265">SUM(R161:R162)</f>
        <v>12.721043861207153</v>
      </c>
      <c r="S163" s="301">
        <f t="shared" ref="S163" si="266">SUM(S161:S162)</f>
        <v>0.71440500108490801</v>
      </c>
      <c r="T163" s="301">
        <f t="shared" si="257"/>
        <v>39.179999999999986</v>
      </c>
      <c r="U163" s="301"/>
      <c r="V163" s="301">
        <f>SUM(V161:V162)</f>
        <v>26.524493548532305</v>
      </c>
      <c r="W163" s="301">
        <f t="shared" ref="W163" si="267">SUM(W161:W162)</f>
        <v>13.622794850357312</v>
      </c>
      <c r="X163" s="301">
        <f t="shared" ref="X163" si="268">SUM(X161:X162)</f>
        <v>0.7587116011103251</v>
      </c>
      <c r="Y163" s="301">
        <f t="shared" si="258"/>
        <v>40.905999999999942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28.460981083573664</v>
      </c>
      <c r="C170" s="300">
        <v>37.241731186260211</v>
      </c>
      <c r="D170" s="300">
        <v>3.0377073405306145</v>
      </c>
      <c r="E170" s="300">
        <f>SUM(B170:D170)</f>
        <v>68.740419610364498</v>
      </c>
      <c r="F170" s="300"/>
      <c r="G170" s="300">
        <v>27.342295226619591</v>
      </c>
      <c r="H170" s="300">
        <v>32.150641141696809</v>
      </c>
      <c r="I170" s="300">
        <v>3.1161505888673497</v>
      </c>
      <c r="J170" s="300">
        <f>SUM(G170:I170)</f>
        <v>62.609086957183749</v>
      </c>
      <c r="K170" s="300"/>
      <c r="L170" s="300">
        <v>27.747616871833642</v>
      </c>
      <c r="M170" s="300">
        <v>32.554420142267972</v>
      </c>
      <c r="N170" s="300">
        <v>3.4619279261957745</v>
      </c>
      <c r="O170" s="300">
        <f>SUM(L170:N170)</f>
        <v>63.763964940297392</v>
      </c>
      <c r="P170" s="300"/>
      <c r="Q170" s="300">
        <v>29.314284718455028</v>
      </c>
      <c r="R170" s="300">
        <v>32.92058500376514</v>
      </c>
      <c r="S170" s="300">
        <v>3.617780747846814</v>
      </c>
      <c r="T170" s="300">
        <f>SUM(Q170:S170)</f>
        <v>65.852650470066976</v>
      </c>
      <c r="U170" s="300"/>
      <c r="V170" s="300">
        <v>33.039758695941657</v>
      </c>
      <c r="W170" s="300">
        <v>33.918244927231207</v>
      </c>
      <c r="X170" s="300">
        <v>3.9022141477793753</v>
      </c>
      <c r="Y170" s="300">
        <f>SUM(V170:X170)</f>
        <v>70.860217770952232</v>
      </c>
    </row>
    <row r="171" spans="1:25" x14ac:dyDescent="0.2">
      <c r="A171" s="260" t="s">
        <v>364</v>
      </c>
      <c r="B171" s="300">
        <v>17.859849804552329</v>
      </c>
      <c r="C171" s="300">
        <v>5.9696089973591651</v>
      </c>
      <c r="D171" s="300">
        <v>3.0661215877242021</v>
      </c>
      <c r="E171" s="300">
        <f t="shared" ref="E171" si="269">SUM(B171:D171)</f>
        <v>26.895580389635693</v>
      </c>
      <c r="F171" s="300"/>
      <c r="G171" s="300">
        <v>16.601634697340561</v>
      </c>
      <c r="H171" s="300">
        <v>5.4646780014025023</v>
      </c>
      <c r="I171" s="300">
        <v>2.5786003440733674</v>
      </c>
      <c r="J171" s="300">
        <f t="shared" ref="J171:J172" si="270">SUM(G171:I171)</f>
        <v>24.64491304281643</v>
      </c>
      <c r="K171" s="300"/>
      <c r="L171" s="300">
        <v>17.211687520422284</v>
      </c>
      <c r="M171" s="300">
        <v>5.0373839747820393</v>
      </c>
      <c r="N171" s="300">
        <v>2.7619635644982532</v>
      </c>
      <c r="O171" s="300">
        <f t="shared" ref="O171:O172" si="271">SUM(L171:N171)</f>
        <v>25.011035059702575</v>
      </c>
      <c r="P171" s="300"/>
      <c r="Q171" s="300">
        <v>17.55577976173873</v>
      </c>
      <c r="R171" s="300">
        <v>5.2759900510074189</v>
      </c>
      <c r="S171" s="300">
        <v>2.909579717186888</v>
      </c>
      <c r="T171" s="300">
        <f t="shared" ref="T171:T172" si="272">SUM(Q171:S171)</f>
        <v>25.741349529933036</v>
      </c>
      <c r="U171" s="300"/>
      <c r="V171" s="300">
        <v>18.43230410806154</v>
      </c>
      <c r="W171" s="300">
        <v>5.8059624985543836</v>
      </c>
      <c r="X171" s="300">
        <v>3.2305156224317364</v>
      </c>
      <c r="Y171" s="300">
        <f t="shared" ref="Y171:Y172" si="273">SUM(V171:X171)</f>
        <v>27.468782229047658</v>
      </c>
    </row>
    <row r="172" spans="1:25" x14ac:dyDescent="0.2">
      <c r="A172" s="264" t="s">
        <v>363</v>
      </c>
      <c r="B172" s="301">
        <f>SUM(B170:B171)</f>
        <v>46.320830888125997</v>
      </c>
      <c r="C172" s="301">
        <f t="shared" ref="C172" si="274">SUM(C170:C171)</f>
        <v>43.211340183619377</v>
      </c>
      <c r="D172" s="301">
        <f t="shared" ref="D172" si="275">SUM(D170:D171)</f>
        <v>6.103828928254817</v>
      </c>
      <c r="E172" s="301">
        <f>SUM(B172:D172)</f>
        <v>95.636000000000195</v>
      </c>
      <c r="F172" s="301"/>
      <c r="G172" s="301">
        <f>SUM(G170:G171)</f>
        <v>43.943929923960155</v>
      </c>
      <c r="H172" s="301">
        <f t="shared" ref="H172" si="276">SUM(H170:H171)</f>
        <v>37.615319143099313</v>
      </c>
      <c r="I172" s="301">
        <f t="shared" ref="I172" si="277">SUM(I170:I171)</f>
        <v>5.6947509329407175</v>
      </c>
      <c r="J172" s="301">
        <f t="shared" si="270"/>
        <v>87.25400000000019</v>
      </c>
      <c r="K172" s="301"/>
      <c r="L172" s="301">
        <f>SUM(L170:L171)</f>
        <v>44.95930439225593</v>
      </c>
      <c r="M172" s="301">
        <f t="shared" ref="M172" si="278">SUM(M170:M171)</f>
        <v>37.59180411705001</v>
      </c>
      <c r="N172" s="301">
        <f t="shared" ref="N172" si="279">SUM(N170:N171)</f>
        <v>6.2238914906940277</v>
      </c>
      <c r="O172" s="301">
        <f t="shared" si="271"/>
        <v>88.774999999999977</v>
      </c>
      <c r="P172" s="301"/>
      <c r="Q172" s="301">
        <f>SUM(Q170:Q171)</f>
        <v>46.870064480193761</v>
      </c>
      <c r="R172" s="301">
        <f t="shared" ref="R172" si="280">SUM(R170:R171)</f>
        <v>38.196575054772559</v>
      </c>
      <c r="S172" s="301">
        <f t="shared" ref="S172" si="281">SUM(S170:S171)</f>
        <v>6.527360465033702</v>
      </c>
      <c r="T172" s="301">
        <f t="shared" si="272"/>
        <v>91.594000000000023</v>
      </c>
      <c r="U172" s="301"/>
      <c r="V172" s="301">
        <f>SUM(V170:V171)</f>
        <v>51.472062804003201</v>
      </c>
      <c r="W172" s="301">
        <f t="shared" ref="W172" si="282">SUM(W170:W171)</f>
        <v>39.724207425785593</v>
      </c>
      <c r="X172" s="301">
        <f t="shared" ref="X172" si="283">SUM(X170:X171)</f>
        <v>7.1327297702111121</v>
      </c>
      <c r="Y172" s="301">
        <f t="shared" si="273"/>
        <v>98.328999999999908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43.442571886690267</v>
      </c>
      <c r="C179" s="300">
        <v>40.835744826404614</v>
      </c>
      <c r="D179" s="300">
        <v>5.6392085833027217</v>
      </c>
      <c r="E179" s="300">
        <f>SUM(B179:D179)</f>
        <v>89.917525296397599</v>
      </c>
      <c r="F179" s="300"/>
      <c r="G179" s="300">
        <v>51.581657194499734</v>
      </c>
      <c r="H179" s="300">
        <v>47.243095718208323</v>
      </c>
      <c r="I179" s="300">
        <v>6.0165109064759053</v>
      </c>
      <c r="J179" s="300">
        <f>SUM(G179:I179)</f>
        <v>104.84126381918395</v>
      </c>
      <c r="K179" s="300"/>
      <c r="L179" s="300">
        <v>52.600517294057646</v>
      </c>
      <c r="M179" s="300">
        <v>46.071759329700633</v>
      </c>
      <c r="N179" s="300">
        <v>4.2296104866798574</v>
      </c>
      <c r="O179" s="300">
        <f>SUM(L179:N179)</f>
        <v>102.90188711043814</v>
      </c>
      <c r="P179" s="300"/>
      <c r="Q179" s="300">
        <v>56.802060721823416</v>
      </c>
      <c r="R179" s="300">
        <v>46.899635536014962</v>
      </c>
      <c r="S179" s="300">
        <v>4.7031156792690361</v>
      </c>
      <c r="T179" s="300">
        <f>SUM(Q179:S179)</f>
        <v>108.40481193710741</v>
      </c>
      <c r="U179" s="300"/>
      <c r="V179" s="300">
        <v>62.852120532967206</v>
      </c>
      <c r="W179" s="300">
        <v>45.686822312959158</v>
      </c>
      <c r="X179" s="300">
        <v>5.3432834922127013</v>
      </c>
      <c r="Y179" s="300">
        <f>SUM(V179:X179)</f>
        <v>113.88222633813906</v>
      </c>
    </row>
    <row r="180" spans="1:25" x14ac:dyDescent="0.2">
      <c r="A180" s="260" t="s">
        <v>364</v>
      </c>
      <c r="B180" s="300">
        <v>17.52011576097215</v>
      </c>
      <c r="C180" s="300">
        <v>4.3586987657951815</v>
      </c>
      <c r="D180" s="300">
        <v>1.9256601768352437</v>
      </c>
      <c r="E180" s="300">
        <f t="shared" ref="E180:E181" si="284">SUM(B180:D180)</f>
        <v>23.804474703602576</v>
      </c>
      <c r="F180" s="300"/>
      <c r="G180" s="300">
        <v>17.877743501814567</v>
      </c>
      <c r="H180" s="300">
        <v>5.3555112360878159</v>
      </c>
      <c r="I180" s="300">
        <v>3.9744814429135125</v>
      </c>
      <c r="J180" s="300">
        <f t="shared" ref="J180:J181" si="285">SUM(G180:I180)</f>
        <v>27.207736180815896</v>
      </c>
      <c r="K180" s="300"/>
      <c r="L180" s="300">
        <v>17.608398483332586</v>
      </c>
      <c r="M180" s="300">
        <v>5.2875438437566951</v>
      </c>
      <c r="N180" s="300">
        <v>4.6191705624725632</v>
      </c>
      <c r="O180" s="300">
        <f t="shared" ref="O180:O181" si="286">SUM(L180:N180)</f>
        <v>27.515112889561841</v>
      </c>
      <c r="P180" s="300"/>
      <c r="Q180" s="300">
        <v>18.507220874477895</v>
      </c>
      <c r="R180" s="300">
        <v>5.6923383804344301</v>
      </c>
      <c r="S180" s="300">
        <v>4.6106288079802811</v>
      </c>
      <c r="T180" s="300">
        <f t="shared" ref="T180:T181" si="287">SUM(Q180:S180)</f>
        <v>28.810188062892603</v>
      </c>
      <c r="U180" s="300"/>
      <c r="V180" s="300">
        <v>19.441788764454429</v>
      </c>
      <c r="W180" s="300">
        <v>6.2077204550471317</v>
      </c>
      <c r="X180" s="300">
        <v>4.3452644423594968</v>
      </c>
      <c r="Y180" s="300">
        <f t="shared" ref="Y180:Y181" si="288">SUM(V180:X180)</f>
        <v>29.994773661861057</v>
      </c>
    </row>
    <row r="181" spans="1:25" x14ac:dyDescent="0.2">
      <c r="A181" s="264" t="s">
        <v>363</v>
      </c>
      <c r="B181" s="301">
        <f>SUM(B179:B180)</f>
        <v>60.96268764766242</v>
      </c>
      <c r="C181" s="301">
        <f t="shared" ref="C181" si="289">SUM(C179:C180)</f>
        <v>45.194443592199796</v>
      </c>
      <c r="D181" s="301">
        <f t="shared" ref="D181" si="290">SUM(D179:D180)</f>
        <v>7.5648687601379656</v>
      </c>
      <c r="E181" s="301">
        <f t="shared" si="284"/>
        <v>113.72200000000019</v>
      </c>
      <c r="F181" s="301"/>
      <c r="G181" s="301">
        <f>SUM(G179:G180)</f>
        <v>69.459400696314304</v>
      </c>
      <c r="H181" s="301">
        <f t="shared" ref="H181" si="291">SUM(H179:H180)</f>
        <v>52.598606954296137</v>
      </c>
      <c r="I181" s="301">
        <f t="shared" ref="I181" si="292">SUM(I179:I180)</f>
        <v>9.9909923493894173</v>
      </c>
      <c r="J181" s="301">
        <f t="shared" si="285"/>
        <v>132.04899999999986</v>
      </c>
      <c r="K181" s="301"/>
      <c r="L181" s="301">
        <f>SUM(L179:L180)</f>
        <v>70.208915777390231</v>
      </c>
      <c r="M181" s="301">
        <f t="shared" ref="M181" si="293">SUM(M179:M180)</f>
        <v>51.359303173457327</v>
      </c>
      <c r="N181" s="301">
        <f t="shared" ref="N181" si="294">SUM(N179:N180)</f>
        <v>8.8487810491524215</v>
      </c>
      <c r="O181" s="301">
        <f t="shared" si="286"/>
        <v>130.41699999999997</v>
      </c>
      <c r="P181" s="301"/>
      <c r="Q181" s="301">
        <f>SUM(Q179:Q180)</f>
        <v>75.309281596301304</v>
      </c>
      <c r="R181" s="301">
        <f t="shared" ref="R181" si="295">SUM(R179:R180)</f>
        <v>52.59197391644939</v>
      </c>
      <c r="S181" s="301">
        <f t="shared" ref="S181" si="296">SUM(S179:S180)</f>
        <v>9.3137444872493163</v>
      </c>
      <c r="T181" s="301">
        <f t="shared" si="287"/>
        <v>137.215</v>
      </c>
      <c r="U181" s="301"/>
      <c r="V181" s="301">
        <f>SUM(V179:V180)</f>
        <v>82.293909297421635</v>
      </c>
      <c r="W181" s="301">
        <f t="shared" ref="W181" si="297">SUM(W179:W180)</f>
        <v>51.894542768006289</v>
      </c>
      <c r="X181" s="301">
        <f t="shared" ref="X181" si="298">SUM(X179:X180)</f>
        <v>9.688547934572199</v>
      </c>
      <c r="Y181" s="301">
        <f t="shared" si="288"/>
        <v>143.87700000000012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3.777238917701887</v>
      </c>
      <c r="C188" s="300">
        <v>6.3958032711737252</v>
      </c>
      <c r="D188" s="300">
        <v>2.5054413023618687</v>
      </c>
      <c r="E188" s="300">
        <f>SUM(B188:D188)</f>
        <v>12.678483491237481</v>
      </c>
      <c r="F188" s="300"/>
      <c r="G188" s="300">
        <v>3.3927111828712424</v>
      </c>
      <c r="H188" s="300">
        <v>5.358097289475702</v>
      </c>
      <c r="I188" s="300">
        <v>2.452953663167154</v>
      </c>
      <c r="J188" s="300">
        <f>SUM(G188:I188)</f>
        <v>11.203762135514099</v>
      </c>
      <c r="K188" s="300"/>
      <c r="L188" s="300">
        <v>4.0767859434687415</v>
      </c>
      <c r="M188" s="300">
        <v>6.0369656443675144</v>
      </c>
      <c r="N188" s="300">
        <v>1.9598565055600965</v>
      </c>
      <c r="O188" s="300">
        <f>SUM(L188:N188)</f>
        <v>12.073608093396352</v>
      </c>
      <c r="P188" s="300"/>
      <c r="Q188" s="300">
        <v>3.6565402728619794</v>
      </c>
      <c r="R188" s="300">
        <v>5.7857582485225354</v>
      </c>
      <c r="S188" s="300">
        <v>1.6045212638441411</v>
      </c>
      <c r="T188" s="300">
        <f>SUM(Q188:S188)</f>
        <v>11.046819785228656</v>
      </c>
      <c r="U188" s="300"/>
      <c r="V188" s="300">
        <v>3.603811680766503</v>
      </c>
      <c r="W188" s="300">
        <v>6.055789099466633</v>
      </c>
      <c r="X188" s="300">
        <v>1.7340490105530211</v>
      </c>
      <c r="Y188" s="300">
        <f>SUM(V188:X188)</f>
        <v>11.393649790786156</v>
      </c>
    </row>
    <row r="189" spans="1:25" x14ac:dyDescent="0.2">
      <c r="A189" s="260" t="s">
        <v>364</v>
      </c>
      <c r="B189" s="300">
        <v>4.6865742127287531</v>
      </c>
      <c r="C189" s="300">
        <v>4.5784714154588428</v>
      </c>
      <c r="D189" s="300">
        <v>4.3304708805749641</v>
      </c>
      <c r="E189" s="300">
        <f t="shared" ref="E189:E190" si="299">SUM(B189:D189)</f>
        <v>13.595516508762561</v>
      </c>
      <c r="F189" s="300"/>
      <c r="G189" s="300">
        <v>5.3101767315276618</v>
      </c>
      <c r="H189" s="300">
        <v>3.2335120136946189</v>
      </c>
      <c r="I189" s="300">
        <v>5.3365491192636387</v>
      </c>
      <c r="J189" s="300">
        <f t="shared" ref="J189:J190" si="300">SUM(G189:I189)</f>
        <v>13.880237864485919</v>
      </c>
      <c r="K189" s="300"/>
      <c r="L189" s="300">
        <v>4.5088981051003865</v>
      </c>
      <c r="M189" s="300">
        <v>3.454958120769148</v>
      </c>
      <c r="N189" s="300">
        <v>4.2335356807341151</v>
      </c>
      <c r="O189" s="300">
        <f t="shared" ref="O189:O190" si="301">SUM(L189:N189)</f>
        <v>12.197391906603649</v>
      </c>
      <c r="P189" s="300"/>
      <c r="Q189" s="300">
        <v>4.3266657437332743</v>
      </c>
      <c r="R189" s="300">
        <v>3.4246230447653287</v>
      </c>
      <c r="S189" s="300">
        <v>3.6478914262727611</v>
      </c>
      <c r="T189" s="300">
        <f t="shared" ref="T189:T190" si="302">SUM(Q189:S189)</f>
        <v>11.399180214771365</v>
      </c>
      <c r="U189" s="300"/>
      <c r="V189" s="300">
        <v>4.5793126494083047</v>
      </c>
      <c r="W189" s="300">
        <v>3.7502312902403205</v>
      </c>
      <c r="X189" s="300">
        <v>3.8428062695652079</v>
      </c>
      <c r="Y189" s="300">
        <f t="shared" ref="Y189:Y190" si="303">SUM(V189:X189)</f>
        <v>12.172350209213832</v>
      </c>
    </row>
    <row r="190" spans="1:25" x14ac:dyDescent="0.2">
      <c r="A190" s="264" t="s">
        <v>363</v>
      </c>
      <c r="B190" s="301">
        <f>SUM(B188:B189)</f>
        <v>8.4638131304306405</v>
      </c>
      <c r="C190" s="301">
        <f t="shared" ref="C190" si="304">SUM(C188:C189)</f>
        <v>10.974274686632569</v>
      </c>
      <c r="D190" s="301">
        <f t="shared" ref="D190" si="305">SUM(D188:D189)</f>
        <v>6.8359121829368323</v>
      </c>
      <c r="E190" s="301">
        <f t="shared" si="299"/>
        <v>26.274000000000044</v>
      </c>
      <c r="F190" s="301"/>
      <c r="G190" s="301">
        <f>SUM(G188:G189)</f>
        <v>8.7028879143989037</v>
      </c>
      <c r="H190" s="301">
        <f t="shared" ref="H190" si="306">SUM(H188:H189)</f>
        <v>8.5916093031703209</v>
      </c>
      <c r="I190" s="301">
        <f t="shared" ref="I190" si="307">SUM(I188:I189)</f>
        <v>7.7895027824307927</v>
      </c>
      <c r="J190" s="301">
        <f t="shared" si="300"/>
        <v>25.084000000000017</v>
      </c>
      <c r="K190" s="301"/>
      <c r="L190" s="301">
        <f>SUM(L188:L189)</f>
        <v>8.5856840485691279</v>
      </c>
      <c r="M190" s="301">
        <f t="shared" ref="M190" si="308">SUM(M188:M189)</f>
        <v>9.4919237651366615</v>
      </c>
      <c r="N190" s="301">
        <f t="shared" ref="N190" si="309">SUM(N188:N189)</f>
        <v>6.1933921862942114</v>
      </c>
      <c r="O190" s="301">
        <f t="shared" si="301"/>
        <v>24.271000000000001</v>
      </c>
      <c r="P190" s="301"/>
      <c r="Q190" s="301">
        <f>SUM(Q188:Q189)</f>
        <v>7.9832060165952541</v>
      </c>
      <c r="R190" s="301">
        <f t="shared" ref="R190" si="310">SUM(R188:R189)</f>
        <v>9.2103812932878633</v>
      </c>
      <c r="S190" s="301">
        <f t="shared" ref="S190" si="311">SUM(S188:S189)</f>
        <v>5.2524126901169019</v>
      </c>
      <c r="T190" s="301">
        <f t="shared" si="302"/>
        <v>22.446000000000019</v>
      </c>
      <c r="U190" s="301"/>
      <c r="V190" s="301">
        <f>SUM(V188:V189)</f>
        <v>8.1831243301748078</v>
      </c>
      <c r="W190" s="301">
        <f t="shared" ref="W190" si="312">SUM(W188:W189)</f>
        <v>9.8060203897069531</v>
      </c>
      <c r="X190" s="301">
        <f t="shared" ref="X190" si="313">SUM(X188:X189)</f>
        <v>5.5768552801182292</v>
      </c>
      <c r="Y190" s="301">
        <f t="shared" si="303"/>
        <v>23.565999999999988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6.2191307345529339</v>
      </c>
      <c r="C197" s="300">
        <v>5.7010606276947362</v>
      </c>
      <c r="D197" s="300">
        <v>5.3154516276741575</v>
      </c>
      <c r="E197" s="300">
        <f>SUM(B197:D197)</f>
        <v>17.235642989921828</v>
      </c>
      <c r="F197" s="300"/>
      <c r="G197" s="300">
        <v>5.9385891950880305</v>
      </c>
      <c r="H197" s="300">
        <v>5.7791593895587505</v>
      </c>
      <c r="I197" s="300">
        <v>6.2300788827063078</v>
      </c>
      <c r="J197" s="300">
        <f>SUM(G197:I197)</f>
        <v>17.94782746735309</v>
      </c>
      <c r="K197" s="300"/>
      <c r="L197" s="300">
        <v>6.1447166446452881</v>
      </c>
      <c r="M197" s="300">
        <v>5.1570560167474992</v>
      </c>
      <c r="N197" s="300">
        <v>6.1681421495713877</v>
      </c>
      <c r="O197" s="300">
        <f>SUM(L197:N197)</f>
        <v>17.469914810964177</v>
      </c>
      <c r="P197" s="300"/>
      <c r="Q197" s="300">
        <v>5.834904741740421</v>
      </c>
      <c r="R197" s="300">
        <v>4.9828793765328774</v>
      </c>
      <c r="S197" s="300">
        <v>6.0647614832004537</v>
      </c>
      <c r="T197" s="300">
        <f>SUM(Q197:S197)</f>
        <v>16.882545601473751</v>
      </c>
      <c r="U197" s="300"/>
      <c r="V197" s="300">
        <v>5.6082564633295817</v>
      </c>
      <c r="W197" s="300">
        <v>4.856755627990113</v>
      </c>
      <c r="X197" s="300">
        <v>6.0113153289103378</v>
      </c>
      <c r="Y197" s="300">
        <f>SUM(V197:X197)</f>
        <v>16.476327420230032</v>
      </c>
    </row>
    <row r="198" spans="1:25" x14ac:dyDescent="0.2">
      <c r="A198" s="260" t="s">
        <v>364</v>
      </c>
      <c r="B198" s="300">
        <v>6.4421886972618561</v>
      </c>
      <c r="C198" s="300">
        <v>1.8528201741509509</v>
      </c>
      <c r="D198" s="300">
        <v>2.4513481386653559</v>
      </c>
      <c r="E198" s="300">
        <f t="shared" ref="E198:E199" si="314">SUM(B198:D198)</f>
        <v>10.746357010078164</v>
      </c>
      <c r="F198" s="300"/>
      <c r="G198" s="300">
        <v>5.2433931331831403</v>
      </c>
      <c r="H198" s="300">
        <v>2.6641199482876541</v>
      </c>
      <c r="I198" s="300">
        <v>1.9456594511760987</v>
      </c>
      <c r="J198" s="300">
        <f t="shared" ref="J198:J199" si="315">SUM(G198:I198)</f>
        <v>9.8531725326468926</v>
      </c>
      <c r="K198" s="300"/>
      <c r="L198" s="300">
        <v>5.4319612072985013</v>
      </c>
      <c r="M198" s="300">
        <v>2.3425504952526701</v>
      </c>
      <c r="N198" s="300">
        <v>1.3965734864846835</v>
      </c>
      <c r="O198" s="300">
        <f t="shared" ref="O198:O199" si="316">SUM(L198:N198)</f>
        <v>9.1710851890358551</v>
      </c>
      <c r="P198" s="300"/>
      <c r="Q198" s="300">
        <v>5.499279334212642</v>
      </c>
      <c r="R198" s="300">
        <v>2.2878522886545833</v>
      </c>
      <c r="S198" s="300">
        <v>1.4123227756590286</v>
      </c>
      <c r="T198" s="300">
        <f t="shared" ref="T198:T199" si="317">SUM(Q198:S198)</f>
        <v>9.1994543985262531</v>
      </c>
      <c r="U198" s="300"/>
      <c r="V198" s="300">
        <v>5.801489658721926</v>
      </c>
      <c r="W198" s="300">
        <v>2.3111934611117744</v>
      </c>
      <c r="X198" s="300">
        <v>1.4839894599362324</v>
      </c>
      <c r="Y198" s="300">
        <f t="shared" ref="Y198:Y199" si="318">SUM(V198:X198)</f>
        <v>9.5966725797699333</v>
      </c>
    </row>
    <row r="199" spans="1:25" x14ac:dyDescent="0.2">
      <c r="A199" s="264" t="s">
        <v>363</v>
      </c>
      <c r="B199" s="301">
        <f>SUM(B197:B198)</f>
        <v>12.661319431814789</v>
      </c>
      <c r="C199" s="301">
        <f t="shared" ref="C199" si="319">SUM(C197:C198)</f>
        <v>7.5538808018456871</v>
      </c>
      <c r="D199" s="301">
        <f t="shared" ref="D199" si="320">SUM(D197:D198)</f>
        <v>7.7667997663395134</v>
      </c>
      <c r="E199" s="301">
        <f t="shared" si="314"/>
        <v>27.981999999999989</v>
      </c>
      <c r="F199" s="301"/>
      <c r="G199" s="301">
        <f>SUM(G197:G198)</f>
        <v>11.181982328271172</v>
      </c>
      <c r="H199" s="301">
        <f t="shared" ref="H199" si="321">SUM(H197:H198)</f>
        <v>8.4432793378464055</v>
      </c>
      <c r="I199" s="301">
        <f t="shared" ref="I199" si="322">SUM(I197:I198)</f>
        <v>8.175738333882407</v>
      </c>
      <c r="J199" s="301">
        <f t="shared" si="315"/>
        <v>27.800999999999984</v>
      </c>
      <c r="K199" s="301"/>
      <c r="L199" s="301">
        <f>SUM(L197:L198)</f>
        <v>11.576677851943789</v>
      </c>
      <c r="M199" s="301">
        <f t="shared" ref="M199" si="323">SUM(M197:M198)</f>
        <v>7.4996065120001694</v>
      </c>
      <c r="N199" s="301">
        <f t="shared" ref="N199" si="324">SUM(N197:N198)</f>
        <v>7.5647156360560714</v>
      </c>
      <c r="O199" s="301">
        <f t="shared" si="316"/>
        <v>26.64100000000003</v>
      </c>
      <c r="P199" s="301"/>
      <c r="Q199" s="301">
        <f>SUM(Q197:Q198)</f>
        <v>11.334184075953063</v>
      </c>
      <c r="R199" s="301">
        <f t="shared" ref="R199" si="325">SUM(R197:R198)</f>
        <v>7.2707316651874603</v>
      </c>
      <c r="S199" s="301">
        <f t="shared" ref="S199" si="326">SUM(S197:S198)</f>
        <v>7.4770842588594828</v>
      </c>
      <c r="T199" s="301">
        <f t="shared" si="317"/>
        <v>26.082000000000008</v>
      </c>
      <c r="U199" s="301"/>
      <c r="V199" s="301">
        <f>SUM(V197:V198)</f>
        <v>11.409746122051509</v>
      </c>
      <c r="W199" s="301">
        <f t="shared" ref="W199" si="327">SUM(W197:W198)</f>
        <v>7.1679490891018869</v>
      </c>
      <c r="X199" s="301">
        <f t="shared" ref="X199" si="328">SUM(X197:X198)</f>
        <v>7.4953047888465703</v>
      </c>
      <c r="Y199" s="301">
        <f t="shared" si="318"/>
        <v>26.072999999999968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Greater Birmingham and Solihull</v>
      </c>
    </row>
    <row r="2" spans="1:16" x14ac:dyDescent="0.2">
      <c r="A2" s="182" t="s">
        <v>517</v>
      </c>
    </row>
    <row r="3" spans="1:16" x14ac:dyDescent="0.2">
      <c r="L3" s="46" t="s">
        <v>442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1.1629829512344481</v>
      </c>
      <c r="N7">
        <f>'Ind T4'!C122</f>
        <v>0.46134426371120529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2.7774748811955075</v>
      </c>
      <c r="N9">
        <f>'Ind T4'!C120</f>
        <v>0.65696030451829479</v>
      </c>
    </row>
    <row r="10" spans="1:16" x14ac:dyDescent="0.2">
      <c r="L10" s="13" t="str">
        <f>'Ind T4'!A80</f>
        <v>Education</v>
      </c>
      <c r="M10">
        <f>'Ind T4'!B119</f>
        <v>-1.4778557027122385</v>
      </c>
      <c r="N10">
        <f>'Ind T4'!C119</f>
        <v>0.68375312428312629</v>
      </c>
    </row>
    <row r="11" spans="1:16" x14ac:dyDescent="0.2">
      <c r="L11" s="13" t="str">
        <f>'Ind T4'!A79</f>
        <v>Public admin. and defence</v>
      </c>
      <c r="M11">
        <f>'Ind T4'!B118</f>
        <v>-0.32102329864924783</v>
      </c>
      <c r="N11">
        <f>'Ind T4'!C118</f>
        <v>0.3299354038708735</v>
      </c>
    </row>
    <row r="12" spans="1:16" x14ac:dyDescent="0.2">
      <c r="L12" s="1" t="str">
        <f>CONCATENATE("[",'Ind T4'!A78,"]")</f>
        <v>[Non-marketed services]</v>
      </c>
      <c r="M12">
        <f>'Ind T4'!B117</f>
        <v>0.72872690724108402</v>
      </c>
      <c r="N12">
        <f>'Ind T4'!C117</f>
        <v>0.61786590692640697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-0.97739343315740301</v>
      </c>
      <c r="N14" s="13">
        <f>'Ind T4'!C115</f>
        <v>-0.1435707476622583</v>
      </c>
    </row>
    <row r="15" spans="1:16" x14ac:dyDescent="0.2">
      <c r="L15" s="13" t="str">
        <f>'Ind T4'!A75</f>
        <v>Arts and entertainment</v>
      </c>
      <c r="M15" s="13">
        <f>'Ind T4'!B114</f>
        <v>-1.573442692266025</v>
      </c>
      <c r="N15" s="13">
        <f>'Ind T4'!C114</f>
        <v>-0.19632188086688984</v>
      </c>
    </row>
    <row r="16" spans="1:16" x14ac:dyDescent="0.2">
      <c r="L16" s="13" t="str">
        <f>'Ind T4'!A74</f>
        <v>Support services</v>
      </c>
      <c r="M16" s="13">
        <f>'Ind T4'!B113</f>
        <v>5.849170632582168</v>
      </c>
      <c r="N16" s="13">
        <f>'Ind T4'!C113</f>
        <v>0.8231190176272829</v>
      </c>
    </row>
    <row r="17" spans="12:14" x14ac:dyDescent="0.2">
      <c r="L17" s="13" t="str">
        <f>'Ind T4'!A73</f>
        <v>Professional services</v>
      </c>
      <c r="M17" s="13">
        <f>'Ind T4'!B112</f>
        <v>1.4399120495735662</v>
      </c>
      <c r="N17" s="13">
        <f>'Ind T4'!C112</f>
        <v>0.55551731181626707</v>
      </c>
    </row>
    <row r="18" spans="12:14" x14ac:dyDescent="0.2">
      <c r="L18" s="13" t="str">
        <f>'Ind T4'!A72</f>
        <v>Real estate</v>
      </c>
      <c r="M18" s="13">
        <f>'Ind T4'!B111</f>
        <v>2.2677895846698659</v>
      </c>
      <c r="N18" s="13">
        <f>'Ind T4'!C111</f>
        <v>0.84500014442971949</v>
      </c>
    </row>
    <row r="19" spans="12:14" x14ac:dyDescent="0.2">
      <c r="L19" t="str">
        <f>'Ind T4'!A71</f>
        <v>Finance and insurance</v>
      </c>
      <c r="M19">
        <f>'Ind T4'!B110</f>
        <v>1.9606795460288762</v>
      </c>
      <c r="N19">
        <f>'Ind T4'!C110</f>
        <v>-0.2368023565372579</v>
      </c>
    </row>
    <row r="20" spans="12:14" x14ac:dyDescent="0.2">
      <c r="L20" t="str">
        <f>'Ind T4'!A70</f>
        <v>Information technology</v>
      </c>
      <c r="M20">
        <f>'Ind T4'!B109</f>
        <v>3.8862597738619442</v>
      </c>
      <c r="N20">
        <f>'Ind T4'!C109</f>
        <v>0.7368990529559083</v>
      </c>
    </row>
    <row r="21" spans="12:14" x14ac:dyDescent="0.2">
      <c r="L21" t="str">
        <f>'Ind T4'!A69</f>
        <v>Media</v>
      </c>
      <c r="M21">
        <f>'Ind T4'!B108</f>
        <v>7.674603524736634</v>
      </c>
      <c r="N21">
        <f>'Ind T4'!C108</f>
        <v>-1.0579773687591221E-2</v>
      </c>
    </row>
    <row r="22" spans="12:14" x14ac:dyDescent="0.2">
      <c r="L22" s="1" t="str">
        <f>CONCATENATE("[",'Ind T4'!A68,"]")</f>
        <v>[Business and other services]</v>
      </c>
      <c r="M22">
        <f>'Ind T4'!B107</f>
        <v>2.7670719920019904</v>
      </c>
      <c r="N22">
        <f>'Ind T4'!C107</f>
        <v>0.49043288029382293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0.98975343003409044</v>
      </c>
      <c r="N24">
        <f>'Ind T4'!C105</f>
        <v>1.6021291722076114</v>
      </c>
    </row>
    <row r="25" spans="12:14" x14ac:dyDescent="0.2">
      <c r="L25" s="13" t="str">
        <f>'Ind T4'!A65</f>
        <v>Transport and storage</v>
      </c>
      <c r="M25">
        <f>'Ind T4'!B104</f>
        <v>3.2734117155094111</v>
      </c>
      <c r="N25">
        <f>'Ind T4'!C104</f>
        <v>0.89148079485859011</v>
      </c>
    </row>
    <row r="26" spans="12:14" x14ac:dyDescent="0.2">
      <c r="L26" s="13" t="str">
        <f>'Ind T4'!A64</f>
        <v>Wholesale and retail trade</v>
      </c>
      <c r="M26">
        <f>'Ind T4'!B103</f>
        <v>-0.18403277367079474</v>
      </c>
      <c r="N26">
        <f>'Ind T4'!C103</f>
        <v>0.11622815179708201</v>
      </c>
    </row>
    <row r="27" spans="12:14" x14ac:dyDescent="0.2">
      <c r="L27" s="1" t="str">
        <f>CONCATENATE("[",'Ind T4'!A63,"]")</f>
        <v>[Trade, accomod. and transport]</v>
      </c>
      <c r="M27">
        <f>'Ind T4'!B102</f>
        <v>0.83124525596052212</v>
      </c>
      <c r="N27">
        <f>'Ind T4'!C102</f>
        <v>0.67377154209480317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1.9092072637197033</v>
      </c>
      <c r="N29">
        <f>'Ind T4'!C100</f>
        <v>0.1824764343022256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-1.7068666883834127</v>
      </c>
      <c r="N31">
        <f>'Ind T4'!C98</f>
        <v>-0.68121378390192389</v>
      </c>
    </row>
    <row r="32" spans="12:14" x14ac:dyDescent="0.2">
      <c r="L32" s="13" t="str">
        <f>'Ind T4'!A58</f>
        <v>Engineering</v>
      </c>
      <c r="M32">
        <f>'Ind T4'!B97</f>
        <v>4.1674077667440468</v>
      </c>
      <c r="N32">
        <f>'Ind T4'!C97</f>
        <v>-0.30119561139710926</v>
      </c>
    </row>
    <row r="33" spans="12:14" x14ac:dyDescent="0.2">
      <c r="L33" s="13" t="str">
        <f>'Ind T4'!A57</f>
        <v>Food drink and tobacco</v>
      </c>
      <c r="M33">
        <f>'Ind T4'!B96</f>
        <v>-5.0969729678289273</v>
      </c>
      <c r="N33">
        <f>'Ind T4'!C96</f>
        <v>-0.18205267636234312</v>
      </c>
    </row>
    <row r="34" spans="12:14" x14ac:dyDescent="0.2">
      <c r="L34" s="1" t="str">
        <f>CONCATENATE("[",'Ind T4'!A56,"]")</f>
        <v>[Manufacturing]</v>
      </c>
      <c r="M34">
        <f>'Ind T4'!B95</f>
        <v>-1.2586772595346019</v>
      </c>
      <c r="N34">
        <f>'Ind T4'!C95</f>
        <v>-0.57654989249033006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-3.3132219197357426</v>
      </c>
      <c r="N36">
        <f>'Ind T4'!C93</f>
        <v>0.33578510094651737</v>
      </c>
    </row>
    <row r="37" spans="12:14" x14ac:dyDescent="0.2">
      <c r="L37" s="13" t="str">
        <f>'Ind T4'!A53</f>
        <v>Electricity and gas</v>
      </c>
      <c r="M37">
        <f>'Ind T4'!B92</f>
        <v>-4.3647500209962553</v>
      </c>
      <c r="N37">
        <f>'Ind T4'!C92</f>
        <v>-0.16864302413525101</v>
      </c>
    </row>
    <row r="38" spans="12:14" x14ac:dyDescent="0.2">
      <c r="L38" s="13" t="str">
        <f>'Ind T4'!A52</f>
        <v>Mining and quarrying</v>
      </c>
      <c r="M38">
        <f>'Ind T4'!B91</f>
        <v>9.308116505499985</v>
      </c>
      <c r="N38">
        <f>'Ind T4'!C91</f>
        <v>-5.1930698988078561</v>
      </c>
    </row>
    <row r="39" spans="12:14" x14ac:dyDescent="0.2">
      <c r="L39" s="45" t="str">
        <f>'Ind T4'!A51</f>
        <v>Agriculture</v>
      </c>
      <c r="M39">
        <f>'Ind T4'!B90</f>
        <v>-15.173836539508956</v>
      </c>
      <c r="N39">
        <f>'Ind T4'!C90</f>
        <v>0.43787794258052237</v>
      </c>
    </row>
    <row r="40" spans="12:14" x14ac:dyDescent="0.2">
      <c r="L40" s="1" t="str">
        <f>CONCATENATE("[",'Ind T4'!A50,"]")</f>
        <v>[Primary sector and utilities]</v>
      </c>
      <c r="M40">
        <f>'Ind T4'!B89</f>
        <v>-8.0075666754017565</v>
      </c>
      <c r="N40">
        <f>'Ind T4'!C89</f>
        <v>6.6148327860005018E-2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Greater Birmingham and Solihull</v>
      </c>
      <c r="L1" s="46"/>
    </row>
    <row r="2" spans="1:96" x14ac:dyDescent="0.2">
      <c r="A2" s="182" t="s">
        <v>517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16.793999999999983</v>
      </c>
      <c r="N5" s="11">
        <f t="shared" ref="N5:AL5" si="1">SUM(N6:N9)</f>
        <v>14.320000000000009</v>
      </c>
      <c r="O5" s="11">
        <f t="shared" si="1"/>
        <v>16.074000000000002</v>
      </c>
      <c r="P5" s="11">
        <f t="shared" si="1"/>
        <v>13.983999999999991</v>
      </c>
      <c r="Q5" s="11">
        <f t="shared" si="1"/>
        <v>13.871000000000006</v>
      </c>
      <c r="R5" s="11">
        <f t="shared" si="1"/>
        <v>16.292999999999957</v>
      </c>
      <c r="S5" s="11">
        <f t="shared" si="1"/>
        <v>13.041</v>
      </c>
      <c r="T5" s="11">
        <f t="shared" si="1"/>
        <v>12.501000000000005</v>
      </c>
      <c r="U5" s="11">
        <f t="shared" si="1"/>
        <v>16.26100000000001</v>
      </c>
      <c r="V5" s="11">
        <f t="shared" si="1"/>
        <v>13.863000000000001</v>
      </c>
      <c r="W5" s="11">
        <f t="shared" si="1"/>
        <v>10.733999999999991</v>
      </c>
      <c r="X5" s="11">
        <f t="shared" si="1"/>
        <v>10.62</v>
      </c>
      <c r="Y5" s="11">
        <f t="shared" si="1"/>
        <v>10.600999999999985</v>
      </c>
      <c r="Z5" s="11">
        <f t="shared" si="1"/>
        <v>10.66199999999999</v>
      </c>
      <c r="AA5" s="11">
        <f t="shared" si="1"/>
        <v>10.832000000000011</v>
      </c>
      <c r="AB5" s="11">
        <f t="shared" si="1"/>
        <v>10.880000000000003</v>
      </c>
      <c r="AC5" s="11">
        <f t="shared" si="1"/>
        <v>10.911000000000003</v>
      </c>
      <c r="AD5" s="11">
        <f t="shared" si="1"/>
        <v>10.922000000000004</v>
      </c>
      <c r="AE5" s="11">
        <f t="shared" si="1"/>
        <v>10.918000000000001</v>
      </c>
      <c r="AF5" s="11">
        <f t="shared" si="1"/>
        <v>10.908000000000021</v>
      </c>
      <c r="AG5" s="11">
        <f t="shared" si="1"/>
        <v>10.900999999999989</v>
      </c>
      <c r="AH5" s="11">
        <f t="shared" si="1"/>
        <v>10.890999999999995</v>
      </c>
      <c r="AI5" s="11">
        <f t="shared" si="1"/>
        <v>10.879000000000016</v>
      </c>
      <c r="AJ5" s="11">
        <f t="shared" si="1"/>
        <v>10.867000000000003</v>
      </c>
      <c r="AK5" s="11">
        <f t="shared" si="1"/>
        <v>10.853999999999996</v>
      </c>
      <c r="AL5" s="11">
        <f t="shared" si="1"/>
        <v>10.84099999999998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9.3559999999999874</v>
      </c>
      <c r="N6" s="11">
        <v>7.104000000000009</v>
      </c>
      <c r="O6" s="11">
        <v>8.2609999999999921</v>
      </c>
      <c r="P6" s="11">
        <v>6.1129999999999969</v>
      </c>
      <c r="Q6" s="11">
        <v>6.6329999999999947</v>
      </c>
      <c r="R6" s="11">
        <v>7.9669999999999916</v>
      </c>
      <c r="S6" s="11">
        <v>5.8029999999999919</v>
      </c>
      <c r="T6" s="11">
        <v>5.1610000000000031</v>
      </c>
      <c r="U6" s="11">
        <v>9.1700000000000106</v>
      </c>
      <c r="V6" s="11">
        <v>6.1200000000000028</v>
      </c>
      <c r="W6" s="11">
        <v>3.4989999999999974</v>
      </c>
      <c r="X6" s="11">
        <v>3.5540000000000065</v>
      </c>
      <c r="Y6" s="11">
        <v>3.6059999999999985</v>
      </c>
      <c r="Z6" s="11">
        <v>3.6779999999999986</v>
      </c>
      <c r="AA6" s="11">
        <v>3.731999999999994</v>
      </c>
      <c r="AB6" s="11">
        <v>3.7290000000000045</v>
      </c>
      <c r="AC6" s="11">
        <v>3.7300000000000004</v>
      </c>
      <c r="AD6" s="11">
        <v>3.7300000000000053</v>
      </c>
      <c r="AE6" s="11">
        <v>3.7280000000000024</v>
      </c>
      <c r="AF6" s="11">
        <v>3.7250000000000063</v>
      </c>
      <c r="AG6" s="11">
        <v>3.7289999999999992</v>
      </c>
      <c r="AH6" s="11">
        <v>3.7319999999999975</v>
      </c>
      <c r="AI6" s="11">
        <v>3.7340000000000031</v>
      </c>
      <c r="AJ6" s="11">
        <v>3.7350000000000034</v>
      </c>
      <c r="AK6" s="172">
        <v>3.735999999999998</v>
      </c>
      <c r="AL6" s="11">
        <v>3.7359999999999896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0.17799999999999977</v>
      </c>
      <c r="N7" s="11">
        <v>0.15999999999999984</v>
      </c>
      <c r="O7" s="11">
        <v>0.80400000000000282</v>
      </c>
      <c r="P7" s="11">
        <v>0.33100000000000096</v>
      </c>
      <c r="Q7" s="11">
        <v>0.14899999999999994</v>
      </c>
      <c r="R7" s="11">
        <v>0.40500000000000103</v>
      </c>
      <c r="S7" s="11">
        <v>0.1730000000000001</v>
      </c>
      <c r="T7" s="11">
        <v>0.2009999999999996</v>
      </c>
      <c r="U7" s="11">
        <v>0.59000000000000041</v>
      </c>
      <c r="V7" s="11">
        <v>0.59499999999999931</v>
      </c>
      <c r="W7" s="11">
        <v>0.63200000000000012</v>
      </c>
      <c r="X7" s="11">
        <v>0.58399999999999952</v>
      </c>
      <c r="Y7" s="11">
        <v>0.56500000000000128</v>
      </c>
      <c r="Z7" s="11">
        <v>0.52700000000000047</v>
      </c>
      <c r="AA7" s="11">
        <v>0.49099999999999971</v>
      </c>
      <c r="AB7" s="11">
        <v>0.46099999999999952</v>
      </c>
      <c r="AC7" s="11">
        <v>0.43599999999999972</v>
      </c>
      <c r="AD7" s="11">
        <v>0.41300000000000003</v>
      </c>
      <c r="AE7" s="11">
        <v>0.39200000000000035</v>
      </c>
      <c r="AF7" s="11">
        <v>0.37300000000000033</v>
      </c>
      <c r="AG7" s="11">
        <v>0.35600000000000004</v>
      </c>
      <c r="AH7" s="11">
        <v>0.33900000000000069</v>
      </c>
      <c r="AI7" s="11">
        <v>0.32300000000000073</v>
      </c>
      <c r="AJ7" s="11">
        <v>0.30900000000000044</v>
      </c>
      <c r="AK7" s="172">
        <v>0.29600000000000015</v>
      </c>
      <c r="AL7" s="11">
        <v>0.28399999999999992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2.3350000000000057</v>
      </c>
      <c r="N8" s="11">
        <v>2.1200000000000045</v>
      </c>
      <c r="O8" s="11">
        <v>2.2550000000000003</v>
      </c>
      <c r="P8" s="11">
        <v>2.4769999999999972</v>
      </c>
      <c r="Q8" s="11">
        <v>1.8669999999999995</v>
      </c>
      <c r="R8" s="11">
        <v>1.9999999999999918</v>
      </c>
      <c r="S8" s="11">
        <v>2.4450000000000021</v>
      </c>
      <c r="T8" s="11">
        <v>1.483000000000003</v>
      </c>
      <c r="U8" s="11">
        <v>1.1070000000000007</v>
      </c>
      <c r="V8" s="11">
        <v>1.5210000000000026</v>
      </c>
      <c r="W8" s="11">
        <v>1.5999999999999976</v>
      </c>
      <c r="X8" s="11">
        <v>1.5899999999999992</v>
      </c>
      <c r="Y8" s="11">
        <v>1.5769999999999991</v>
      </c>
      <c r="Z8" s="11">
        <v>1.5729999999999977</v>
      </c>
      <c r="AA8" s="11">
        <v>1.5719999999999996</v>
      </c>
      <c r="AB8" s="11">
        <v>1.5710000000000002</v>
      </c>
      <c r="AC8" s="11">
        <v>1.5689999999999988</v>
      </c>
      <c r="AD8" s="11">
        <v>1.5679999999999996</v>
      </c>
      <c r="AE8" s="11">
        <v>1.5659999999999994</v>
      </c>
      <c r="AF8" s="11">
        <v>1.5649999999999917</v>
      </c>
      <c r="AG8" s="11">
        <v>1.5640000000000029</v>
      </c>
      <c r="AH8" s="11">
        <v>1.5630000000000037</v>
      </c>
      <c r="AI8" s="11">
        <v>1.5620000000000052</v>
      </c>
      <c r="AJ8" s="11">
        <v>1.5619999999999989</v>
      </c>
      <c r="AK8" s="172">
        <v>1.5609999999999966</v>
      </c>
      <c r="AL8" s="11">
        <v>1.5600000000000029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4.9249999999999892</v>
      </c>
      <c r="N9" s="11">
        <v>4.9359999999999946</v>
      </c>
      <c r="O9" s="11">
        <v>4.7540000000000058</v>
      </c>
      <c r="P9" s="11">
        <v>5.0629999999999953</v>
      </c>
      <c r="Q9" s="11">
        <v>5.2220000000000129</v>
      </c>
      <c r="R9" s="11">
        <v>5.920999999999971</v>
      </c>
      <c r="S9" s="11">
        <v>4.6200000000000072</v>
      </c>
      <c r="T9" s="11">
        <v>5.6559999999999997</v>
      </c>
      <c r="U9" s="11">
        <v>5.3939999999999966</v>
      </c>
      <c r="V9" s="11">
        <v>5.6269999999999971</v>
      </c>
      <c r="W9" s="11">
        <v>5.0029999999999957</v>
      </c>
      <c r="X9" s="11">
        <v>4.8919999999999941</v>
      </c>
      <c r="Y9" s="11">
        <v>4.8529999999999864</v>
      </c>
      <c r="Z9" s="11">
        <v>4.8839999999999932</v>
      </c>
      <c r="AA9" s="11">
        <v>5.0370000000000177</v>
      </c>
      <c r="AB9" s="11">
        <v>5.1189999999999971</v>
      </c>
      <c r="AC9" s="11">
        <v>5.1760000000000037</v>
      </c>
      <c r="AD9" s="11">
        <v>5.2109999999999994</v>
      </c>
      <c r="AE9" s="11">
        <v>5.2319999999999993</v>
      </c>
      <c r="AF9" s="11">
        <v>5.2450000000000223</v>
      </c>
      <c r="AG9" s="11">
        <v>5.2519999999999873</v>
      </c>
      <c r="AH9" s="11">
        <v>5.2569999999999917</v>
      </c>
      <c r="AI9" s="11">
        <v>5.2600000000000069</v>
      </c>
      <c r="AJ9" s="11">
        <v>5.2609999999999992</v>
      </c>
      <c r="AK9" s="172">
        <v>5.261000000000001</v>
      </c>
      <c r="AL9" s="11">
        <v>5.2609999999999868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90.031999999999883</v>
      </c>
      <c r="N11" s="11">
        <f t="shared" si="2"/>
        <v>89.023000000000096</v>
      </c>
      <c r="O11" s="11">
        <f t="shared" si="2"/>
        <v>87.894000000000034</v>
      </c>
      <c r="P11" s="11">
        <f t="shared" si="2"/>
        <v>94.621000000000038</v>
      </c>
      <c r="Q11" s="11">
        <f t="shared" si="2"/>
        <v>96</v>
      </c>
      <c r="R11" s="11">
        <f t="shared" ref="R11" si="3">SUM(R12:R14)</f>
        <v>98.013000000000005</v>
      </c>
      <c r="S11" s="11">
        <f t="shared" ref="S11" si="4">SUM(S12:S14)</f>
        <v>97.379999999999697</v>
      </c>
      <c r="T11" s="11">
        <f t="shared" ref="T11" si="5">SUM(T12:T14)</f>
        <v>96.759000000000157</v>
      </c>
      <c r="U11" s="11">
        <f t="shared" ref="U11" si="6">SUM(U12:U14)</f>
        <v>96.531999999999883</v>
      </c>
      <c r="V11" s="11">
        <f t="shared" ref="V11" si="7">SUM(V12:V14)</f>
        <v>99.062000000000012</v>
      </c>
      <c r="W11" s="11">
        <f t="shared" ref="W11" si="8">SUM(W12:W14)</f>
        <v>91.99799999999999</v>
      </c>
      <c r="X11" s="11">
        <f t="shared" ref="X11" si="9">SUM(X12:X14)</f>
        <v>93.147000000000048</v>
      </c>
      <c r="Y11" s="11">
        <f t="shared" ref="Y11" si="10">SUM(Y12:Y14)</f>
        <v>92.780000000000115</v>
      </c>
      <c r="Z11" s="11">
        <f t="shared" ref="Z11" si="11">SUM(Z12:Z14)</f>
        <v>92.559999999999846</v>
      </c>
      <c r="AA11" s="11">
        <f t="shared" ref="AA11" si="12">SUM(AA12:AA14)</f>
        <v>92.23700000000008</v>
      </c>
      <c r="AB11" s="11">
        <f t="shared" ref="AB11" si="13">SUM(AB12:AB14)</f>
        <v>91.431999999999903</v>
      </c>
      <c r="AC11" s="11">
        <f t="shared" ref="AC11" si="14">SUM(AC12:AC14)</f>
        <v>90.671999999999912</v>
      </c>
      <c r="AD11" s="11">
        <f>SUM(AD12:AD14)</f>
        <v>89.866000000000014</v>
      </c>
      <c r="AE11" s="11">
        <f t="shared" ref="AE11" si="15">SUM(AE12:AE14)</f>
        <v>89.085000000000107</v>
      </c>
      <c r="AF11" s="11">
        <f t="shared" ref="AF11" si="16">SUM(AF12:AF14)</f>
        <v>88.332000000000022</v>
      </c>
      <c r="AG11" s="11">
        <f t="shared" ref="AG11:AL11" si="17">SUM(AG12:AG14)</f>
        <v>87.70499999999997</v>
      </c>
      <c r="AH11" s="11">
        <f t="shared" si="17"/>
        <v>87.004999999999995</v>
      </c>
      <c r="AI11" s="11">
        <f t="shared" si="17"/>
        <v>86.318000000000026</v>
      </c>
      <c r="AJ11" s="11">
        <f t="shared" si="17"/>
        <v>85.644999999999783</v>
      </c>
      <c r="AK11" s="11">
        <f t="shared" si="17"/>
        <v>84.987999999999985</v>
      </c>
      <c r="AL11" s="11">
        <f t="shared" si="17"/>
        <v>84.354999999999762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9.8929999999999705</v>
      </c>
      <c r="N12" s="11">
        <v>8.3050000000000317</v>
      </c>
      <c r="O12" s="11">
        <v>8.9040000000000141</v>
      </c>
      <c r="P12" s="11">
        <v>8.934000000000017</v>
      </c>
      <c r="Q12" s="11">
        <v>9.5720000000000063</v>
      </c>
      <c r="R12" s="11">
        <v>10.357999999999956</v>
      </c>
      <c r="S12" s="11">
        <v>10.242000000000006</v>
      </c>
      <c r="T12" s="11">
        <v>8.0699999999999878</v>
      </c>
      <c r="U12" s="11">
        <v>7.7970000000000228</v>
      </c>
      <c r="V12" s="11">
        <v>8.0630000000000042</v>
      </c>
      <c r="W12" s="11">
        <v>7.9739999999999922</v>
      </c>
      <c r="X12" s="11">
        <v>7.9950000000000125</v>
      </c>
      <c r="Y12" s="11">
        <v>8.0249999999999808</v>
      </c>
      <c r="Z12" s="11">
        <v>8.1089999999999804</v>
      </c>
      <c r="AA12" s="11">
        <v>8.1140000000000096</v>
      </c>
      <c r="AB12" s="11">
        <v>8.0720000000000312</v>
      </c>
      <c r="AC12" s="11">
        <v>8.052999999999999</v>
      </c>
      <c r="AD12" s="11">
        <v>8.0270000000000081</v>
      </c>
      <c r="AE12" s="11">
        <v>7.9949999999999841</v>
      </c>
      <c r="AF12" s="11">
        <v>7.961000000000011</v>
      </c>
      <c r="AG12" s="11">
        <v>7.9310000000000302</v>
      </c>
      <c r="AH12" s="11">
        <v>7.8989999999999787</v>
      </c>
      <c r="AI12" s="11">
        <v>7.8660000000000085</v>
      </c>
      <c r="AJ12" s="11">
        <v>7.831999999999991</v>
      </c>
      <c r="AK12" s="172">
        <v>7.7959999999999843</v>
      </c>
      <c r="AL12" s="11">
        <v>7.7589999999999852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12.486000000000024</v>
      </c>
      <c r="N13" s="11">
        <v>14.31099999999994</v>
      </c>
      <c r="O13" s="11">
        <v>13.551999999999994</v>
      </c>
      <c r="P13" s="11">
        <v>12.524000000000006</v>
      </c>
      <c r="Q13" s="11">
        <v>12.392999999999972</v>
      </c>
      <c r="R13" s="11">
        <v>11.648000000000005</v>
      </c>
      <c r="S13" s="11">
        <v>13.32399999999995</v>
      </c>
      <c r="T13" s="11">
        <v>14.260000000000002</v>
      </c>
      <c r="U13" s="11">
        <v>14.478000000000057</v>
      </c>
      <c r="V13" s="11">
        <v>15.882999999999985</v>
      </c>
      <c r="W13" s="11">
        <v>14.285999999999976</v>
      </c>
      <c r="X13" s="11">
        <v>15.171000000000021</v>
      </c>
      <c r="Y13" s="11">
        <v>15.111000000000006</v>
      </c>
      <c r="Z13" s="11">
        <v>15.379999999999999</v>
      </c>
      <c r="AA13" s="11">
        <v>15.487999999999975</v>
      </c>
      <c r="AB13" s="11">
        <v>15.479999999999979</v>
      </c>
      <c r="AC13" s="11">
        <v>15.289000000000016</v>
      </c>
      <c r="AD13" s="11">
        <v>15.092999999999984</v>
      </c>
      <c r="AE13" s="11">
        <v>14.898000000000049</v>
      </c>
      <c r="AF13" s="11">
        <v>14.706999999999976</v>
      </c>
      <c r="AG13" s="11">
        <v>14.543000000000001</v>
      </c>
      <c r="AH13" s="11">
        <v>14.370000000000008</v>
      </c>
      <c r="AI13" s="11">
        <v>14.193000000000017</v>
      </c>
      <c r="AJ13" s="11">
        <v>14.013999999999989</v>
      </c>
      <c r="AK13" s="172">
        <v>13.834000000000044</v>
      </c>
      <c r="AL13" s="11">
        <v>13.653999999999957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67.652999999999892</v>
      </c>
      <c r="N14" s="11">
        <v>66.407000000000124</v>
      </c>
      <c r="O14" s="11">
        <v>65.438000000000031</v>
      </c>
      <c r="P14" s="11">
        <v>73.163000000000011</v>
      </c>
      <c r="Q14" s="11">
        <v>74.035000000000025</v>
      </c>
      <c r="R14" s="11">
        <v>76.007000000000048</v>
      </c>
      <c r="S14" s="11">
        <v>73.813999999999737</v>
      </c>
      <c r="T14" s="11">
        <v>74.429000000000173</v>
      </c>
      <c r="U14" s="11">
        <v>74.256999999999806</v>
      </c>
      <c r="V14" s="11">
        <v>75.116000000000014</v>
      </c>
      <c r="W14" s="11">
        <v>69.738000000000028</v>
      </c>
      <c r="X14" s="11">
        <v>69.981000000000023</v>
      </c>
      <c r="Y14" s="11">
        <v>69.644000000000133</v>
      </c>
      <c r="Z14" s="11">
        <v>69.07099999999987</v>
      </c>
      <c r="AA14" s="11">
        <v>68.63500000000009</v>
      </c>
      <c r="AB14" s="11">
        <v>67.879999999999896</v>
      </c>
      <c r="AC14" s="11">
        <v>67.329999999999899</v>
      </c>
      <c r="AD14" s="11">
        <v>66.746000000000024</v>
      </c>
      <c r="AE14" s="11">
        <v>66.192000000000078</v>
      </c>
      <c r="AF14" s="11">
        <v>65.664000000000044</v>
      </c>
      <c r="AG14" s="11">
        <v>65.230999999999938</v>
      </c>
      <c r="AH14" s="11">
        <v>64.736000000000004</v>
      </c>
      <c r="AI14" s="11">
        <v>64.259</v>
      </c>
      <c r="AJ14" s="11">
        <v>63.798999999999808</v>
      </c>
      <c r="AK14" s="172">
        <v>63.357999999999954</v>
      </c>
      <c r="AL14" s="11">
        <v>62.941999999999815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60.024999999999885</v>
      </c>
      <c r="N16" s="11">
        <v>60.017999999999937</v>
      </c>
      <c r="O16" s="11">
        <v>56.848000000000006</v>
      </c>
      <c r="P16" s="11">
        <v>57.353999999999878</v>
      </c>
      <c r="Q16" s="11">
        <v>58.674999999999983</v>
      </c>
      <c r="R16" s="11">
        <v>65.631000000000029</v>
      </c>
      <c r="S16" s="11">
        <v>56.717000000000041</v>
      </c>
      <c r="T16" s="11">
        <v>59.946000000000069</v>
      </c>
      <c r="U16" s="11">
        <v>71.717999999999861</v>
      </c>
      <c r="V16" s="11">
        <v>75.225999999999701</v>
      </c>
      <c r="W16" s="11">
        <v>72.140000000000043</v>
      </c>
      <c r="X16" s="11">
        <v>71.016999999999854</v>
      </c>
      <c r="Y16" s="11">
        <v>71.212999999999695</v>
      </c>
      <c r="Z16" s="11">
        <v>71.738000000000184</v>
      </c>
      <c r="AA16" s="11">
        <v>72.216999999999871</v>
      </c>
      <c r="AB16" s="11">
        <v>72.486999999999881</v>
      </c>
      <c r="AC16" s="11">
        <v>72.691999999999993</v>
      </c>
      <c r="AD16" s="11">
        <v>72.758999999999929</v>
      </c>
      <c r="AE16" s="11">
        <v>72.89200000000001</v>
      </c>
      <c r="AF16" s="11">
        <v>72.989999999999995</v>
      </c>
      <c r="AG16" s="11">
        <v>73.157999999999845</v>
      </c>
      <c r="AH16" s="11">
        <v>73.337000000000089</v>
      </c>
      <c r="AI16" s="11">
        <v>73.528000000000233</v>
      </c>
      <c r="AJ16" s="11">
        <v>73.728000000000051</v>
      </c>
      <c r="AK16" s="172">
        <v>73.933000000000035</v>
      </c>
      <c r="AL16" s="11">
        <v>74.139999999999901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238.15499999999977</v>
      </c>
      <c r="N18" s="11">
        <f t="shared" ref="N18:AL18" si="18">SUM(N19:N21)</f>
        <v>240.48999999999992</v>
      </c>
      <c r="O18" s="11">
        <f t="shared" si="18"/>
        <v>253.70100000000014</v>
      </c>
      <c r="P18" s="11">
        <f t="shared" si="18"/>
        <v>248.80999999999975</v>
      </c>
      <c r="Q18" s="11">
        <f t="shared" si="18"/>
        <v>262.88900000000035</v>
      </c>
      <c r="R18" s="11">
        <f t="shared" si="18"/>
        <v>275.11299999999983</v>
      </c>
      <c r="S18" s="11">
        <f t="shared" si="18"/>
        <v>285.50999999999971</v>
      </c>
      <c r="T18" s="11">
        <f t="shared" si="18"/>
        <v>292.76599999999996</v>
      </c>
      <c r="U18" s="11">
        <f t="shared" si="18"/>
        <v>273.70400000000012</v>
      </c>
      <c r="V18" s="11">
        <f t="shared" si="18"/>
        <v>289.46899999999971</v>
      </c>
      <c r="W18" s="11">
        <f t="shared" si="18"/>
        <v>286.73900000000026</v>
      </c>
      <c r="X18" s="11">
        <f t="shared" si="18"/>
        <v>288.17599999999993</v>
      </c>
      <c r="Y18" s="11">
        <f t="shared" si="18"/>
        <v>291.60599999999999</v>
      </c>
      <c r="Z18" s="11">
        <f t="shared" si="18"/>
        <v>293.65600000000023</v>
      </c>
      <c r="AA18" s="11">
        <f t="shared" si="18"/>
        <v>295.88800000000009</v>
      </c>
      <c r="AB18" s="11">
        <f t="shared" si="18"/>
        <v>298.53699999999981</v>
      </c>
      <c r="AC18" s="11">
        <f t="shared" si="18"/>
        <v>300.72499999999968</v>
      </c>
      <c r="AD18" s="11">
        <f t="shared" si="18"/>
        <v>302.73399999999981</v>
      </c>
      <c r="AE18" s="11">
        <f t="shared" si="18"/>
        <v>304.62399999999934</v>
      </c>
      <c r="AF18" s="11">
        <f t="shared" si="18"/>
        <v>306.45500000000044</v>
      </c>
      <c r="AG18" s="11">
        <f t="shared" si="18"/>
        <v>308.32200000000006</v>
      </c>
      <c r="AH18" s="11">
        <f t="shared" si="18"/>
        <v>310.15500000000031</v>
      </c>
      <c r="AI18" s="11">
        <f t="shared" si="18"/>
        <v>311.94800000000015</v>
      </c>
      <c r="AJ18" s="11">
        <f t="shared" si="18"/>
        <v>313.74099999999964</v>
      </c>
      <c r="AK18" s="11">
        <f t="shared" si="18"/>
        <v>315.45499999999987</v>
      </c>
      <c r="AL18" s="11">
        <f t="shared" si="18"/>
        <v>317.12599999999946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141.49999999999989</v>
      </c>
      <c r="N19" s="11">
        <v>139.73399999999998</v>
      </c>
      <c r="O19" s="11">
        <v>151.11700000000016</v>
      </c>
      <c r="P19" s="11">
        <v>152.45199999999986</v>
      </c>
      <c r="Q19" s="11">
        <v>156.96300000000025</v>
      </c>
      <c r="R19" s="11">
        <v>154.34399999999997</v>
      </c>
      <c r="S19" s="11">
        <v>153.55099999999976</v>
      </c>
      <c r="T19" s="11">
        <v>156.86700000000005</v>
      </c>
      <c r="U19" s="11">
        <v>154.36600000000001</v>
      </c>
      <c r="V19" s="11">
        <v>155.52799999999965</v>
      </c>
      <c r="W19" s="11">
        <v>152.92900000000026</v>
      </c>
      <c r="X19" s="11">
        <v>153.70199999999994</v>
      </c>
      <c r="Y19" s="11">
        <v>153.8589999999999</v>
      </c>
      <c r="Z19" s="11">
        <v>153.79900000000029</v>
      </c>
      <c r="AA19" s="11">
        <v>153.97800000000024</v>
      </c>
      <c r="AB19" s="11">
        <v>154.24099999999984</v>
      </c>
      <c r="AC19" s="11">
        <v>154.36299999999974</v>
      </c>
      <c r="AD19" s="11">
        <v>154.45599999999985</v>
      </c>
      <c r="AE19" s="11">
        <v>154.53399999999948</v>
      </c>
      <c r="AF19" s="11">
        <v>154.61200000000022</v>
      </c>
      <c r="AG19" s="11">
        <v>154.72700000000006</v>
      </c>
      <c r="AH19" s="11">
        <v>154.86700000000013</v>
      </c>
      <c r="AI19" s="11">
        <v>155.01200000000017</v>
      </c>
      <c r="AJ19" s="11">
        <v>155.22099999999946</v>
      </c>
      <c r="AK19" s="172">
        <v>155.41700000000014</v>
      </c>
      <c r="AL19" s="11">
        <v>155.61699999999951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43.899000000000001</v>
      </c>
      <c r="N20" s="11">
        <v>47.873999999999974</v>
      </c>
      <c r="O20" s="11">
        <v>48.060999999999957</v>
      </c>
      <c r="P20" s="11">
        <v>41.788999999999994</v>
      </c>
      <c r="Q20" s="11">
        <v>42.685999999999908</v>
      </c>
      <c r="R20" s="11">
        <v>55.887999999999948</v>
      </c>
      <c r="S20" s="11">
        <v>66.752000000000052</v>
      </c>
      <c r="T20" s="11">
        <v>67.192999999999884</v>
      </c>
      <c r="U20" s="11">
        <v>58.709000000000024</v>
      </c>
      <c r="V20" s="11">
        <v>68.132000000000019</v>
      </c>
      <c r="W20" s="11">
        <v>65.653999999999925</v>
      </c>
      <c r="X20" s="11">
        <v>69.756000000000014</v>
      </c>
      <c r="Y20" s="11">
        <v>69.951000000000079</v>
      </c>
      <c r="Z20" s="11">
        <v>70.505999999999943</v>
      </c>
      <c r="AA20" s="11">
        <v>71.141999999999811</v>
      </c>
      <c r="AB20" s="11">
        <v>71.577999999999946</v>
      </c>
      <c r="AC20" s="11">
        <v>71.933000000000078</v>
      </c>
      <c r="AD20" s="11">
        <v>72.278999999999982</v>
      </c>
      <c r="AE20" s="11">
        <v>72.613000000000056</v>
      </c>
      <c r="AF20" s="11">
        <v>72.951000000000036</v>
      </c>
      <c r="AG20" s="11">
        <v>73.31100000000005</v>
      </c>
      <c r="AH20" s="11">
        <v>73.651000000000067</v>
      </c>
      <c r="AI20" s="11">
        <v>73.990999999999971</v>
      </c>
      <c r="AJ20" s="11">
        <v>74.329000000000107</v>
      </c>
      <c r="AK20" s="172">
        <v>74.663999999999746</v>
      </c>
      <c r="AL20" s="11">
        <v>75.003000000000142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52.755999999999894</v>
      </c>
      <c r="N21" s="11">
        <v>52.881999999999969</v>
      </c>
      <c r="O21" s="11">
        <v>54.523000000000039</v>
      </c>
      <c r="P21" s="11">
        <v>54.568999999999896</v>
      </c>
      <c r="Q21" s="11">
        <v>63.240000000000151</v>
      </c>
      <c r="R21" s="11">
        <v>64.880999999999887</v>
      </c>
      <c r="S21" s="11">
        <v>65.206999999999894</v>
      </c>
      <c r="T21" s="11">
        <v>68.706000000000031</v>
      </c>
      <c r="U21" s="11">
        <v>60.629000000000083</v>
      </c>
      <c r="V21" s="11">
        <v>65.809000000000012</v>
      </c>
      <c r="W21" s="11">
        <v>68.156000000000077</v>
      </c>
      <c r="X21" s="11">
        <v>64.717999999999961</v>
      </c>
      <c r="Y21" s="11">
        <v>67.796000000000021</v>
      </c>
      <c r="Z21" s="11">
        <v>69.350999999999999</v>
      </c>
      <c r="AA21" s="11">
        <v>70.768000000000043</v>
      </c>
      <c r="AB21" s="11">
        <v>72.718000000000032</v>
      </c>
      <c r="AC21" s="11">
        <v>74.428999999999874</v>
      </c>
      <c r="AD21" s="11">
        <v>75.998999999999953</v>
      </c>
      <c r="AE21" s="11">
        <v>77.476999999999833</v>
      </c>
      <c r="AF21" s="11">
        <v>78.892000000000181</v>
      </c>
      <c r="AG21" s="11">
        <v>80.283999999999921</v>
      </c>
      <c r="AH21" s="11">
        <v>81.6370000000001</v>
      </c>
      <c r="AI21" s="11">
        <v>82.944999999999993</v>
      </c>
      <c r="AJ21" s="11">
        <v>84.191000000000059</v>
      </c>
      <c r="AK21" s="172">
        <v>85.373999999999967</v>
      </c>
      <c r="AL21" s="11">
        <v>86.505999999999801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236.89500000000007</v>
      </c>
      <c r="N23" s="11">
        <f t="shared" ref="N23:AL23" si="19">SUM(N24:N31)</f>
        <v>262.26200000000011</v>
      </c>
      <c r="O23" s="11">
        <f t="shared" si="19"/>
        <v>270.35699999999997</v>
      </c>
      <c r="P23" s="11">
        <f t="shared" si="19"/>
        <v>276.41199999999969</v>
      </c>
      <c r="Q23" s="11">
        <f t="shared" si="19"/>
        <v>291.834</v>
      </c>
      <c r="R23" s="11">
        <f t="shared" si="19"/>
        <v>301.41199999999986</v>
      </c>
      <c r="S23" s="11">
        <f t="shared" si="19"/>
        <v>309.00300000000016</v>
      </c>
      <c r="T23" s="11">
        <f t="shared" si="19"/>
        <v>319.36100000000022</v>
      </c>
      <c r="U23" s="11">
        <f t="shared" si="19"/>
        <v>361.85100000000017</v>
      </c>
      <c r="V23" s="11">
        <f t="shared" si="19"/>
        <v>353.2850000000002</v>
      </c>
      <c r="W23" s="11">
        <f t="shared" si="19"/>
        <v>345.48599999999999</v>
      </c>
      <c r="X23" s="11">
        <f t="shared" si="19"/>
        <v>348.85899999999998</v>
      </c>
      <c r="Y23" s="11">
        <f t="shared" si="19"/>
        <v>349.90599999999984</v>
      </c>
      <c r="Z23" s="11">
        <f t="shared" si="19"/>
        <v>351.84100000000035</v>
      </c>
      <c r="AA23" s="11">
        <f t="shared" si="19"/>
        <v>353.84699999999992</v>
      </c>
      <c r="AB23" s="11">
        <f t="shared" si="19"/>
        <v>355.3660000000001</v>
      </c>
      <c r="AC23" s="11">
        <f t="shared" si="19"/>
        <v>356.99899999999974</v>
      </c>
      <c r="AD23" s="11">
        <f t="shared" si="19"/>
        <v>358.60900000000004</v>
      </c>
      <c r="AE23" s="11">
        <f t="shared" si="19"/>
        <v>360.20999999999981</v>
      </c>
      <c r="AF23" s="11">
        <f t="shared" si="19"/>
        <v>361.82799999999963</v>
      </c>
      <c r="AG23" s="11">
        <f t="shared" si="19"/>
        <v>363.54200000000031</v>
      </c>
      <c r="AH23" s="11">
        <f t="shared" si="19"/>
        <v>365.20100000000025</v>
      </c>
      <c r="AI23" s="11">
        <f t="shared" si="19"/>
        <v>366.86799999999943</v>
      </c>
      <c r="AJ23" s="11">
        <f t="shared" si="19"/>
        <v>368.52299999999991</v>
      </c>
      <c r="AK23" s="11">
        <f t="shared" si="19"/>
        <v>370.16399999999987</v>
      </c>
      <c r="AL23" s="11">
        <f t="shared" si="19"/>
        <v>371.79300000000012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6.0250000000000039</v>
      </c>
      <c r="N24" s="11">
        <v>3.3059999999999987</v>
      </c>
      <c r="O24" s="11">
        <v>3.3129999999999948</v>
      </c>
      <c r="P24" s="11">
        <v>3.907000000000004</v>
      </c>
      <c r="Q24" s="11">
        <v>5.7939999999999978</v>
      </c>
      <c r="R24" s="11">
        <v>4.3569999999999984</v>
      </c>
      <c r="S24" s="11">
        <v>3.93</v>
      </c>
      <c r="T24" s="11">
        <v>5.5309999999999979</v>
      </c>
      <c r="U24" s="11">
        <v>4.0419999999999989</v>
      </c>
      <c r="V24" s="11">
        <v>5.480999999999991</v>
      </c>
      <c r="W24" s="11">
        <v>6.306000000000008</v>
      </c>
      <c r="X24" s="11">
        <v>6.2460000000000111</v>
      </c>
      <c r="Y24" s="11">
        <v>6.2289999999999903</v>
      </c>
      <c r="Z24" s="11">
        <v>6.2079999999999975</v>
      </c>
      <c r="AA24" s="11">
        <v>6.1970000000000098</v>
      </c>
      <c r="AB24" s="11">
        <v>6.2129999999999974</v>
      </c>
      <c r="AC24" s="11">
        <v>6.2220000000000244</v>
      </c>
      <c r="AD24" s="11">
        <v>6.2310000000000176</v>
      </c>
      <c r="AE24" s="11">
        <v>6.2400000000000073</v>
      </c>
      <c r="AF24" s="11">
        <v>6.2490000000000094</v>
      </c>
      <c r="AG24" s="11">
        <v>6.2569999999999961</v>
      </c>
      <c r="AH24" s="11">
        <v>6.2650000000000068</v>
      </c>
      <c r="AI24" s="11">
        <v>6.2720000000000127</v>
      </c>
      <c r="AJ24" s="11">
        <v>6.2799999999999807</v>
      </c>
      <c r="AK24" s="172">
        <v>6.2880000000000091</v>
      </c>
      <c r="AL24" s="11">
        <v>6.296000000000002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23.512000000000036</v>
      </c>
      <c r="N25" s="11">
        <v>21.685999999999989</v>
      </c>
      <c r="O25" s="11">
        <v>19.271000000000029</v>
      </c>
      <c r="P25" s="11">
        <v>21.895999999999994</v>
      </c>
      <c r="Q25" s="11">
        <v>20.865000000000041</v>
      </c>
      <c r="R25" s="11">
        <v>23.545999999999935</v>
      </c>
      <c r="S25" s="11">
        <v>25.75500000000007</v>
      </c>
      <c r="T25" s="11">
        <v>24.986999999999991</v>
      </c>
      <c r="U25" s="11">
        <v>26.773000000000089</v>
      </c>
      <c r="V25" s="11">
        <v>25.538000000000022</v>
      </c>
      <c r="W25" s="11">
        <v>28.491000000000025</v>
      </c>
      <c r="X25" s="11">
        <v>29.112000000000098</v>
      </c>
      <c r="Y25" s="11">
        <v>29.276000000000014</v>
      </c>
      <c r="Z25" s="11">
        <v>29.693999999999974</v>
      </c>
      <c r="AA25" s="11">
        <v>30.00200000000007</v>
      </c>
      <c r="AB25" s="11">
        <v>30.240999999999893</v>
      </c>
      <c r="AC25" s="11">
        <v>30.454999999999984</v>
      </c>
      <c r="AD25" s="11">
        <v>30.627999999999986</v>
      </c>
      <c r="AE25" s="11">
        <v>30.785999999999941</v>
      </c>
      <c r="AF25" s="11">
        <v>30.941000000000074</v>
      </c>
      <c r="AG25" s="11">
        <v>31.106999999999971</v>
      </c>
      <c r="AH25" s="11">
        <v>31.268000000000082</v>
      </c>
      <c r="AI25" s="11">
        <v>31.421999999999873</v>
      </c>
      <c r="AJ25" s="11">
        <v>31.56399999999994</v>
      </c>
      <c r="AK25" s="172">
        <v>31.692000000000068</v>
      </c>
      <c r="AL25" s="11">
        <v>31.807999999999979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36.356000000000051</v>
      </c>
      <c r="N26" s="11">
        <v>36.588000000000051</v>
      </c>
      <c r="O26" s="11">
        <v>33.566999999999986</v>
      </c>
      <c r="P26" s="11">
        <v>35.866999999999926</v>
      </c>
      <c r="Q26" s="11">
        <v>30.945000000000007</v>
      </c>
      <c r="R26" s="11">
        <v>32.338000000000093</v>
      </c>
      <c r="S26" s="11">
        <v>32.550000000000054</v>
      </c>
      <c r="T26" s="11">
        <v>33.233000000000011</v>
      </c>
      <c r="U26" s="11">
        <v>33.250000000000036</v>
      </c>
      <c r="V26" s="11">
        <v>35.203000000000038</v>
      </c>
      <c r="W26" s="11">
        <v>35.634999999999977</v>
      </c>
      <c r="X26" s="11">
        <v>36.230999999999959</v>
      </c>
      <c r="Y26" s="11">
        <v>36.1129999999999</v>
      </c>
      <c r="Z26" s="11">
        <v>35.97100000000011</v>
      </c>
      <c r="AA26" s="11">
        <v>35.770000000000039</v>
      </c>
      <c r="AB26" s="11">
        <v>35.624999999999964</v>
      </c>
      <c r="AC26" s="11">
        <v>35.51599999999997</v>
      </c>
      <c r="AD26" s="11">
        <v>35.402999999999913</v>
      </c>
      <c r="AE26" s="11">
        <v>35.286999999999978</v>
      </c>
      <c r="AF26" s="11">
        <v>35.169999999999945</v>
      </c>
      <c r="AG26" s="11">
        <v>35.057000000000016</v>
      </c>
      <c r="AH26" s="11">
        <v>34.923000000000059</v>
      </c>
      <c r="AI26" s="11">
        <v>34.789999999999928</v>
      </c>
      <c r="AJ26" s="11">
        <v>34.655999999999942</v>
      </c>
      <c r="AK26" s="172">
        <v>34.522999999999932</v>
      </c>
      <c r="AL26" s="11">
        <v>34.39000000000005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8.7109999999999861</v>
      </c>
      <c r="N27" s="11">
        <v>11.454000000000022</v>
      </c>
      <c r="O27" s="11">
        <v>13.166000000000002</v>
      </c>
      <c r="P27" s="11">
        <v>14.23900000000002</v>
      </c>
      <c r="Q27" s="11">
        <v>15.770999999999997</v>
      </c>
      <c r="R27" s="11">
        <v>16.299999999999994</v>
      </c>
      <c r="S27" s="11">
        <v>17.539000000000009</v>
      </c>
      <c r="T27" s="11">
        <v>17.54899999999995</v>
      </c>
      <c r="U27" s="11">
        <v>16.859999999999996</v>
      </c>
      <c r="V27" s="11">
        <v>18.099999999999998</v>
      </c>
      <c r="W27" s="11">
        <v>18.234000000000016</v>
      </c>
      <c r="X27" s="11">
        <v>18.183000000000003</v>
      </c>
      <c r="Y27" s="11">
        <v>18.084000000000014</v>
      </c>
      <c r="Z27" s="11">
        <v>18.100999999999978</v>
      </c>
      <c r="AA27" s="11">
        <v>18.249000000000049</v>
      </c>
      <c r="AB27" s="11">
        <v>18.39899999999998</v>
      </c>
      <c r="AC27" s="11">
        <v>18.592999999999975</v>
      </c>
      <c r="AD27" s="11">
        <v>18.808999999999976</v>
      </c>
      <c r="AE27" s="11">
        <v>19.036999999999988</v>
      </c>
      <c r="AF27" s="11">
        <v>19.270999999999972</v>
      </c>
      <c r="AG27" s="11">
        <v>19.507000000000005</v>
      </c>
      <c r="AH27" s="11">
        <v>19.745000000000015</v>
      </c>
      <c r="AI27" s="11">
        <v>19.982999999999983</v>
      </c>
      <c r="AJ27" s="11">
        <v>20.220000000000006</v>
      </c>
      <c r="AK27" s="172">
        <v>20.454999999999956</v>
      </c>
      <c r="AL27" s="11">
        <v>20.687000000000005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53.388000000000062</v>
      </c>
      <c r="N28" s="11">
        <v>66.779999999999916</v>
      </c>
      <c r="O28" s="11">
        <v>64.946999999999875</v>
      </c>
      <c r="P28" s="11">
        <v>68.43299999999978</v>
      </c>
      <c r="Q28" s="11">
        <v>79.360999999999834</v>
      </c>
      <c r="R28" s="11">
        <v>81.660999999999859</v>
      </c>
      <c r="S28" s="11">
        <v>80.475999999999971</v>
      </c>
      <c r="T28" s="11">
        <v>83.772999999999982</v>
      </c>
      <c r="U28" s="11">
        <v>96.433000000000007</v>
      </c>
      <c r="V28" s="11">
        <v>87.726999999999975</v>
      </c>
      <c r="W28" s="11">
        <v>87.711999999999946</v>
      </c>
      <c r="X28" s="11">
        <v>88.665999999999812</v>
      </c>
      <c r="Y28" s="11">
        <v>89.041000000000011</v>
      </c>
      <c r="Z28" s="11">
        <v>89.553000000000139</v>
      </c>
      <c r="AA28" s="11">
        <v>90.125999999999877</v>
      </c>
      <c r="AB28" s="11">
        <v>90.582000000000093</v>
      </c>
      <c r="AC28" s="11">
        <v>90.996999999999801</v>
      </c>
      <c r="AD28" s="11">
        <v>91.43100000000004</v>
      </c>
      <c r="AE28" s="11">
        <v>91.88300000000001</v>
      </c>
      <c r="AF28" s="11">
        <v>92.355000000000032</v>
      </c>
      <c r="AG28" s="11">
        <v>92.858000000000189</v>
      </c>
      <c r="AH28" s="11">
        <v>93.349000000000046</v>
      </c>
      <c r="AI28" s="11">
        <v>93.841999999999956</v>
      </c>
      <c r="AJ28" s="11">
        <v>94.333000000000098</v>
      </c>
      <c r="AK28" s="172">
        <v>94.822999999999809</v>
      </c>
      <c r="AL28" s="11">
        <v>95.31200000000031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64.823999999999998</v>
      </c>
      <c r="N29" s="11">
        <v>78.413000000000181</v>
      </c>
      <c r="O29" s="11">
        <v>91.03500000000011</v>
      </c>
      <c r="P29" s="11">
        <v>82.067999999999984</v>
      </c>
      <c r="Q29" s="11">
        <v>92.683000000000092</v>
      </c>
      <c r="R29" s="11">
        <v>88.953999999999951</v>
      </c>
      <c r="S29" s="11">
        <v>93.097999999999971</v>
      </c>
      <c r="T29" s="11">
        <v>98.963000000000122</v>
      </c>
      <c r="U29" s="11">
        <v>128.61400000000023</v>
      </c>
      <c r="V29" s="11">
        <v>128.35100000000014</v>
      </c>
      <c r="W29" s="11">
        <v>118.19600000000003</v>
      </c>
      <c r="X29" s="11">
        <v>120.23700000000007</v>
      </c>
      <c r="Y29" s="11">
        <v>122.59399999999992</v>
      </c>
      <c r="Z29" s="11">
        <v>124.1160000000002</v>
      </c>
      <c r="AA29" s="11">
        <v>125.06299999999987</v>
      </c>
      <c r="AB29" s="11">
        <v>125.77800000000013</v>
      </c>
      <c r="AC29" s="11">
        <v>126.59099999999989</v>
      </c>
      <c r="AD29" s="11">
        <v>127.38900000000004</v>
      </c>
      <c r="AE29" s="11">
        <v>128.17899999999986</v>
      </c>
      <c r="AF29" s="11">
        <v>128.96599999999964</v>
      </c>
      <c r="AG29" s="11">
        <v>129.77900000000011</v>
      </c>
      <c r="AH29" s="11">
        <v>130.55599999999998</v>
      </c>
      <c r="AI29" s="11">
        <v>131.33299999999969</v>
      </c>
      <c r="AJ29" s="11">
        <v>132.10899999999998</v>
      </c>
      <c r="AK29" s="172">
        <v>132.8840000000001</v>
      </c>
      <c r="AL29" s="11">
        <v>133.66099999999986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20.49699999999995</v>
      </c>
      <c r="N30" s="11">
        <v>18.866999999999958</v>
      </c>
      <c r="O30" s="11">
        <v>21.007999999999985</v>
      </c>
      <c r="P30" s="11">
        <v>23.136999999999979</v>
      </c>
      <c r="Q30" s="11">
        <v>22.124000000000006</v>
      </c>
      <c r="R30" s="11">
        <v>26.274000000000033</v>
      </c>
      <c r="S30" s="11">
        <v>23.324000000000055</v>
      </c>
      <c r="T30" s="11">
        <v>22.545000000000048</v>
      </c>
      <c r="U30" s="11">
        <v>20.91699999999998</v>
      </c>
      <c r="V30" s="11">
        <v>25.084000000000014</v>
      </c>
      <c r="W30" s="11">
        <v>24.270999999999972</v>
      </c>
      <c r="X30" s="11">
        <v>23.893000000000058</v>
      </c>
      <c r="Y30" s="11">
        <v>22.517999999999962</v>
      </c>
      <c r="Z30" s="11">
        <v>22.13000000000002</v>
      </c>
      <c r="AA30" s="11">
        <v>22.333999999999968</v>
      </c>
      <c r="AB30" s="11">
        <v>22.446000000000012</v>
      </c>
      <c r="AC30" s="11">
        <v>22.576999999999984</v>
      </c>
      <c r="AD30" s="11">
        <v>22.701000000000029</v>
      </c>
      <c r="AE30" s="11">
        <v>22.803999999999995</v>
      </c>
      <c r="AF30" s="11">
        <v>22.896000000000036</v>
      </c>
      <c r="AG30" s="11">
        <v>22.99799999999999</v>
      </c>
      <c r="AH30" s="11">
        <v>23.108000000000025</v>
      </c>
      <c r="AI30" s="11">
        <v>23.224999999999969</v>
      </c>
      <c r="AJ30" s="11">
        <v>23.340999999999994</v>
      </c>
      <c r="AK30" s="172">
        <v>23.455000000000005</v>
      </c>
      <c r="AL30" s="11">
        <v>23.565999999999967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23.581999999999958</v>
      </c>
      <c r="N31" s="11">
        <v>25.168000000000006</v>
      </c>
      <c r="O31" s="11">
        <v>24.04999999999999</v>
      </c>
      <c r="P31" s="11">
        <v>26.864999999999981</v>
      </c>
      <c r="Q31" s="11">
        <v>24.291000000000007</v>
      </c>
      <c r="R31" s="11">
        <v>27.981999999999974</v>
      </c>
      <c r="S31" s="11">
        <v>32.330999999999996</v>
      </c>
      <c r="T31" s="11">
        <v>32.780000000000058</v>
      </c>
      <c r="U31" s="11">
        <v>34.96199999999989</v>
      </c>
      <c r="V31" s="11">
        <v>27.800999999999959</v>
      </c>
      <c r="W31" s="11">
        <v>26.641000000000034</v>
      </c>
      <c r="X31" s="11">
        <v>26.290999999999993</v>
      </c>
      <c r="Y31" s="11">
        <v>26.050999999999959</v>
      </c>
      <c r="Z31" s="11">
        <v>26.067999999999966</v>
      </c>
      <c r="AA31" s="11">
        <v>26.106000000000058</v>
      </c>
      <c r="AB31" s="11">
        <v>26.081999999999965</v>
      </c>
      <c r="AC31" s="11">
        <v>26.048000000000041</v>
      </c>
      <c r="AD31" s="11">
        <v>26.017000000000056</v>
      </c>
      <c r="AE31" s="11">
        <v>25.994000000000007</v>
      </c>
      <c r="AF31" s="11">
        <v>25.97999999999999</v>
      </c>
      <c r="AG31" s="11">
        <v>25.979000000000063</v>
      </c>
      <c r="AH31" s="11">
        <v>25.987000000000002</v>
      </c>
      <c r="AI31" s="11">
        <v>26.001000000000012</v>
      </c>
      <c r="AJ31" s="11">
        <v>26.019999999999985</v>
      </c>
      <c r="AK31" s="172">
        <v>26.044000000000011</v>
      </c>
      <c r="AL31" s="11">
        <v>26.072999999999922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251.36800000000005</v>
      </c>
      <c r="N33" s="11">
        <f t="shared" ref="N33:AK33" si="20">SUM(N34:N36)</f>
        <v>252.26800000000003</v>
      </c>
      <c r="O33" s="11">
        <f t="shared" si="20"/>
        <v>249.48</v>
      </c>
      <c r="P33" s="11">
        <f t="shared" si="20"/>
        <v>259.35200000000003</v>
      </c>
      <c r="Q33" s="11">
        <f t="shared" si="20"/>
        <v>258.77199999999982</v>
      </c>
      <c r="R33" s="11">
        <f t="shared" si="20"/>
        <v>248.92300000000034</v>
      </c>
      <c r="S33" s="11">
        <f t="shared" si="20"/>
        <v>268.22699999999986</v>
      </c>
      <c r="T33" s="11">
        <f t="shared" si="20"/>
        <v>269.4740000000005</v>
      </c>
      <c r="U33" s="11">
        <f t="shared" si="20"/>
        <v>263.35700000000014</v>
      </c>
      <c r="V33" s="11">
        <f t="shared" si="20"/>
        <v>258.64500000000021</v>
      </c>
      <c r="W33" s="11">
        <f t="shared" si="20"/>
        <v>258.12599999999969</v>
      </c>
      <c r="X33" s="11">
        <f t="shared" si="20"/>
        <v>259.36999999999989</v>
      </c>
      <c r="Y33" s="11">
        <f t="shared" si="20"/>
        <v>261.58200000000005</v>
      </c>
      <c r="Z33" s="11">
        <f t="shared" si="20"/>
        <v>263.6220000000003</v>
      </c>
      <c r="AA33" s="11">
        <f t="shared" si="20"/>
        <v>266.0630000000001</v>
      </c>
      <c r="AB33" s="11">
        <f t="shared" si="20"/>
        <v>267.98900000000003</v>
      </c>
      <c r="AC33" s="11">
        <f t="shared" si="20"/>
        <v>269.46500000000015</v>
      </c>
      <c r="AD33" s="11">
        <f t="shared" si="20"/>
        <v>270.90099999999978</v>
      </c>
      <c r="AE33" s="11">
        <f t="shared" si="20"/>
        <v>272.3340000000004</v>
      </c>
      <c r="AF33" s="11">
        <f t="shared" si="20"/>
        <v>273.78900000000016</v>
      </c>
      <c r="AG33" s="11">
        <f t="shared" si="20"/>
        <v>275.32500000000022</v>
      </c>
      <c r="AH33" s="11">
        <f t="shared" si="20"/>
        <v>276.87200000000007</v>
      </c>
      <c r="AI33" s="11">
        <f t="shared" si="20"/>
        <v>278.42600000000016</v>
      </c>
      <c r="AJ33" s="11">
        <f t="shared" si="20"/>
        <v>279.98200000000031</v>
      </c>
      <c r="AK33" s="11">
        <f t="shared" si="20"/>
        <v>281.54000000000019</v>
      </c>
      <c r="AL33" s="11">
        <f>SUM(AL34:AL36)</f>
        <v>283.11199999999985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38.352999999999938</v>
      </c>
      <c r="N34" s="11">
        <v>47.015000000000022</v>
      </c>
      <c r="O34" s="11">
        <v>44.235000000000134</v>
      </c>
      <c r="P34" s="11">
        <v>46.477000000000004</v>
      </c>
      <c r="Q34" s="11">
        <v>39.702999999999911</v>
      </c>
      <c r="R34" s="11">
        <v>39.564999999999955</v>
      </c>
      <c r="S34" s="11">
        <v>38.586999999999954</v>
      </c>
      <c r="T34" s="11">
        <v>40.300000000000168</v>
      </c>
      <c r="U34" s="11">
        <v>39.53000000000003</v>
      </c>
      <c r="V34" s="11">
        <v>39.34199999999997</v>
      </c>
      <c r="W34" s="11">
        <v>38.933999999999997</v>
      </c>
      <c r="X34" s="11">
        <v>37.920999999999978</v>
      </c>
      <c r="Y34" s="11">
        <v>38.346000000000053</v>
      </c>
      <c r="Z34" s="11">
        <v>38.626999999999988</v>
      </c>
      <c r="AA34" s="11">
        <v>38.972999999999963</v>
      </c>
      <c r="AB34" s="11">
        <v>39.180000000000007</v>
      </c>
      <c r="AC34" s="11">
        <v>39.34300000000006</v>
      </c>
      <c r="AD34" s="11">
        <v>39.510000000000062</v>
      </c>
      <c r="AE34" s="11">
        <v>39.677999999999955</v>
      </c>
      <c r="AF34" s="11">
        <v>39.846999999999994</v>
      </c>
      <c r="AG34" s="11">
        <v>40.016999999999967</v>
      </c>
      <c r="AH34" s="11">
        <v>40.194000000000017</v>
      </c>
      <c r="AI34" s="11">
        <v>40.373999999999981</v>
      </c>
      <c r="AJ34" s="11">
        <v>40.552000000000142</v>
      </c>
      <c r="AK34" s="172">
        <v>40.728999999999935</v>
      </c>
      <c r="AL34" s="11">
        <v>40.905999999999899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99.164000000000087</v>
      </c>
      <c r="N35" s="11">
        <v>87.132000000000062</v>
      </c>
      <c r="O35" s="11">
        <v>83.990999999999929</v>
      </c>
      <c r="P35" s="11">
        <v>93.274000000000029</v>
      </c>
      <c r="Q35" s="11">
        <v>92.169999999999931</v>
      </c>
      <c r="R35" s="11">
        <v>95.636000000000138</v>
      </c>
      <c r="S35" s="11">
        <v>98.403999999999854</v>
      </c>
      <c r="T35" s="11">
        <v>95.294999999999973</v>
      </c>
      <c r="U35" s="11">
        <v>93.042000000000073</v>
      </c>
      <c r="V35" s="11">
        <v>87.254000000000246</v>
      </c>
      <c r="W35" s="11">
        <v>88.774999999999906</v>
      </c>
      <c r="X35" s="11">
        <v>89.15600000000002</v>
      </c>
      <c r="Y35" s="11">
        <v>89.579999999999956</v>
      </c>
      <c r="Z35" s="11">
        <v>90.184999999999974</v>
      </c>
      <c r="AA35" s="11">
        <v>90.87600000000019</v>
      </c>
      <c r="AB35" s="11">
        <v>91.594000000000023</v>
      </c>
      <c r="AC35" s="11">
        <v>92.142000000000081</v>
      </c>
      <c r="AD35" s="11">
        <v>92.712999999999937</v>
      </c>
      <c r="AE35" s="11">
        <v>93.305000000000078</v>
      </c>
      <c r="AF35" s="11">
        <v>93.929000000000087</v>
      </c>
      <c r="AG35" s="11">
        <v>94.64400000000002</v>
      </c>
      <c r="AH35" s="11">
        <v>95.37</v>
      </c>
      <c r="AI35" s="11">
        <v>96.10499999999999</v>
      </c>
      <c r="AJ35" s="11">
        <v>96.844000000000108</v>
      </c>
      <c r="AK35" s="172">
        <v>97.583000000000155</v>
      </c>
      <c r="AL35" s="11">
        <v>98.32899999999988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113.85100000000004</v>
      </c>
      <c r="N36" s="11">
        <v>118.12099999999994</v>
      </c>
      <c r="O36" s="11">
        <v>121.25399999999993</v>
      </c>
      <c r="P36" s="11">
        <v>119.60100000000001</v>
      </c>
      <c r="Q36" s="11">
        <v>126.899</v>
      </c>
      <c r="R36" s="11">
        <v>113.72200000000026</v>
      </c>
      <c r="S36" s="11">
        <v>131.23600000000005</v>
      </c>
      <c r="T36" s="11">
        <v>133.87900000000039</v>
      </c>
      <c r="U36" s="11">
        <v>130.78500000000003</v>
      </c>
      <c r="V36" s="11">
        <v>132.04899999999998</v>
      </c>
      <c r="W36" s="11">
        <v>130.4169999999998</v>
      </c>
      <c r="X36" s="11">
        <v>132.29299999999989</v>
      </c>
      <c r="Y36" s="11">
        <v>133.65600000000003</v>
      </c>
      <c r="Z36" s="11">
        <v>134.81000000000034</v>
      </c>
      <c r="AA36" s="11">
        <v>136.21399999999994</v>
      </c>
      <c r="AB36" s="11">
        <v>137.21500000000003</v>
      </c>
      <c r="AC36" s="11">
        <v>137.97999999999999</v>
      </c>
      <c r="AD36" s="11">
        <v>138.67799999999977</v>
      </c>
      <c r="AE36" s="11">
        <v>139.3510000000004</v>
      </c>
      <c r="AF36" s="11">
        <v>140.01300000000009</v>
      </c>
      <c r="AG36" s="11">
        <v>140.66400000000021</v>
      </c>
      <c r="AH36" s="11">
        <v>141.30800000000002</v>
      </c>
      <c r="AI36" s="11">
        <v>141.9470000000002</v>
      </c>
      <c r="AJ36" s="11">
        <v>142.58600000000007</v>
      </c>
      <c r="AK36" s="172">
        <v>143.22800000000012</v>
      </c>
      <c r="AL36" s="11">
        <v>143.87700000000007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893.26899999999966</v>
      </c>
      <c r="N38" s="11">
        <f t="shared" ref="N38:AL38" si="21">SUM(N5,N11,N16,N18,N23,N33)</f>
        <v>918.38100000000009</v>
      </c>
      <c r="O38" s="11">
        <f t="shared" si="21"/>
        <v>934.35400000000016</v>
      </c>
      <c r="P38" s="11">
        <f t="shared" si="21"/>
        <v>950.53299999999945</v>
      </c>
      <c r="Q38" s="11">
        <f t="shared" si="21"/>
        <v>982.04100000000017</v>
      </c>
      <c r="R38" s="11">
        <f t="shared" si="21"/>
        <v>1005.3850000000001</v>
      </c>
      <c r="S38" s="11">
        <f t="shared" si="21"/>
        <v>1029.8779999999995</v>
      </c>
      <c r="T38" s="11">
        <f t="shared" si="21"/>
        <v>1050.8070000000009</v>
      </c>
      <c r="U38" s="11">
        <f t="shared" si="21"/>
        <v>1083.4230000000002</v>
      </c>
      <c r="V38" s="11">
        <f t="shared" si="21"/>
        <v>1089.5499999999997</v>
      </c>
      <c r="W38" s="11">
        <f t="shared" si="21"/>
        <v>1065.223</v>
      </c>
      <c r="X38" s="11">
        <f t="shared" si="21"/>
        <v>1071.1889999999996</v>
      </c>
      <c r="Y38" s="11">
        <f t="shared" si="21"/>
        <v>1077.6879999999996</v>
      </c>
      <c r="Z38" s="11">
        <f t="shared" si="21"/>
        <v>1084.0790000000009</v>
      </c>
      <c r="AA38" s="11">
        <f t="shared" si="21"/>
        <v>1091.0840000000001</v>
      </c>
      <c r="AB38" s="11">
        <f t="shared" si="21"/>
        <v>1096.6909999999998</v>
      </c>
      <c r="AC38" s="11">
        <f t="shared" si="21"/>
        <v>1101.4639999999995</v>
      </c>
      <c r="AD38" s="11">
        <f t="shared" si="21"/>
        <v>1105.7909999999995</v>
      </c>
      <c r="AE38" s="11">
        <f t="shared" si="21"/>
        <v>1110.0629999999996</v>
      </c>
      <c r="AF38" s="11">
        <f t="shared" si="21"/>
        <v>1114.3020000000004</v>
      </c>
      <c r="AG38" s="11">
        <f t="shared" si="21"/>
        <v>1118.9530000000004</v>
      </c>
      <c r="AH38" s="11">
        <f t="shared" si="21"/>
        <v>1123.4610000000007</v>
      </c>
      <c r="AI38" s="11">
        <f t="shared" si="21"/>
        <v>1127.9670000000001</v>
      </c>
      <c r="AJ38" s="11">
        <f t="shared" si="21"/>
        <v>1132.4859999999999</v>
      </c>
      <c r="AK38" s="11">
        <f t="shared" si="21"/>
        <v>1136.934</v>
      </c>
      <c r="AL38" s="11">
        <f t="shared" si="21"/>
        <v>1141.3669999999991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Greater Birmingham and Solihull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Greater Birmingham and Solihull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Greater Birmingham and Solihull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Greater Birmingham and Solihull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Greater Birmingham and Solihull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Greater Birmingham and Solihull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Greater Birmingham and Solihull</v>
      </c>
      <c r="L227" s="46" t="s">
        <v>437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24.758972930767847</v>
      </c>
      <c r="N231" s="40">
        <f>'Ind T1'!D25</f>
        <v>24.232109145221205</v>
      </c>
      <c r="O231" s="40">
        <f>'Ind T1'!F25</f>
        <v>24.804642152786975</v>
      </c>
    </row>
    <row r="232" spans="1:15" x14ac:dyDescent="0.2">
      <c r="L232" t="str">
        <f>L23</f>
        <v>Business and other services</v>
      </c>
      <c r="M232" s="40">
        <f>'Ind T1'!B24</f>
        <v>29.979758997796846</v>
      </c>
      <c r="N232" s="40">
        <f>'Ind T1'!D24</f>
        <v>32.433208821063758</v>
      </c>
      <c r="O232" s="40">
        <f>'Ind T1'!F24</f>
        <v>32.574360394158965</v>
      </c>
    </row>
    <row r="233" spans="1:15" x14ac:dyDescent="0.2">
      <c r="L233" t="str">
        <f>L18</f>
        <v>Trade, accomod. and transport</v>
      </c>
      <c r="M233" s="40">
        <f>'Ind T1'!B23</f>
        <v>27.363945155338481</v>
      </c>
      <c r="N233" s="40">
        <f>'Ind T1'!D23</f>
        <v>26.918213369407184</v>
      </c>
      <c r="O233" s="40">
        <f>'Ind T1'!F23</f>
        <v>27.784752844615252</v>
      </c>
    </row>
    <row r="234" spans="1:15" x14ac:dyDescent="0.2">
      <c r="L234" t="str">
        <f>L16</f>
        <v>Construction</v>
      </c>
      <c r="M234" s="40">
        <f>'Ind T1'!B22</f>
        <v>6.5279470053760518</v>
      </c>
      <c r="N234" s="40">
        <f>'Ind T1'!D22</f>
        <v>6.7722908724276554</v>
      </c>
      <c r="O234" s="40">
        <f>'Ind T1'!F22</f>
        <v>6.4957196064017939</v>
      </c>
    </row>
    <row r="235" spans="1:15" x14ac:dyDescent="0.2">
      <c r="L235" t="str">
        <f>L11</f>
        <v>Manufacturing</v>
      </c>
      <c r="M235" s="40">
        <f>'Ind T1'!B21</f>
        <v>9.7488026974741011</v>
      </c>
      <c r="N235" s="40">
        <f>'Ind T1'!D21</f>
        <v>8.6365014649514702</v>
      </c>
      <c r="O235" s="40">
        <f>'Ind T1'!F21</f>
        <v>7.3906990477208323</v>
      </c>
    </row>
    <row r="236" spans="1:15" x14ac:dyDescent="0.2">
      <c r="L236" t="str">
        <f>L5</f>
        <v>Primary sector and utilities</v>
      </c>
      <c r="M236" s="40">
        <f>'Ind T1'!B20</f>
        <v>1.6205732132466621</v>
      </c>
      <c r="N236" s="40">
        <f>'Ind T1'!D20</f>
        <v>1.0076763269287268</v>
      </c>
      <c r="O236" s="40">
        <f>'Ind T1'!F20</f>
        <v>0.949825954316183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Greater Birmingham and Solihull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9.2029999999993493</v>
      </c>
      <c r="O261" s="11">
        <f>'Ind T1'!F50</f>
        <v>24.986000000000161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44.074000000000126</v>
      </c>
      <c r="O262" s="11">
        <f>'Ind T1'!F49</f>
        <v>26.30700000000013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11.626000000000431</v>
      </c>
      <c r="O263" s="11">
        <f>'Ind T1'!F48</f>
        <v>30.386999999999205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6.5090000000000146</v>
      </c>
      <c r="O264" s="11">
        <f>'Ind T1'!F47</f>
        <v>1.9999999999998579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-6.0150000000000148</v>
      </c>
      <c r="O265" s="11">
        <f>'Ind T1'!F46</f>
        <v>-7.6430000000002281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-5.5589999999999655</v>
      </c>
      <c r="O266" s="11">
        <f>'Ind T1'!F45</f>
        <v>0.10699999999998866</v>
      </c>
    </row>
    <row r="268" spans="1:16" x14ac:dyDescent="0.2">
      <c r="L268" t="str">
        <f>L38</f>
        <v>All industries</v>
      </c>
      <c r="N268" s="11">
        <f>'Ind T1'!D14-'Ind T1'!B14</f>
        <v>59.837999999999852</v>
      </c>
      <c r="O268" s="11">
        <f>SUM(O261:O266)</f>
        <v>76.14399999999911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Greater Birmingham and Solihull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27.912068401839779</v>
      </c>
      <c r="C9" s="249">
        <f>SUM(C26,C43,C60,C77,C94,C111,C128,C145,C162,C179,C196,C213,C230,C247,C264,C281,C298,C315,C332,C349,C366,C383)</f>
        <v>57.423010149496477</v>
      </c>
      <c r="D9" s="249">
        <f>SUM(B9:C9)</f>
        <v>85.335078551336252</v>
      </c>
      <c r="E9" s="238"/>
      <c r="F9" s="249">
        <f>SUM(F26,F43,F60,F77,F94,F111,F128,F145,F162,F179,F196,F213,F230,F247,F264,F281,F298,F315,F332,F349,F366,F383)</f>
        <v>37.242878127886925</v>
      </c>
      <c r="G9" s="249">
        <f>SUM(G26,G43,G60,G77,G94,G111,G128,G145,G162,G179,G196,G213,G230,G247,G264,G281,G298,G315,G332,G349,G366,G383)</f>
        <v>67.013732117556287</v>
      </c>
      <c r="H9" s="249">
        <f>SUM(F9:G9)</f>
        <v>104.25661024544321</v>
      </c>
      <c r="I9" s="238"/>
      <c r="J9" s="249">
        <f>SUM(J26,J43,J60,J77,J94,J111,J128,J145,J162,J179,J196,J213,J230,J247,J264,J281,J298,J315,J332,J349,J366,J383)</f>
        <v>41.895907698144569</v>
      </c>
      <c r="K9" s="249">
        <f>SUM(K26,K43,K60,K77,K94,K111,K128,K145,K162,K179,K196,K213,K230,K247,K264,K281,K298,K315,K332,K349,K366,K383)</f>
        <v>67.422856261947246</v>
      </c>
      <c r="L9" s="249">
        <f>SUM(J9:K9)</f>
        <v>109.31876396009181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86.863519479360491</v>
      </c>
      <c r="C10" s="249">
        <f t="shared" si="0"/>
        <v>96.066878789359293</v>
      </c>
      <c r="D10" s="249">
        <f t="shared" ref="D10:D17" si="1">SUM(B10:C10)</f>
        <v>182.93039826871978</v>
      </c>
      <c r="E10" s="238"/>
      <c r="F10" s="249">
        <f t="shared" ref="F10:G17" si="2">SUM(F27,F44,F61,F78,F95,F112,F129,F146,F163,F180,F197,F214,F231,F248,F265,F282,F299,F316,F333,F350,F367,F384)</f>
        <v>107.21494359949823</v>
      </c>
      <c r="G10" s="249">
        <f t="shared" si="2"/>
        <v>119.19059461636006</v>
      </c>
      <c r="H10" s="249">
        <f t="shared" ref="H10:H17" si="3">SUM(F10:G10)</f>
        <v>226.40553821585829</v>
      </c>
      <c r="I10" s="238"/>
      <c r="J10" s="249">
        <f t="shared" ref="J10:K17" si="4">SUM(J27,J44,J61,J78,J95,J112,J129,J146,J163,J180,J197,J214,J231,J248,J265,J282,J299,J316,J333,J350,J367,J384)</f>
        <v>126.30944057740057</v>
      </c>
      <c r="K10" s="249">
        <f t="shared" si="4"/>
        <v>142.34294593189662</v>
      </c>
      <c r="L10" s="249">
        <f t="shared" ref="L10:L17" si="5">SUM(J10:K10)</f>
        <v>268.65238650929717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51.669759715626689</v>
      </c>
      <c r="C11" s="249">
        <f t="shared" si="0"/>
        <v>66.045130428419768</v>
      </c>
      <c r="D11" s="249">
        <f t="shared" si="1"/>
        <v>117.71489014404645</v>
      </c>
      <c r="E11" s="238"/>
      <c r="F11" s="249">
        <f t="shared" si="2"/>
        <v>61.598324716091909</v>
      </c>
      <c r="G11" s="249">
        <f t="shared" si="2"/>
        <v>76.686115002414667</v>
      </c>
      <c r="H11" s="249">
        <f t="shared" si="3"/>
        <v>138.28443971850658</v>
      </c>
      <c r="I11" s="238"/>
      <c r="J11" s="249">
        <f t="shared" si="4"/>
        <v>84.705373269445445</v>
      </c>
      <c r="K11" s="249">
        <f t="shared" si="4"/>
        <v>75.847473155339173</v>
      </c>
      <c r="L11" s="249">
        <f t="shared" si="5"/>
        <v>160.5528464247846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92.934399779568608</v>
      </c>
      <c r="C12" s="249">
        <f t="shared" si="0"/>
        <v>35.065385257861188</v>
      </c>
      <c r="D12" s="249">
        <f t="shared" si="1"/>
        <v>127.9997850374298</v>
      </c>
      <c r="E12" s="238"/>
      <c r="F12" s="249">
        <f t="shared" si="2"/>
        <v>90.925796807744263</v>
      </c>
      <c r="G12" s="249">
        <f t="shared" si="2"/>
        <v>40.323412657139315</v>
      </c>
      <c r="H12" s="249">
        <f t="shared" si="3"/>
        <v>131.24920946488356</v>
      </c>
      <c r="I12" s="238"/>
      <c r="J12" s="249">
        <f t="shared" si="4"/>
        <v>78.329876387957142</v>
      </c>
      <c r="K12" s="249">
        <f t="shared" si="4"/>
        <v>49.216434413719142</v>
      </c>
      <c r="L12" s="249">
        <f t="shared" si="5"/>
        <v>127.54631080167628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9.5361262651778773</v>
      </c>
      <c r="C13" s="249">
        <f t="shared" si="0"/>
        <v>101.32279105851836</v>
      </c>
      <c r="D13" s="249">
        <f t="shared" si="1"/>
        <v>110.85891732369623</v>
      </c>
      <c r="E13" s="238"/>
      <c r="F13" s="249">
        <f t="shared" si="2"/>
        <v>9.9271848894090375</v>
      </c>
      <c r="G13" s="249">
        <f t="shared" si="2"/>
        <v>87.516865080033881</v>
      </c>
      <c r="H13" s="249">
        <f t="shared" si="3"/>
        <v>97.444049969442915</v>
      </c>
      <c r="I13" s="238"/>
      <c r="J13" s="249">
        <f t="shared" si="4"/>
        <v>11.524558974578277</v>
      </c>
      <c r="K13" s="249">
        <f t="shared" si="4"/>
        <v>78.763160611113392</v>
      </c>
      <c r="L13" s="249">
        <f t="shared" si="5"/>
        <v>90.287719585691661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84.987014902963836</v>
      </c>
      <c r="C14" s="249">
        <f t="shared" si="0"/>
        <v>15.13889837065161</v>
      </c>
      <c r="D14" s="249">
        <f t="shared" si="1"/>
        <v>100.12591327361545</v>
      </c>
      <c r="E14" s="238"/>
      <c r="F14" s="249">
        <f t="shared" si="2"/>
        <v>84.448991094831868</v>
      </c>
      <c r="G14" s="249">
        <f t="shared" si="2"/>
        <v>15.751296856449263</v>
      </c>
      <c r="H14" s="249">
        <f t="shared" si="3"/>
        <v>100.20028795128113</v>
      </c>
      <c r="I14" s="238"/>
      <c r="J14" s="249">
        <f t="shared" si="4"/>
        <v>91.158593252800159</v>
      </c>
      <c r="K14" s="249">
        <f t="shared" si="4"/>
        <v>18.60609054712473</v>
      </c>
      <c r="L14" s="249">
        <f t="shared" si="5"/>
        <v>109.76468379992488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48.035902283570266</v>
      </c>
      <c r="C15" s="249">
        <f t="shared" si="0"/>
        <v>33.790300349803275</v>
      </c>
      <c r="D15" s="249">
        <f t="shared" si="1"/>
        <v>81.826202633373541</v>
      </c>
      <c r="E15" s="238"/>
      <c r="F15" s="249">
        <f t="shared" si="2"/>
        <v>45.813346836922605</v>
      </c>
      <c r="G15" s="249">
        <f t="shared" si="2"/>
        <v>35.880280142078952</v>
      </c>
      <c r="H15" s="249">
        <f t="shared" si="3"/>
        <v>81.69362697900155</v>
      </c>
      <c r="I15" s="238"/>
      <c r="J15" s="249">
        <f t="shared" si="4"/>
        <v>45.808555488199566</v>
      </c>
      <c r="K15" s="249">
        <f t="shared" si="4"/>
        <v>39.640690975250614</v>
      </c>
      <c r="L15" s="249">
        <f t="shared" si="5"/>
        <v>85.44924646345018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9.2704935624637805</v>
      </c>
      <c r="C16" s="249">
        <f t="shared" si="0"/>
        <v>69.737246280433268</v>
      </c>
      <c r="D16" s="249">
        <f t="shared" si="1"/>
        <v>79.007739842897053</v>
      </c>
      <c r="E16" s="238"/>
      <c r="F16" s="249">
        <f t="shared" si="2"/>
        <v>8.6897987497150648</v>
      </c>
      <c r="G16" s="249">
        <f t="shared" si="2"/>
        <v>65.589531330935998</v>
      </c>
      <c r="H16" s="249">
        <f t="shared" si="3"/>
        <v>74.279330080651064</v>
      </c>
      <c r="I16" s="238"/>
      <c r="J16" s="249">
        <f t="shared" si="4"/>
        <v>11.306771329750704</v>
      </c>
      <c r="K16" s="249">
        <f t="shared" si="4"/>
        <v>64.978204431384427</v>
      </c>
      <c r="L16" s="249">
        <f t="shared" si="5"/>
        <v>76.284975761135129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54.482651437565821</v>
      </c>
      <c r="C17" s="249">
        <f t="shared" si="0"/>
        <v>65.103423487319759</v>
      </c>
      <c r="D17" s="249">
        <f t="shared" si="1"/>
        <v>119.58607492488558</v>
      </c>
      <c r="E17" s="238"/>
      <c r="F17" s="249">
        <f t="shared" si="2"/>
        <v>51.242259058450237</v>
      </c>
      <c r="G17" s="249">
        <f t="shared" si="2"/>
        <v>60.16764831648134</v>
      </c>
      <c r="H17" s="249">
        <f t="shared" si="3"/>
        <v>111.40990737493158</v>
      </c>
      <c r="I17" s="238"/>
      <c r="J17" s="249">
        <f t="shared" si="4"/>
        <v>49.143990560660768</v>
      </c>
      <c r="K17" s="249">
        <f t="shared" si="4"/>
        <v>64.366076133286867</v>
      </c>
      <c r="L17" s="249">
        <f t="shared" si="5"/>
        <v>113.51006669394764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465.69193582813722</v>
      </c>
      <c r="C19" s="247">
        <f t="shared" ref="C19:L19" si="6">SUM(C9:C17)</f>
        <v>539.69306417186294</v>
      </c>
      <c r="D19" s="247">
        <f t="shared" si="6"/>
        <v>1005.3850000000001</v>
      </c>
      <c r="E19" s="247"/>
      <c r="F19" s="247">
        <f t="shared" si="6"/>
        <v>497.10352388055014</v>
      </c>
      <c r="G19" s="247">
        <f t="shared" si="6"/>
        <v>568.1194761194497</v>
      </c>
      <c r="H19" s="247">
        <f t="shared" si="6"/>
        <v>1065.223</v>
      </c>
      <c r="I19" s="247"/>
      <c r="J19" s="247">
        <f t="shared" si="6"/>
        <v>540.18306753893717</v>
      </c>
      <c r="K19" s="247">
        <f t="shared" si="6"/>
        <v>601.18393246106211</v>
      </c>
      <c r="L19" s="247">
        <f t="shared" si="6"/>
        <v>1141.3669999999995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9.1806485704549162E-2</v>
      </c>
      <c r="C26" s="302">
        <v>0.32774850924791266</v>
      </c>
      <c r="D26" s="302">
        <f>SUM(B26:C26)</f>
        <v>0.41955499495246185</v>
      </c>
      <c r="E26" s="303"/>
      <c r="F26" s="302">
        <v>7.2631558315019579E-2</v>
      </c>
      <c r="G26" s="302">
        <v>0.16229433222122069</v>
      </c>
      <c r="H26" s="302">
        <f>SUM(F26:G26)</f>
        <v>0.23492589053624027</v>
      </c>
      <c r="I26" s="303"/>
      <c r="J26" s="302">
        <v>7.9240202427754078E-2</v>
      </c>
      <c r="K26" s="302">
        <v>0.19530033461648075</v>
      </c>
      <c r="L26" s="302">
        <f>SUM(J26:K26)</f>
        <v>0.27454053704423481</v>
      </c>
      <c r="M26" s="236"/>
      <c r="N26" s="236"/>
    </row>
    <row r="27" spans="1:14" x14ac:dyDescent="0.2">
      <c r="A27" s="237" t="str">
        <f>name!E$5</f>
        <v>Professional occupations</v>
      </c>
      <c r="B27" s="302">
        <v>8.6182182556584247E-2</v>
      </c>
      <c r="C27" s="302">
        <v>0.26209892886550323</v>
      </c>
      <c r="D27" s="302">
        <f t="shared" ref="D27:D34" si="7">SUM(B27:C27)</f>
        <v>0.34828111142208751</v>
      </c>
      <c r="E27" s="303"/>
      <c r="F27" s="302">
        <v>9.0622630564237902E-2</v>
      </c>
      <c r="G27" s="302">
        <v>0.17962825753413517</v>
      </c>
      <c r="H27" s="302">
        <f t="shared" ref="H27:H34" si="8">SUM(F27:G27)</f>
        <v>0.27025088809837305</v>
      </c>
      <c r="I27" s="303"/>
      <c r="J27" s="302">
        <v>0.15182576419357205</v>
      </c>
      <c r="K27" s="302">
        <v>0.35605572681143266</v>
      </c>
      <c r="L27" s="302">
        <f t="shared" ref="L27:L34" si="9">SUM(J27:K27)</f>
        <v>0.50788149100500468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9.2332727148110541E-2</v>
      </c>
      <c r="C28" s="302">
        <v>0.18275812231089095</v>
      </c>
      <c r="D28" s="302">
        <f t="shared" si="7"/>
        <v>0.27509084945900147</v>
      </c>
      <c r="E28" s="303"/>
      <c r="F28" s="302">
        <v>7.5364915016037162E-2</v>
      </c>
      <c r="G28" s="302">
        <v>0.10557802895655587</v>
      </c>
      <c r="H28" s="302">
        <f t="shared" si="8"/>
        <v>0.18094294397259303</v>
      </c>
      <c r="I28" s="303"/>
      <c r="J28" s="302">
        <v>0.10982967735478782</v>
      </c>
      <c r="K28" s="302">
        <v>0.14818500010459901</v>
      </c>
      <c r="L28" s="302">
        <f t="shared" si="9"/>
        <v>0.25801467745938683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0.35778514180655835</v>
      </c>
      <c r="C29" s="302">
        <v>0.17298739589871551</v>
      </c>
      <c r="D29" s="302">
        <f t="shared" si="7"/>
        <v>0.53077253770527388</v>
      </c>
      <c r="E29" s="303"/>
      <c r="F29" s="302">
        <v>0.1560923607000923</v>
      </c>
      <c r="G29" s="302">
        <v>6.004225336687348E-2</v>
      </c>
      <c r="H29" s="302">
        <f t="shared" si="8"/>
        <v>0.21613461406696577</v>
      </c>
      <c r="I29" s="303"/>
      <c r="J29" s="302">
        <v>0.12084347177047866</v>
      </c>
      <c r="K29" s="302">
        <v>9.4596381636592397E-2</v>
      </c>
      <c r="L29" s="302">
        <f t="shared" si="9"/>
        <v>0.21543985340707106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0.52641547724887461</v>
      </c>
      <c r="C30" s="302">
        <v>3.7543717709809061</v>
      </c>
      <c r="D30" s="302">
        <f t="shared" si="7"/>
        <v>4.2807872482297809</v>
      </c>
      <c r="E30" s="303"/>
      <c r="F30" s="302">
        <v>0.43958608561018514</v>
      </c>
      <c r="G30" s="302">
        <v>1.446248239230429</v>
      </c>
      <c r="H30" s="302">
        <f t="shared" si="8"/>
        <v>1.8858343248406142</v>
      </c>
      <c r="I30" s="303"/>
      <c r="J30" s="302">
        <v>0.46563175072729268</v>
      </c>
      <c r="K30" s="302">
        <v>1.3005272644000643</v>
      </c>
      <c r="L30" s="302">
        <f t="shared" si="9"/>
        <v>1.766159015127357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0.24616784599580727</v>
      </c>
      <c r="C31" s="302">
        <v>0.13109598611702689</v>
      </c>
      <c r="D31" s="302">
        <f t="shared" si="7"/>
        <v>0.37726383211283415</v>
      </c>
      <c r="E31" s="303"/>
      <c r="F31" s="302">
        <v>0.10718302789074448</v>
      </c>
      <c r="G31" s="302">
        <v>5.0143082413937827E-2</v>
      </c>
      <c r="H31" s="302">
        <f t="shared" si="8"/>
        <v>0.1573261103046823</v>
      </c>
      <c r="I31" s="303"/>
      <c r="J31" s="302">
        <v>0.11022665420183399</v>
      </c>
      <c r="K31" s="302">
        <v>6.0212211620240437E-2</v>
      </c>
      <c r="L31" s="302">
        <f t="shared" si="9"/>
        <v>0.17043886582207443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8.5700383534000571E-2</v>
      </c>
      <c r="C32" s="302">
        <v>7.8176775252784214E-2</v>
      </c>
      <c r="D32" s="302">
        <f t="shared" si="7"/>
        <v>0.16387715878678477</v>
      </c>
      <c r="E32" s="303"/>
      <c r="F32" s="302">
        <v>3.507599237331923E-2</v>
      </c>
      <c r="G32" s="302">
        <v>2.9629838781822966E-2</v>
      </c>
      <c r="H32" s="302">
        <f t="shared" si="8"/>
        <v>6.4705831155142196E-2</v>
      </c>
      <c r="I32" s="303"/>
      <c r="J32" s="302">
        <v>3.2014955022414186E-2</v>
      </c>
      <c r="K32" s="302">
        <v>3.490310896590141E-2</v>
      </c>
      <c r="L32" s="302">
        <f t="shared" si="9"/>
        <v>6.6918063988315596E-2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5.1165719642424327E-2</v>
      </c>
      <c r="C33" s="302">
        <v>0.2727501771345342</v>
      </c>
      <c r="D33" s="302">
        <f t="shared" si="7"/>
        <v>0.32391589677695853</v>
      </c>
      <c r="E33" s="303"/>
      <c r="F33" s="302">
        <v>2.5693268263103711E-2</v>
      </c>
      <c r="G33" s="302">
        <v>8.4656325776532523E-2</v>
      </c>
      <c r="H33" s="302">
        <f t="shared" si="8"/>
        <v>0.11034959403963623</v>
      </c>
      <c r="I33" s="303"/>
      <c r="J33" s="302">
        <v>1.7541504465734582E-2</v>
      </c>
      <c r="K33" s="302">
        <v>7.2502007783212127E-2</v>
      </c>
      <c r="L33" s="302">
        <f t="shared" si="9"/>
        <v>9.0043512248946717E-2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0.43579999046699819</v>
      </c>
      <c r="C34" s="302">
        <v>0.81165638008780805</v>
      </c>
      <c r="D34" s="302">
        <f t="shared" si="7"/>
        <v>1.2474563705548063</v>
      </c>
      <c r="E34" s="303"/>
      <c r="F34" s="302">
        <v>0.14926526215954153</v>
      </c>
      <c r="G34" s="302">
        <v>0.2292645408262087</v>
      </c>
      <c r="H34" s="302">
        <f t="shared" si="8"/>
        <v>0.37852980298575023</v>
      </c>
      <c r="I34" s="303"/>
      <c r="J34" s="302">
        <v>0.14910189518940278</v>
      </c>
      <c r="K34" s="302">
        <v>0.23746208870820223</v>
      </c>
      <c r="L34" s="302">
        <f t="shared" si="9"/>
        <v>0.38656398389760505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1.9733559541039074</v>
      </c>
      <c r="C36" s="311">
        <f t="shared" ref="C36:K36" si="10">SUM(C26:C34)</f>
        <v>5.9936440458960814</v>
      </c>
      <c r="D36" s="311">
        <f t="shared" si="10"/>
        <v>7.966999999999989</v>
      </c>
      <c r="E36" s="311"/>
      <c r="F36" s="311">
        <f t="shared" si="10"/>
        <v>1.1515151008922813</v>
      </c>
      <c r="G36" s="311">
        <f t="shared" si="10"/>
        <v>2.3474848991077164</v>
      </c>
      <c r="H36" s="311">
        <f t="shared" si="10"/>
        <v>3.498999999999997</v>
      </c>
      <c r="I36" s="311"/>
      <c r="J36" s="311">
        <f t="shared" si="10"/>
        <v>1.2362558753532709</v>
      </c>
      <c r="K36" s="311">
        <f t="shared" si="10"/>
        <v>2.4997441246467256</v>
      </c>
      <c r="L36" s="311">
        <f>SUM(L26:L34)</f>
        <v>3.7359999999999967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1.7119021958675582E-3</v>
      </c>
      <c r="C43" s="302">
        <v>5.4652052042918044E-2</v>
      </c>
      <c r="D43" s="302">
        <f>SUM(B43:C43)</f>
        <v>5.6363954238785603E-2</v>
      </c>
      <c r="E43" s="303"/>
      <c r="F43" s="302">
        <v>8.5256601070387347E-3</v>
      </c>
      <c r="G43" s="302">
        <v>0.10679773744518024</v>
      </c>
      <c r="H43" s="302">
        <f>SUM(F43:G43)</f>
        <v>0.11532339755221897</v>
      </c>
      <c r="I43" s="303"/>
      <c r="J43" s="302">
        <v>3.8261469212766252E-3</v>
      </c>
      <c r="K43" s="302">
        <v>5.1620244586422157E-2</v>
      </c>
      <c r="L43" s="302">
        <f>SUM(J43:K43)</f>
        <v>5.5446391507698783E-2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1.0771894372072724E-2</v>
      </c>
      <c r="C44" s="302">
        <v>4.3261543167271911E-2</v>
      </c>
      <c r="D44" s="302">
        <f t="shared" ref="D44:D51" si="11">SUM(B44:C44)</f>
        <v>5.4033437539344635E-2</v>
      </c>
      <c r="E44" s="303"/>
      <c r="F44" s="302">
        <v>3.1153172642463076E-2</v>
      </c>
      <c r="G44" s="302">
        <v>9.634492208587514E-2</v>
      </c>
      <c r="H44" s="302">
        <f t="shared" ref="H44:H51" si="12">SUM(F44:G44)</f>
        <v>0.12749809472833823</v>
      </c>
      <c r="I44" s="303"/>
      <c r="J44" s="302">
        <v>9.4775267395764227E-3</v>
      </c>
      <c r="K44" s="302">
        <v>6.0221077337525859E-2</v>
      </c>
      <c r="L44" s="302">
        <f t="shared" ref="L44:L51" si="13">SUM(J44:K44)</f>
        <v>6.969860407710228E-2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2.550169508066494E-3</v>
      </c>
      <c r="C45" s="302">
        <v>3.5411614343543604E-2</v>
      </c>
      <c r="D45" s="302">
        <f t="shared" si="11"/>
        <v>3.7961783851610101E-2</v>
      </c>
      <c r="E45" s="303"/>
      <c r="F45" s="302">
        <v>2.1346763636766922E-2</v>
      </c>
      <c r="G45" s="302">
        <v>9.2787777166888449E-2</v>
      </c>
      <c r="H45" s="302">
        <f t="shared" si="12"/>
        <v>0.11413454080365537</v>
      </c>
      <c r="I45" s="303"/>
      <c r="J45" s="302">
        <v>1.2573047689614524E-2</v>
      </c>
      <c r="K45" s="302">
        <v>4.3320422237441744E-2</v>
      </c>
      <c r="L45" s="302">
        <f t="shared" si="13"/>
        <v>5.5893469927056266E-2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2.129637982317792E-3</v>
      </c>
      <c r="C46" s="302">
        <v>8.1107536475417494E-3</v>
      </c>
      <c r="D46" s="302">
        <f t="shared" si="11"/>
        <v>1.0240391629859541E-2</v>
      </c>
      <c r="E46" s="303"/>
      <c r="F46" s="302">
        <v>2.7760747819231969E-2</v>
      </c>
      <c r="G46" s="302">
        <v>1.1462328284266634E-2</v>
      </c>
      <c r="H46" s="302">
        <f t="shared" si="12"/>
        <v>3.9223076103498601E-2</v>
      </c>
      <c r="I46" s="303"/>
      <c r="J46" s="302">
        <v>1.396297242097152E-2</v>
      </c>
      <c r="K46" s="302">
        <v>4.7573427189054078E-3</v>
      </c>
      <c r="L46" s="302">
        <f t="shared" si="13"/>
        <v>1.8720315139876927E-2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1.1252099351471724E-3</v>
      </c>
      <c r="C47" s="302">
        <v>9.2057471019767745E-2</v>
      </c>
      <c r="D47" s="302">
        <f t="shared" si="11"/>
        <v>9.3182680954914915E-2</v>
      </c>
      <c r="E47" s="303"/>
      <c r="F47" s="302">
        <v>7.5246113099530407E-4</v>
      </c>
      <c r="G47" s="302">
        <v>0.11844959333713762</v>
      </c>
      <c r="H47" s="302">
        <f>SUM(F47:G47)</f>
        <v>0.11920205446813292</v>
      </c>
      <c r="I47" s="303"/>
      <c r="J47" s="302">
        <v>3.5952555993744491E-4</v>
      </c>
      <c r="K47" s="302">
        <v>4.3656226221564717E-2</v>
      </c>
      <c r="L47" s="302">
        <f t="shared" si="13"/>
        <v>4.401575178150216E-2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3.2011899237605144E-3</v>
      </c>
      <c r="C48" s="302">
        <v>5.1002371199428331E-3</v>
      </c>
      <c r="D48" s="302">
        <f t="shared" si="11"/>
        <v>8.3014270437033466E-3</v>
      </c>
      <c r="E48" s="303"/>
      <c r="F48" s="302">
        <v>3.9520450597223837E-3</v>
      </c>
      <c r="G48" s="302">
        <v>1.2616645930289921E-2</v>
      </c>
      <c r="H48" s="302">
        <f t="shared" si="12"/>
        <v>1.6568690990012305E-2</v>
      </c>
      <c r="I48" s="303"/>
      <c r="J48" s="302">
        <v>9.7875293299822387E-4</v>
      </c>
      <c r="K48" s="302">
        <v>5.8049465563452564E-3</v>
      </c>
      <c r="L48" s="302">
        <f t="shared" si="13"/>
        <v>6.7836994893434805E-3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1.1932750859509715E-3</v>
      </c>
      <c r="C49" s="302">
        <v>7.0320875951509227E-3</v>
      </c>
      <c r="D49" s="302">
        <f t="shared" si="11"/>
        <v>8.2253626811018936E-3</v>
      </c>
      <c r="E49" s="303"/>
      <c r="F49" s="302">
        <v>6.1017261413107877E-3</v>
      </c>
      <c r="G49" s="302">
        <v>1.1356951471839152E-2</v>
      </c>
      <c r="H49" s="302">
        <f t="shared" si="12"/>
        <v>1.7458677613149939E-2</v>
      </c>
      <c r="I49" s="303"/>
      <c r="J49" s="302">
        <v>2.9556432901669213E-3</v>
      </c>
      <c r="K49" s="302">
        <v>5.6147798908975912E-3</v>
      </c>
      <c r="L49" s="302">
        <f t="shared" si="13"/>
        <v>8.570423181064513E-3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2.7104929190164624E-3</v>
      </c>
      <c r="C50" s="302">
        <v>5.8218913201641832E-2</v>
      </c>
      <c r="D50" s="302">
        <f t="shared" si="11"/>
        <v>6.0929406120658294E-2</v>
      </c>
      <c r="E50" s="303"/>
      <c r="F50" s="302">
        <v>5.3101556488090282E-4</v>
      </c>
      <c r="G50" s="302">
        <v>7.3235526541204021E-2</v>
      </c>
      <c r="H50" s="302">
        <f t="shared" si="12"/>
        <v>7.3766542106084923E-2</v>
      </c>
      <c r="I50" s="303"/>
      <c r="J50" s="302">
        <v>1.4017913285804278E-4</v>
      </c>
      <c r="K50" s="302">
        <v>2.1884232608841744E-2</v>
      </c>
      <c r="L50" s="302">
        <f t="shared" si="13"/>
        <v>2.2024411741699786E-2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1.8196668129519197E-3</v>
      </c>
      <c r="C51" s="302">
        <v>7.394188912707042E-2</v>
      </c>
      <c r="D51" s="302">
        <f t="shared" si="11"/>
        <v>7.5761555940022346E-2</v>
      </c>
      <c r="E51" s="303"/>
      <c r="F51" s="302">
        <v>3.3571449171271111E-3</v>
      </c>
      <c r="G51" s="302">
        <v>5.4677807177826877E-3</v>
      </c>
      <c r="H51" s="302">
        <f t="shared" si="12"/>
        <v>8.8249256349097992E-3</v>
      </c>
      <c r="I51" s="303"/>
      <c r="J51" s="302">
        <v>1.294288574943511E-3</v>
      </c>
      <c r="K51" s="302">
        <v>1.55264457971224E-3</v>
      </c>
      <c r="L51" s="302">
        <f t="shared" si="13"/>
        <v>2.8469331546557512E-3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2.7213438735151609E-2</v>
      </c>
      <c r="C53" s="311">
        <f t="shared" ref="C53:L53" si="14">SUM(C43:C51)</f>
        <v>0.37778656126484911</v>
      </c>
      <c r="D53" s="311">
        <f t="shared" si="14"/>
        <v>0.40500000000000069</v>
      </c>
      <c r="E53" s="311"/>
      <c r="F53" s="311">
        <f t="shared" si="14"/>
        <v>0.10348073701953719</v>
      </c>
      <c r="G53" s="311">
        <f t="shared" si="14"/>
        <v>0.52851926298046381</v>
      </c>
      <c r="H53" s="311">
        <f t="shared" si="14"/>
        <v>0.63200000000000101</v>
      </c>
      <c r="I53" s="311"/>
      <c r="J53" s="311">
        <f t="shared" si="14"/>
        <v>4.5568083262343233E-2</v>
      </c>
      <c r="K53" s="311">
        <f t="shared" si="14"/>
        <v>0.23843191673765671</v>
      </c>
      <c r="L53" s="311">
        <f t="shared" si="14"/>
        <v>0.28399999999999992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0.20476249963545037</v>
      </c>
      <c r="C60" s="302">
        <v>0.45736554450817507</v>
      </c>
      <c r="D60" s="302">
        <f>SUM(B60:C60)</f>
        <v>0.66212804414362547</v>
      </c>
      <c r="E60" s="303"/>
      <c r="F60" s="302">
        <v>0.2285055593256646</v>
      </c>
      <c r="G60" s="302">
        <v>0.43445896730869671</v>
      </c>
      <c r="H60" s="302">
        <f>SUM(F60:G60)</f>
        <v>0.66296452663436134</v>
      </c>
      <c r="I60" s="303"/>
      <c r="J60" s="302">
        <v>0.23555928848745247</v>
      </c>
      <c r="K60" s="302">
        <v>0.37257550205153278</v>
      </c>
      <c r="L60" s="302">
        <f>SUM(J60:K60)</f>
        <v>0.60813479053898523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0.32035491323648191</v>
      </c>
      <c r="C61" s="302">
        <v>0.30289252531498273</v>
      </c>
      <c r="D61" s="302">
        <f t="shared" ref="D61:D68" si="15">SUM(B61:C61)</f>
        <v>0.62324743855146458</v>
      </c>
      <c r="E61" s="303"/>
      <c r="F61" s="302">
        <v>0.38753431548231576</v>
      </c>
      <c r="G61" s="302">
        <v>0.32696684570485823</v>
      </c>
      <c r="H61" s="302">
        <f t="shared" ref="H61:H68" si="16">SUM(F61:G61)</f>
        <v>0.71450116118717399</v>
      </c>
      <c r="I61" s="303"/>
      <c r="J61" s="302">
        <v>0.48136103574387407</v>
      </c>
      <c r="K61" s="302">
        <v>0.42593236002589085</v>
      </c>
      <c r="L61" s="302">
        <f t="shared" ref="L61:L68" si="17">SUM(J61:K61)</f>
        <v>0.90729339576976487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0.36753219726639658</v>
      </c>
      <c r="C62" s="302">
        <v>0.45228828077869559</v>
      </c>
      <c r="D62" s="302">
        <f t="shared" si="15"/>
        <v>0.81982047804509217</v>
      </c>
      <c r="E62" s="303"/>
      <c r="F62" s="302">
        <v>0.38292783373307088</v>
      </c>
      <c r="G62" s="302">
        <v>0.47461153422110369</v>
      </c>
      <c r="H62" s="302">
        <f t="shared" si="16"/>
        <v>0.85753936795417451</v>
      </c>
      <c r="I62" s="303"/>
      <c r="J62" s="302">
        <v>0.44719583561082493</v>
      </c>
      <c r="K62" s="302">
        <v>0.43842148229430589</v>
      </c>
      <c r="L62" s="302">
        <f t="shared" si="17"/>
        <v>0.88561731790513076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0.27438960381949762</v>
      </c>
      <c r="C63" s="302">
        <v>0.39827857190506477</v>
      </c>
      <c r="D63" s="302">
        <f t="shared" si="15"/>
        <v>0.67266817572456239</v>
      </c>
      <c r="E63" s="303"/>
      <c r="F63" s="302">
        <v>0.24055217910728735</v>
      </c>
      <c r="G63" s="302">
        <v>0.3661463731741661</v>
      </c>
      <c r="H63" s="302">
        <f t="shared" si="16"/>
        <v>0.60669855228145342</v>
      </c>
      <c r="I63" s="303"/>
      <c r="J63" s="302">
        <v>0.18358498637410509</v>
      </c>
      <c r="K63" s="302">
        <v>0.4092146025555497</v>
      </c>
      <c r="L63" s="302">
        <f t="shared" si="17"/>
        <v>0.59279958892965479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0.20184789539539233</v>
      </c>
      <c r="C64" s="302">
        <v>1.3600190428470846</v>
      </c>
      <c r="D64" s="302">
        <f t="shared" si="15"/>
        <v>1.561866938242477</v>
      </c>
      <c r="E64" s="303"/>
      <c r="F64" s="302">
        <v>0.1515066640967927</v>
      </c>
      <c r="G64" s="302">
        <v>0.80497380148487852</v>
      </c>
      <c r="H64" s="302">
        <f t="shared" si="16"/>
        <v>0.95648046558167121</v>
      </c>
      <c r="I64" s="303"/>
      <c r="J64" s="302">
        <v>0.1118152381040422</v>
      </c>
      <c r="K64" s="302">
        <v>0.68436017791439074</v>
      </c>
      <c r="L64" s="302">
        <f t="shared" si="17"/>
        <v>0.79617541601843289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5.0976830301842371E-2</v>
      </c>
      <c r="C65" s="302">
        <v>4.4006061827297119E-2</v>
      </c>
      <c r="D65" s="302">
        <f t="shared" si="15"/>
        <v>9.498289212913949E-2</v>
      </c>
      <c r="E65" s="303"/>
      <c r="F65" s="302">
        <v>4.9686624737707928E-2</v>
      </c>
      <c r="G65" s="302">
        <v>4.220625674746787E-2</v>
      </c>
      <c r="H65" s="302">
        <f t="shared" si="16"/>
        <v>9.1892881485175798E-2</v>
      </c>
      <c r="I65" s="303"/>
      <c r="J65" s="302">
        <v>4.6857297647383715E-2</v>
      </c>
      <c r="K65" s="302">
        <v>3.8099754763811354E-2</v>
      </c>
      <c r="L65" s="302">
        <f t="shared" si="17"/>
        <v>8.4957052411195069E-2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0.15808777020135206</v>
      </c>
      <c r="C66" s="302">
        <v>0.10470767877053647</v>
      </c>
      <c r="D66" s="302">
        <f t="shared" si="15"/>
        <v>0.26279544897188856</v>
      </c>
      <c r="E66" s="303"/>
      <c r="F66" s="302">
        <v>0.12177111667635143</v>
      </c>
      <c r="G66" s="302">
        <v>9.6998266090966082E-2</v>
      </c>
      <c r="H66" s="302">
        <f t="shared" si="16"/>
        <v>0.2187693827673175</v>
      </c>
      <c r="I66" s="303"/>
      <c r="J66" s="302">
        <v>9.5107799590645664E-2</v>
      </c>
      <c r="K66" s="302">
        <v>0.10747885788711306</v>
      </c>
      <c r="L66" s="302">
        <f t="shared" si="17"/>
        <v>0.20258665747775872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1.0815669101678766</v>
      </c>
      <c r="C67" s="302">
        <v>2.80368386105796</v>
      </c>
      <c r="D67" s="302">
        <f t="shared" si="15"/>
        <v>3.8852507712258366</v>
      </c>
      <c r="E67" s="303"/>
      <c r="F67" s="302">
        <v>0.72521551375855076</v>
      </c>
      <c r="G67" s="302">
        <v>1.9618746441175903</v>
      </c>
      <c r="H67" s="302">
        <f t="shared" si="16"/>
        <v>2.687090157876141</v>
      </c>
      <c r="I67" s="303"/>
      <c r="J67" s="302">
        <v>0.59788154906687219</v>
      </c>
      <c r="K67" s="302">
        <v>1.6337219908934726</v>
      </c>
      <c r="L67" s="302">
        <f t="shared" si="17"/>
        <v>2.2316035399603447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0.71016457906628083</v>
      </c>
      <c r="C68" s="302">
        <v>1.0650752338996174</v>
      </c>
      <c r="D68" s="302">
        <f t="shared" si="15"/>
        <v>1.7752398129658982</v>
      </c>
      <c r="E68" s="303"/>
      <c r="F68" s="302">
        <v>0.43971917769496621</v>
      </c>
      <c r="G68" s="302">
        <v>0.73834432653756643</v>
      </c>
      <c r="H68" s="302">
        <f t="shared" si="16"/>
        <v>1.1780635042325327</v>
      </c>
      <c r="I68" s="303"/>
      <c r="J68" s="302">
        <v>0.64926226476973059</v>
      </c>
      <c r="K68" s="302">
        <v>0.80056997621897907</v>
      </c>
      <c r="L68" s="302">
        <f t="shared" si="17"/>
        <v>1.4498322409887097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3.3696831990905709</v>
      </c>
      <c r="C70" s="311">
        <f t="shared" ref="C70:L70" si="18">SUM(C60:C68)</f>
        <v>6.9883168009094137</v>
      </c>
      <c r="D70" s="311">
        <f t="shared" si="18"/>
        <v>10.357999999999985</v>
      </c>
      <c r="E70" s="311"/>
      <c r="F70" s="311">
        <f t="shared" si="18"/>
        <v>2.7274189846127075</v>
      </c>
      <c r="G70" s="311">
        <f t="shared" si="18"/>
        <v>5.246581015387294</v>
      </c>
      <c r="H70" s="311">
        <f t="shared" si="18"/>
        <v>7.9740000000000011</v>
      </c>
      <c r="I70" s="311"/>
      <c r="J70" s="311">
        <f t="shared" si="18"/>
        <v>2.8486252953949309</v>
      </c>
      <c r="K70" s="311">
        <f t="shared" si="18"/>
        <v>4.9103747046050454</v>
      </c>
      <c r="L70" s="311">
        <f t="shared" si="18"/>
        <v>7.7589999999999772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0.20829619799426133</v>
      </c>
      <c r="C77" s="302">
        <v>1.0704250362194601</v>
      </c>
      <c r="D77" s="302">
        <f>SUM(B77:C77)</f>
        <v>1.2787212342137213</v>
      </c>
      <c r="E77" s="303"/>
      <c r="F77" s="302">
        <v>0.37757514152787502</v>
      </c>
      <c r="G77" s="302">
        <v>1.4610150836859974</v>
      </c>
      <c r="H77" s="302">
        <f>SUM(F77:G77)</f>
        <v>1.8385902252138724</v>
      </c>
      <c r="I77" s="303"/>
      <c r="J77" s="302">
        <v>0.36447561178688181</v>
      </c>
      <c r="K77" s="302">
        <v>1.2738381484820029</v>
      </c>
      <c r="L77" s="302">
        <f>SUM(J77:K77)</f>
        <v>1.6383137602688849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0.2849226167022077</v>
      </c>
      <c r="C78" s="302">
        <v>1.9204128763840875</v>
      </c>
      <c r="D78" s="302">
        <f t="shared" ref="D78:D85" si="19">SUM(B78:C78)</f>
        <v>2.2053354930862952</v>
      </c>
      <c r="E78" s="303"/>
      <c r="F78" s="302">
        <v>0.50013141756862445</v>
      </c>
      <c r="G78" s="302">
        <v>2.7934102209034002</v>
      </c>
      <c r="H78" s="302">
        <f t="shared" ref="H78:H85" si="20">SUM(F78:G78)</f>
        <v>3.2935416384720249</v>
      </c>
      <c r="I78" s="303"/>
      <c r="J78" s="302">
        <v>0.52723449193412875</v>
      </c>
      <c r="K78" s="302">
        <v>3.5336709083941455</v>
      </c>
      <c r="L78" s="302">
        <f t="shared" ref="L78:L85" si="21">SUM(J78:K78)</f>
        <v>4.0609054003282745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0.34915600253088624</v>
      </c>
      <c r="C79" s="302">
        <v>0.82192790794028803</v>
      </c>
      <c r="D79" s="302">
        <f t="shared" si="19"/>
        <v>1.1710839104711743</v>
      </c>
      <c r="E79" s="303"/>
      <c r="F79" s="302">
        <v>0.5312197100943038</v>
      </c>
      <c r="G79" s="302">
        <v>1.1719545142606798</v>
      </c>
      <c r="H79" s="302">
        <f t="shared" si="20"/>
        <v>1.7031742243549837</v>
      </c>
      <c r="I79" s="303"/>
      <c r="J79" s="302">
        <v>0.54425837475162642</v>
      </c>
      <c r="K79" s="302">
        <v>1.063365535818104</v>
      </c>
      <c r="L79" s="302">
        <f t="shared" si="21"/>
        <v>1.6076239105697305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0.74328979370934056</v>
      </c>
      <c r="C80" s="302">
        <v>0.18827987105327065</v>
      </c>
      <c r="D80" s="302">
        <f t="shared" si="19"/>
        <v>0.93156966476261127</v>
      </c>
      <c r="E80" s="303"/>
      <c r="F80" s="302">
        <v>0.96859540182839998</v>
      </c>
      <c r="G80" s="302">
        <v>0.26650554288998052</v>
      </c>
      <c r="H80" s="302">
        <f t="shared" si="20"/>
        <v>1.2351009447183805</v>
      </c>
      <c r="I80" s="303"/>
      <c r="J80" s="302">
        <v>0.72981984173045322</v>
      </c>
      <c r="K80" s="302">
        <v>0.32294469808681681</v>
      </c>
      <c r="L80" s="302">
        <f t="shared" si="21"/>
        <v>1.05276453981727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7.1169629811666829E-2</v>
      </c>
      <c r="C81" s="302">
        <v>3.0887162935310597</v>
      </c>
      <c r="D81" s="302">
        <f t="shared" si="19"/>
        <v>3.1598859233427263</v>
      </c>
      <c r="E81" s="303"/>
      <c r="F81" s="302">
        <v>0.10187842990279204</v>
      </c>
      <c r="G81" s="302">
        <v>3.1166257209562946</v>
      </c>
      <c r="H81" s="302">
        <f t="shared" si="20"/>
        <v>3.2185041508590868</v>
      </c>
      <c r="I81" s="303"/>
      <c r="J81" s="302">
        <v>0.13336987298988748</v>
      </c>
      <c r="K81" s="302">
        <v>2.434357106500237</v>
      </c>
      <c r="L81" s="302">
        <f t="shared" si="21"/>
        <v>2.5677269794901245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5.9143149480624706E-2</v>
      </c>
      <c r="C82" s="302">
        <v>1.9859735945748778E-2</v>
      </c>
      <c r="D82" s="302">
        <f t="shared" si="19"/>
        <v>7.9002885426373487E-2</v>
      </c>
      <c r="E82" s="303"/>
      <c r="F82" s="302">
        <v>9.058369466203002E-2</v>
      </c>
      <c r="G82" s="302">
        <v>2.2368899300662722E-2</v>
      </c>
      <c r="H82" s="302">
        <f t="shared" si="20"/>
        <v>0.11295259396269275</v>
      </c>
      <c r="I82" s="303"/>
      <c r="J82" s="302">
        <v>9.8474396765196107E-2</v>
      </c>
      <c r="K82" s="302">
        <v>2.225596546524311E-2</v>
      </c>
      <c r="L82" s="302">
        <f t="shared" si="21"/>
        <v>0.12073036223043922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0.15678410280711189</v>
      </c>
      <c r="C83" s="302">
        <v>0.17593517552430579</v>
      </c>
      <c r="D83" s="302">
        <f t="shared" si="19"/>
        <v>0.33271927833141768</v>
      </c>
      <c r="E83" s="303"/>
      <c r="F83" s="302">
        <v>0.21054561618888784</v>
      </c>
      <c r="G83" s="302">
        <v>0.23692997072607094</v>
      </c>
      <c r="H83" s="302">
        <f t="shared" si="20"/>
        <v>0.44747558691495881</v>
      </c>
      <c r="I83" s="303"/>
      <c r="J83" s="302">
        <v>0.1738569618538767</v>
      </c>
      <c r="K83" s="302">
        <v>0.28802891126360614</v>
      </c>
      <c r="L83" s="302">
        <f t="shared" si="21"/>
        <v>0.46188587311748286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0.43539116389289972</v>
      </c>
      <c r="C84" s="302">
        <v>1.598238577531607</v>
      </c>
      <c r="D84" s="302">
        <f t="shared" si="19"/>
        <v>2.0336297414245066</v>
      </c>
      <c r="E84" s="303"/>
      <c r="F84" s="302">
        <v>0.40431222996077248</v>
      </c>
      <c r="G84" s="302">
        <v>1.5794009435448075</v>
      </c>
      <c r="H84" s="302">
        <f t="shared" si="20"/>
        <v>1.98371317350558</v>
      </c>
      <c r="I84" s="303"/>
      <c r="J84" s="302">
        <v>0.33555211707463595</v>
      </c>
      <c r="K84" s="302">
        <v>1.3163690263805785</v>
      </c>
      <c r="L84" s="302">
        <f t="shared" si="21"/>
        <v>1.6519211434552146</v>
      </c>
      <c r="M84" s="236"/>
      <c r="N84" s="236"/>
    </row>
    <row r="85" spans="1:14" x14ac:dyDescent="0.2">
      <c r="A85" s="237" t="str">
        <f>name!E$12</f>
        <v>Elementary occupations</v>
      </c>
      <c r="B85" s="302">
        <v>0.12938581889616751</v>
      </c>
      <c r="C85" s="302">
        <v>0.32666605004501548</v>
      </c>
      <c r="D85" s="302">
        <f t="shared" si="19"/>
        <v>0.45605186894118299</v>
      </c>
      <c r="E85" s="303"/>
      <c r="F85" s="302">
        <v>0.13379838637709365</v>
      </c>
      <c r="G85" s="302">
        <v>0.3191490756213034</v>
      </c>
      <c r="H85" s="302">
        <f t="shared" si="20"/>
        <v>0.45294746199839708</v>
      </c>
      <c r="I85" s="303"/>
      <c r="J85" s="302">
        <v>0.20413695588893346</v>
      </c>
      <c r="K85" s="302">
        <v>0.28799107483363934</v>
      </c>
      <c r="L85" s="302">
        <f t="shared" si="21"/>
        <v>0.49212803072257283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2.4375384758251664</v>
      </c>
      <c r="C87" s="311">
        <f t="shared" ref="C87:D87" si="22">SUM(C77:C85)</f>
        <v>9.2104615241748427</v>
      </c>
      <c r="D87" s="311">
        <f t="shared" si="22"/>
        <v>11.648000000000009</v>
      </c>
      <c r="E87" s="311"/>
      <c r="F87" s="311">
        <f t="shared" ref="F87:H87" si="23">SUM(F77:F85)</f>
        <v>3.3186400281107793</v>
      </c>
      <c r="G87" s="311">
        <f t="shared" si="23"/>
        <v>10.967359971889199</v>
      </c>
      <c r="H87" s="311">
        <f t="shared" si="23"/>
        <v>14.285999999999975</v>
      </c>
      <c r="I87" s="311"/>
      <c r="J87" s="311">
        <f t="shared" ref="J87:L87" si="24">SUM(J77:J85)</f>
        <v>3.1111786247756203</v>
      </c>
      <c r="K87" s="311">
        <f t="shared" si="24"/>
        <v>10.542821375224372</v>
      </c>
      <c r="L87" s="311">
        <f t="shared" si="24"/>
        <v>13.653999999999993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1.0670490483059936</v>
      </c>
      <c r="C94" s="302">
        <v>5.3319522981801466</v>
      </c>
      <c r="D94" s="302">
        <f>SUM(B94:C94)</f>
        <v>6.3990013464861404</v>
      </c>
      <c r="E94" s="303"/>
      <c r="F94" s="302">
        <v>1.490414078372837</v>
      </c>
      <c r="G94" s="302">
        <v>5.4340913666954158</v>
      </c>
      <c r="H94" s="302">
        <f>SUM(F94:G94)</f>
        <v>6.9245054450682524</v>
      </c>
      <c r="I94" s="303"/>
      <c r="J94" s="302">
        <v>1.2742769184083296</v>
      </c>
      <c r="K94" s="302">
        <v>4.532000745679615</v>
      </c>
      <c r="L94" s="302">
        <f>SUM(J94:K94)</f>
        <v>5.8062776640879443</v>
      </c>
      <c r="M94" s="236"/>
      <c r="N94" s="236"/>
    </row>
    <row r="95" spans="1:14" x14ac:dyDescent="0.2">
      <c r="A95" s="237" t="str">
        <f>name!E$5</f>
        <v>Professional occupations</v>
      </c>
      <c r="B95" s="302">
        <v>1.3876484217210445</v>
      </c>
      <c r="C95" s="302">
        <v>7.8870338679562568</v>
      </c>
      <c r="D95" s="302">
        <f t="shared" ref="D95:D102" si="25">SUM(B95:C95)</f>
        <v>9.2746822896773011</v>
      </c>
      <c r="E95" s="303"/>
      <c r="F95" s="302">
        <v>2.0523717850520526</v>
      </c>
      <c r="G95" s="302">
        <v>9.035841089172834</v>
      </c>
      <c r="H95" s="302">
        <f t="shared" ref="H95:H102" si="26">SUM(F95:G95)</f>
        <v>11.088212874224887</v>
      </c>
      <c r="I95" s="303"/>
      <c r="J95" s="302">
        <v>2.1452903785809321</v>
      </c>
      <c r="K95" s="302">
        <v>10.666463531815474</v>
      </c>
      <c r="L95" s="302">
        <f t="shared" ref="L95:L102" si="27">SUM(J95:K95)</f>
        <v>12.811753910396405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1.6688628179566332</v>
      </c>
      <c r="C96" s="302">
        <v>4.4428109441306178</v>
      </c>
      <c r="D96" s="302">
        <f t="shared" si="25"/>
        <v>6.1116737620872508</v>
      </c>
      <c r="E96" s="303"/>
      <c r="F96" s="302">
        <v>2.1078557445731469</v>
      </c>
      <c r="G96" s="302">
        <v>4.9070138034334088</v>
      </c>
      <c r="H96" s="302">
        <f t="shared" si="26"/>
        <v>7.0148695480065557</v>
      </c>
      <c r="I96" s="303"/>
      <c r="J96" s="302">
        <v>1.9474201981599693</v>
      </c>
      <c r="K96" s="302">
        <v>4.2623598232303319</v>
      </c>
      <c r="L96" s="302">
        <f t="shared" si="27"/>
        <v>6.2097800213903014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3.5631314235082852</v>
      </c>
      <c r="C97" s="302">
        <v>1.6965085757328588</v>
      </c>
      <c r="D97" s="302">
        <f t="shared" si="25"/>
        <v>5.259639999241144</v>
      </c>
      <c r="E97" s="303"/>
      <c r="F97" s="302">
        <v>3.6482941241745301</v>
      </c>
      <c r="G97" s="302">
        <v>1.9743478230337097</v>
      </c>
      <c r="H97" s="302">
        <f t="shared" si="26"/>
        <v>5.6226419472082396</v>
      </c>
      <c r="I97" s="303"/>
      <c r="J97" s="302">
        <v>2.7369776469448124</v>
      </c>
      <c r="K97" s="302">
        <v>2.0982480929385745</v>
      </c>
      <c r="L97" s="302">
        <f t="shared" si="27"/>
        <v>4.8352257398833869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0.86588432058740294</v>
      </c>
      <c r="C98" s="302">
        <v>24.002682459194705</v>
      </c>
      <c r="D98" s="302">
        <f t="shared" si="25"/>
        <v>24.868566779782107</v>
      </c>
      <c r="E98" s="303"/>
      <c r="F98" s="302">
        <v>1.0582729600644074</v>
      </c>
      <c r="G98" s="302">
        <v>17.627158574387074</v>
      </c>
      <c r="H98" s="302">
        <f t="shared" si="26"/>
        <v>18.685431534451482</v>
      </c>
      <c r="I98" s="303"/>
      <c r="J98" s="302">
        <v>0.95325942727310398</v>
      </c>
      <c r="K98" s="302">
        <v>14.145711040920233</v>
      </c>
      <c r="L98" s="302">
        <f t="shared" si="27"/>
        <v>15.098970468193336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0.39361318426563974</v>
      </c>
      <c r="C99" s="302">
        <v>0.30695607754379334</v>
      </c>
      <c r="D99" s="302">
        <f t="shared" si="25"/>
        <v>0.70056926180943302</v>
      </c>
      <c r="E99" s="303"/>
      <c r="F99" s="302">
        <v>0.43031249934415672</v>
      </c>
      <c r="G99" s="302">
        <v>0.5020457495265902</v>
      </c>
      <c r="H99" s="302">
        <f t="shared" si="26"/>
        <v>0.93235824887074692</v>
      </c>
      <c r="I99" s="303"/>
      <c r="J99" s="302">
        <v>0.32928642120093654</v>
      </c>
      <c r="K99" s="302">
        <v>0.5338010636357563</v>
      </c>
      <c r="L99" s="302">
        <f t="shared" si="27"/>
        <v>0.86308748483669284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1.034192025900355</v>
      </c>
      <c r="C100" s="302">
        <v>1.17627505171531</v>
      </c>
      <c r="D100" s="302">
        <f t="shared" si="25"/>
        <v>2.210467077615665</v>
      </c>
      <c r="E100" s="303"/>
      <c r="F100" s="302">
        <v>1.0432667463932097</v>
      </c>
      <c r="G100" s="302">
        <v>1.2935040978069881</v>
      </c>
      <c r="H100" s="302">
        <f t="shared" si="26"/>
        <v>2.3367708442001978</v>
      </c>
      <c r="I100" s="303"/>
      <c r="J100" s="302">
        <v>0.8674375574802955</v>
      </c>
      <c r="K100" s="302">
        <v>1.3131709924786912</v>
      </c>
      <c r="L100" s="302">
        <f t="shared" si="27"/>
        <v>2.1806085499589867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2.2480851209816501</v>
      </c>
      <c r="C101" s="302">
        <v>14.702355659137716</v>
      </c>
      <c r="D101" s="302">
        <f t="shared" si="25"/>
        <v>16.950440780119365</v>
      </c>
      <c r="E101" s="303"/>
      <c r="F101" s="302">
        <v>2.2033161574365496</v>
      </c>
      <c r="G101" s="302">
        <v>11.413216310731235</v>
      </c>
      <c r="H101" s="302">
        <f t="shared" si="26"/>
        <v>13.616532468167785</v>
      </c>
      <c r="I101" s="303"/>
      <c r="J101" s="302">
        <v>2.2432000551088951</v>
      </c>
      <c r="K101" s="302">
        <v>9.5536156904402461</v>
      </c>
      <c r="L101" s="302">
        <f t="shared" si="27"/>
        <v>11.796815745549141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1.1540173024834035</v>
      </c>
      <c r="C102" s="302">
        <v>3.0779414006980979</v>
      </c>
      <c r="D102" s="302">
        <f t="shared" si="25"/>
        <v>4.2319587031815011</v>
      </c>
      <c r="E102" s="303"/>
      <c r="F102" s="302">
        <v>0.99958637520714955</v>
      </c>
      <c r="G102" s="302">
        <v>2.5170907145947239</v>
      </c>
      <c r="H102" s="302">
        <f t="shared" si="26"/>
        <v>3.5166770898018735</v>
      </c>
      <c r="I102" s="303"/>
      <c r="J102" s="302">
        <v>1.2276621451583956</v>
      </c>
      <c r="K102" s="302">
        <v>2.111818270545283</v>
      </c>
      <c r="L102" s="302">
        <f t="shared" si="27"/>
        <v>3.3394804157036786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13.382483665710406</v>
      </c>
      <c r="C104" s="311">
        <f t="shared" ref="C104:D104" si="28">SUM(C94:C102)</f>
        <v>62.624516334289495</v>
      </c>
      <c r="D104" s="311">
        <f t="shared" si="28"/>
        <v>76.00699999999992</v>
      </c>
      <c r="E104" s="311"/>
      <c r="F104" s="311">
        <f t="shared" ref="F104:H104" si="29">SUM(F94:F102)</f>
        <v>15.033690470618039</v>
      </c>
      <c r="G104" s="311">
        <f t="shared" si="29"/>
        <v>54.704309529381973</v>
      </c>
      <c r="H104" s="311">
        <f t="shared" si="29"/>
        <v>69.738000000000028</v>
      </c>
      <c r="I104" s="311"/>
      <c r="J104" s="311">
        <f t="shared" ref="J104:L104" si="30">SUM(J94:J102)</f>
        <v>13.72481074831567</v>
      </c>
      <c r="K104" s="311">
        <f t="shared" si="30"/>
        <v>49.217189251684204</v>
      </c>
      <c r="L104" s="311">
        <f t="shared" si="30"/>
        <v>62.941999999999872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6.1527653094950327E-2</v>
      </c>
      <c r="C111" s="302">
        <v>0.13474712176952758</v>
      </c>
      <c r="D111" s="302">
        <f>SUM(B111:C111)</f>
        <v>0.19627477486447792</v>
      </c>
      <c r="E111" s="303"/>
      <c r="F111" s="302">
        <v>7.1254200302741419E-2</v>
      </c>
      <c r="G111" s="302">
        <v>9.9381187875521276E-2</v>
      </c>
      <c r="H111" s="302">
        <f>SUM(F111:G111)</f>
        <v>0.17063538817826268</v>
      </c>
      <c r="I111" s="303"/>
      <c r="J111" s="302">
        <v>7.3011368094792112E-2</v>
      </c>
      <c r="K111" s="302">
        <v>8.7701285529022704E-2</v>
      </c>
      <c r="L111" s="302">
        <f>SUM(J111:K111)</f>
        <v>0.16071265362381482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7.1368748196503753E-2</v>
      </c>
      <c r="C112" s="302">
        <v>0.3595286805419981</v>
      </c>
      <c r="D112" s="302">
        <f t="shared" ref="D112:D119" si="31">SUM(B112:C112)</f>
        <v>0.43089742873850184</v>
      </c>
      <c r="E112" s="303"/>
      <c r="F112" s="302">
        <v>9.0757856419168434E-2</v>
      </c>
      <c r="G112" s="302">
        <v>0.32116648755480232</v>
      </c>
      <c r="H112" s="302">
        <f t="shared" ref="H112:H119" si="32">SUM(F112:G112)</f>
        <v>0.41192434397397076</v>
      </c>
      <c r="I112" s="303"/>
      <c r="J112" s="302">
        <v>0.11556319434898805</v>
      </c>
      <c r="K112" s="302">
        <v>0.39255067752038481</v>
      </c>
      <c r="L112" s="302">
        <f t="shared" ref="L112:L119" si="33">SUM(J112:K112)</f>
        <v>0.50811387186937285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6.8462502952054985E-2</v>
      </c>
      <c r="C113" s="302">
        <v>0.22430976133593003</v>
      </c>
      <c r="D113" s="302">
        <f t="shared" si="31"/>
        <v>0.29277226428798503</v>
      </c>
      <c r="E113" s="303"/>
      <c r="F113" s="302">
        <v>7.5282958781833012E-2</v>
      </c>
      <c r="G113" s="302">
        <v>0.20956545042282401</v>
      </c>
      <c r="H113" s="302">
        <f t="shared" si="32"/>
        <v>0.28484840920465704</v>
      </c>
      <c r="I113" s="303"/>
      <c r="J113" s="302">
        <v>8.0855740569437409E-2</v>
      </c>
      <c r="K113" s="302">
        <v>0.19002829024140608</v>
      </c>
      <c r="L113" s="302">
        <f t="shared" si="33"/>
        <v>0.2708840308108435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0.16414228362486949</v>
      </c>
      <c r="C114" s="302">
        <v>7.5661487136929328E-2</v>
      </c>
      <c r="D114" s="302">
        <f t="shared" si="31"/>
        <v>0.23980377076179882</v>
      </c>
      <c r="E114" s="303"/>
      <c r="F114" s="302">
        <v>0.14018107379271624</v>
      </c>
      <c r="G114" s="302">
        <v>6.2878772605734976E-2</v>
      </c>
      <c r="H114" s="302">
        <f t="shared" si="32"/>
        <v>0.2030598463984512</v>
      </c>
      <c r="I114" s="303"/>
      <c r="J114" s="302">
        <v>0.10484031791839288</v>
      </c>
      <c r="K114" s="302">
        <v>6.4638327530380457E-2</v>
      </c>
      <c r="L114" s="302">
        <f t="shared" si="33"/>
        <v>0.16947864544877334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8.5728374828912719E-3</v>
      </c>
      <c r="C115" s="302">
        <v>0.50960005319866619</v>
      </c>
      <c r="D115" s="302">
        <f t="shared" si="31"/>
        <v>0.51817289068155747</v>
      </c>
      <c r="E115" s="303"/>
      <c r="F115" s="302">
        <v>9.1252202466782471E-3</v>
      </c>
      <c r="G115" s="302">
        <v>0.29605034447013046</v>
      </c>
      <c r="H115" s="302">
        <f t="shared" si="32"/>
        <v>0.30517556471680868</v>
      </c>
      <c r="I115" s="303"/>
      <c r="J115" s="302">
        <v>1.7038334846450842E-2</v>
      </c>
      <c r="K115" s="302">
        <v>0.21455212008119764</v>
      </c>
      <c r="L115" s="302">
        <f t="shared" si="33"/>
        <v>0.23159045492764849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1.0105950554397797E-2</v>
      </c>
      <c r="C116" s="302">
        <v>1.2085155443888747E-2</v>
      </c>
      <c r="D116" s="302">
        <f t="shared" si="31"/>
        <v>2.2191105998286546E-2</v>
      </c>
      <c r="E116" s="303"/>
      <c r="F116" s="302">
        <v>7.9546889656612624E-3</v>
      </c>
      <c r="G116" s="302">
        <v>8.1824295437463897E-3</v>
      </c>
      <c r="H116" s="302">
        <f t="shared" si="32"/>
        <v>1.6137118509407654E-2</v>
      </c>
      <c r="I116" s="303"/>
      <c r="J116" s="302">
        <v>5.3124354700714114E-3</v>
      </c>
      <c r="K116" s="302">
        <v>6.6462019670379662E-3</v>
      </c>
      <c r="L116" s="302">
        <f t="shared" si="33"/>
        <v>1.1958637437109378E-2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8.2764280686626265E-2</v>
      </c>
      <c r="C117" s="302">
        <v>7.7528079362553126E-2</v>
      </c>
      <c r="D117" s="302">
        <f t="shared" si="31"/>
        <v>0.16029236004917941</v>
      </c>
      <c r="E117" s="303"/>
      <c r="F117" s="302">
        <v>7.5685874429964217E-2</v>
      </c>
      <c r="G117" s="302">
        <v>5.3611540907941221E-2</v>
      </c>
      <c r="H117" s="302">
        <f t="shared" si="32"/>
        <v>0.12929741533790545</v>
      </c>
      <c r="I117" s="303"/>
      <c r="J117" s="302">
        <v>7.686966032727735E-2</v>
      </c>
      <c r="K117" s="302">
        <v>6.0519558035568577E-2</v>
      </c>
      <c r="L117" s="302">
        <f t="shared" si="33"/>
        <v>0.13738921836284593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7.5076233809319966E-3</v>
      </c>
      <c r="C118" s="302">
        <v>9.8939135467491376E-2</v>
      </c>
      <c r="D118" s="302">
        <f t="shared" si="31"/>
        <v>0.10644675884842338</v>
      </c>
      <c r="E118" s="303"/>
      <c r="F118" s="302">
        <v>5.1492053004977487E-3</v>
      </c>
      <c r="G118" s="302">
        <v>5.5228265465058671E-2</v>
      </c>
      <c r="H118" s="302">
        <f t="shared" si="32"/>
        <v>6.0377470765556419E-2</v>
      </c>
      <c r="I118" s="303"/>
      <c r="J118" s="302">
        <v>2.7449670741737093E-3</v>
      </c>
      <c r="K118" s="302">
        <v>5.0631285982108511E-2</v>
      </c>
      <c r="L118" s="302">
        <f t="shared" si="33"/>
        <v>5.337625305628222E-2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8.661414471661669E-3</v>
      </c>
      <c r="C119" s="302">
        <v>2.4487231298126268E-2</v>
      </c>
      <c r="D119" s="302">
        <f t="shared" si="31"/>
        <v>3.3148645769787939E-2</v>
      </c>
      <c r="E119" s="303"/>
      <c r="F119" s="302">
        <v>5.7753859105825322E-3</v>
      </c>
      <c r="G119" s="302">
        <v>1.2769057004395954E-2</v>
      </c>
      <c r="H119" s="302">
        <f t="shared" si="32"/>
        <v>1.8544442914978487E-2</v>
      </c>
      <c r="I119" s="303"/>
      <c r="J119" s="302">
        <v>6.6519481581421786E-3</v>
      </c>
      <c r="K119" s="302">
        <v>9.844286305169956E-3</v>
      </c>
      <c r="L119" s="302">
        <f t="shared" si="33"/>
        <v>1.6496234463312134E-2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0.48311329444488754</v>
      </c>
      <c r="C121" s="311">
        <f t="shared" ref="C121:D121" si="34">SUM(C111:C119)</f>
        <v>1.5168867055551107</v>
      </c>
      <c r="D121" s="311">
        <f t="shared" si="34"/>
        <v>1.9999999999999984</v>
      </c>
      <c r="E121" s="311"/>
      <c r="F121" s="311">
        <f t="shared" ref="F121:H121" si="35">SUM(F111:F119)</f>
        <v>0.4811664641498431</v>
      </c>
      <c r="G121" s="311">
        <f t="shared" si="35"/>
        <v>1.1188335358501551</v>
      </c>
      <c r="H121" s="311">
        <f t="shared" si="35"/>
        <v>1.5999999999999985</v>
      </c>
      <c r="I121" s="311"/>
      <c r="J121" s="311">
        <f t="shared" ref="J121:L121" si="36">SUM(J111:J119)</f>
        <v>0.48288796680772594</v>
      </c>
      <c r="K121" s="311">
        <f t="shared" si="36"/>
        <v>1.0771120331922768</v>
      </c>
      <c r="L121" s="311">
        <f t="shared" si="36"/>
        <v>1.5600000000000027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0.10386734967019043</v>
      </c>
      <c r="C128" s="302">
        <v>0.45172203625363982</v>
      </c>
      <c r="D128" s="302">
        <f>SUM(B128:C128)</f>
        <v>0.55558938592383023</v>
      </c>
      <c r="E128" s="303"/>
      <c r="F128" s="302">
        <v>9.5792433209502453E-2</v>
      </c>
      <c r="G128" s="302">
        <v>0.3889947304994496</v>
      </c>
      <c r="H128" s="302">
        <f>SUM(F128:G128)</f>
        <v>0.48478716370895203</v>
      </c>
      <c r="I128" s="303"/>
      <c r="J128" s="302">
        <v>0.10061446282261899</v>
      </c>
      <c r="K128" s="302">
        <v>0.38507500162146613</v>
      </c>
      <c r="L128" s="302">
        <f>SUM(J128:K128)</f>
        <v>0.48568946444408512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0.14686953670573774</v>
      </c>
      <c r="C129" s="302">
        <v>0.42909515061950387</v>
      </c>
      <c r="D129" s="302">
        <f t="shared" ref="D129:D136" si="37">SUM(B129:C129)</f>
        <v>0.57596468732524164</v>
      </c>
      <c r="E129" s="303"/>
      <c r="F129" s="302">
        <v>0.16498186059174766</v>
      </c>
      <c r="G129" s="302">
        <v>0.38273982802278111</v>
      </c>
      <c r="H129" s="302">
        <f t="shared" ref="H129:H136" si="38">SUM(F129:G129)</f>
        <v>0.54772168861452875</v>
      </c>
      <c r="I129" s="303"/>
      <c r="J129" s="302">
        <v>0.21650690305633857</v>
      </c>
      <c r="K129" s="302">
        <v>0.4447977267229779</v>
      </c>
      <c r="L129" s="302">
        <f t="shared" ref="L129:L136" si="39">SUM(J129:K129)</f>
        <v>0.66130462977931648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0.33640496484933669</v>
      </c>
      <c r="C130" s="302">
        <v>0.44034867680057715</v>
      </c>
      <c r="D130" s="302">
        <f t="shared" si="37"/>
        <v>0.7767536416499139</v>
      </c>
      <c r="E130" s="303"/>
      <c r="F130" s="302">
        <v>0.39427644061030326</v>
      </c>
      <c r="G130" s="302">
        <v>0.3914469302606024</v>
      </c>
      <c r="H130" s="302">
        <f t="shared" si="38"/>
        <v>0.78572337087090571</v>
      </c>
      <c r="I130" s="303"/>
      <c r="J130" s="302">
        <v>0.49259420522256131</v>
      </c>
      <c r="K130" s="302">
        <v>0.35168074707994706</v>
      </c>
      <c r="L130" s="302">
        <f t="shared" si="39"/>
        <v>0.84427495230250837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0.34882009165673328</v>
      </c>
      <c r="C131" s="302">
        <v>0.16590495700148589</v>
      </c>
      <c r="D131" s="302">
        <f t="shared" si="37"/>
        <v>0.51472504865821911</v>
      </c>
      <c r="E131" s="303"/>
      <c r="F131" s="302">
        <v>0.34906212616778209</v>
      </c>
      <c r="G131" s="302">
        <v>0.2775175259620774</v>
      </c>
      <c r="H131" s="302">
        <f t="shared" si="38"/>
        <v>0.62657965212985944</v>
      </c>
      <c r="I131" s="303"/>
      <c r="J131" s="302">
        <v>0.31191374503357322</v>
      </c>
      <c r="K131" s="302">
        <v>0.31746304657364255</v>
      </c>
      <c r="L131" s="302">
        <f t="shared" si="39"/>
        <v>0.62937679160721571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5.2362317659514532E-2</v>
      </c>
      <c r="C132" s="302">
        <v>0.63166670433631833</v>
      </c>
      <c r="D132" s="302">
        <f t="shared" si="37"/>
        <v>0.68402902199583282</v>
      </c>
      <c r="E132" s="303"/>
      <c r="F132" s="302">
        <v>2.0783519526351619E-2</v>
      </c>
      <c r="G132" s="302">
        <v>0.47413473369965653</v>
      </c>
      <c r="H132" s="302">
        <f t="shared" si="38"/>
        <v>0.49491825322600813</v>
      </c>
      <c r="I132" s="303"/>
      <c r="J132" s="302">
        <v>2.8268817720574931E-2</v>
      </c>
      <c r="K132" s="302">
        <v>0.50386056049190731</v>
      </c>
      <c r="L132" s="302">
        <f t="shared" si="39"/>
        <v>0.53212937821248218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9.5531639812290736E-2</v>
      </c>
      <c r="C133" s="302">
        <v>5.1860085141674409E-2</v>
      </c>
      <c r="D133" s="302">
        <f t="shared" si="37"/>
        <v>0.14739172495396513</v>
      </c>
      <c r="E133" s="303"/>
      <c r="F133" s="302">
        <v>8.1362899082942849E-2</v>
      </c>
      <c r="G133" s="302">
        <v>4.5330006592077005E-2</v>
      </c>
      <c r="H133" s="302">
        <f t="shared" si="38"/>
        <v>0.12669290567501984</v>
      </c>
      <c r="I133" s="303"/>
      <c r="J133" s="302">
        <v>0.10839051044905204</v>
      </c>
      <c r="K133" s="302">
        <v>4.0105750196357065E-2</v>
      </c>
      <c r="L133" s="302">
        <f t="shared" si="39"/>
        <v>0.14849626064540911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8.6095473334632147E-2</v>
      </c>
      <c r="C134" s="302">
        <v>0.11888622907170174</v>
      </c>
      <c r="D134" s="302">
        <f>SUM(B134:C134)</f>
        <v>0.2049817024063339</v>
      </c>
      <c r="E134" s="303"/>
      <c r="F134" s="302">
        <v>7.3162762910095991E-2</v>
      </c>
      <c r="G134" s="302">
        <v>0.19372885740655554</v>
      </c>
      <c r="H134" s="302">
        <f t="shared" si="38"/>
        <v>0.26689162031665153</v>
      </c>
      <c r="I134" s="303"/>
      <c r="J134" s="302">
        <v>7.5204953069072406E-2</v>
      </c>
      <c r="K134" s="302">
        <v>0.1778226452360166</v>
      </c>
      <c r="L134" s="302">
        <f t="shared" si="39"/>
        <v>0.25302759830508903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4.2567131759919843E-2</v>
      </c>
      <c r="C135" s="302">
        <v>1.3504463350922513</v>
      </c>
      <c r="D135" s="302">
        <f t="shared" si="37"/>
        <v>1.3930134668521712</v>
      </c>
      <c r="E135" s="303"/>
      <c r="F135" s="302">
        <v>2.6711291480145036E-2</v>
      </c>
      <c r="G135" s="302">
        <v>0.96266827485425033</v>
      </c>
      <c r="H135" s="302">
        <f t="shared" si="38"/>
        <v>0.98937956633439539</v>
      </c>
      <c r="I135" s="303"/>
      <c r="J135" s="302">
        <v>2.3618603009231836E-2</v>
      </c>
      <c r="K135" s="302">
        <v>1.027995144538947</v>
      </c>
      <c r="L135" s="302">
        <f t="shared" si="39"/>
        <v>1.0516137475481788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0.15098612667401479</v>
      </c>
      <c r="C136" s="302">
        <v>0.91756519356045785</v>
      </c>
      <c r="D136" s="302">
        <f t="shared" si="37"/>
        <v>1.0685513202344725</v>
      </c>
      <c r="E136" s="303"/>
      <c r="F136" s="302">
        <v>0.12601406014189728</v>
      </c>
      <c r="G136" s="302">
        <v>0.55429171898177743</v>
      </c>
      <c r="H136" s="302">
        <f t="shared" si="38"/>
        <v>0.68030577912367474</v>
      </c>
      <c r="I136" s="303"/>
      <c r="J136" s="302">
        <v>0.1472098235620253</v>
      </c>
      <c r="K136" s="302">
        <v>0.50787735359368125</v>
      </c>
      <c r="L136" s="302">
        <f t="shared" si="39"/>
        <v>0.65508717715570652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1.3635046321223703</v>
      </c>
      <c r="C138" s="311">
        <f t="shared" ref="C138" si="40">SUM(C128:C136)</f>
        <v>4.5574953678776113</v>
      </c>
      <c r="D138" s="311">
        <f>SUM(D128:D136)</f>
        <v>5.9209999999999816</v>
      </c>
      <c r="E138" s="311"/>
      <c r="F138" s="311">
        <f t="shared" ref="F138:H138" si="41">SUM(F128:F136)</f>
        <v>1.3321473937207684</v>
      </c>
      <c r="G138" s="311">
        <f t="shared" si="41"/>
        <v>3.6708526062792273</v>
      </c>
      <c r="H138" s="311">
        <f t="shared" si="41"/>
        <v>5.0029999999999948</v>
      </c>
      <c r="I138" s="311"/>
      <c r="J138" s="311">
        <f t="shared" ref="J138:L138" si="42">SUM(J128:J136)</f>
        <v>1.5043220239450488</v>
      </c>
      <c r="K138" s="311">
        <f t="shared" si="42"/>
        <v>3.7566779760549425</v>
      </c>
      <c r="L138" s="311">
        <f t="shared" si="42"/>
        <v>5.2609999999999904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1.3092462580952453</v>
      </c>
      <c r="C145" s="302">
        <v>3.2959962882823373</v>
      </c>
      <c r="D145" s="302">
        <f>SUM(B145:C145)</f>
        <v>4.6052425463775828</v>
      </c>
      <c r="E145" s="303"/>
      <c r="F145" s="302">
        <v>1.6295872452692521</v>
      </c>
      <c r="G145" s="302">
        <v>4.9161117143130744</v>
      </c>
      <c r="H145" s="302">
        <f>SUM(F145:G145)</f>
        <v>6.5456989595823263</v>
      </c>
      <c r="I145" s="303"/>
      <c r="J145" s="302">
        <v>1.9068641845906762</v>
      </c>
      <c r="K145" s="302">
        <v>4.8553351857107243</v>
      </c>
      <c r="L145" s="302">
        <f>SUM(J145:K145)</f>
        <v>6.7621993703014009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0.82009241361343777</v>
      </c>
      <c r="C146" s="302">
        <v>5.6883645328895822</v>
      </c>
      <c r="D146" s="302">
        <f t="shared" ref="D146:D153" si="43">SUM(B146:C146)</f>
        <v>6.5084569465030198</v>
      </c>
      <c r="E146" s="303"/>
      <c r="F146" s="302">
        <v>1.0697955076642518</v>
      </c>
      <c r="G146" s="302">
        <v>7.4701085090396049</v>
      </c>
      <c r="H146" s="302">
        <f t="shared" ref="H146:H153" si="44">SUM(F146:G146)</f>
        <v>8.539904016703856</v>
      </c>
      <c r="I146" s="303"/>
      <c r="J146" s="302">
        <v>1.376475140541445</v>
      </c>
      <c r="K146" s="302">
        <v>9.3910098219837845</v>
      </c>
      <c r="L146" s="302">
        <f t="shared" ref="L146:L153" si="45">SUM(J146:K146)</f>
        <v>10.767484962525229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1.0748403575295846</v>
      </c>
      <c r="C147" s="302">
        <v>2.2541933837448629</v>
      </c>
      <c r="D147" s="302">
        <f t="shared" si="43"/>
        <v>3.3290337412744475</v>
      </c>
      <c r="E147" s="303"/>
      <c r="F147" s="302">
        <v>1.2025725343549949</v>
      </c>
      <c r="G147" s="302">
        <v>2.7545731496455028</v>
      </c>
      <c r="H147" s="302">
        <f t="shared" si="44"/>
        <v>3.9571456840004977</v>
      </c>
      <c r="I147" s="303"/>
      <c r="J147" s="302">
        <v>1.4968312521784666</v>
      </c>
      <c r="K147" s="302">
        <v>2.778941551549162</v>
      </c>
      <c r="L147" s="302">
        <f t="shared" si="45"/>
        <v>4.2757728037276284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4.8232910226582364</v>
      </c>
      <c r="C148" s="302">
        <v>1.3254645727186072</v>
      </c>
      <c r="D148" s="302">
        <f t="shared" si="43"/>
        <v>6.1487555953768434</v>
      </c>
      <c r="E148" s="303"/>
      <c r="F148" s="302">
        <v>4.2796069339830272</v>
      </c>
      <c r="G148" s="302">
        <v>1.374293930597043</v>
      </c>
      <c r="H148" s="302">
        <f t="shared" si="44"/>
        <v>5.6539008645800699</v>
      </c>
      <c r="I148" s="303"/>
      <c r="J148" s="302">
        <v>3.6368751163977575</v>
      </c>
      <c r="K148" s="302">
        <v>1.6997137881011741</v>
      </c>
      <c r="L148" s="302">
        <f t="shared" si="45"/>
        <v>5.3365889044989316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0.502562470302097</v>
      </c>
      <c r="C149" s="302">
        <v>32.841651685985184</v>
      </c>
      <c r="D149" s="302">
        <f t="shared" si="43"/>
        <v>33.344214156287279</v>
      </c>
      <c r="E149" s="303"/>
      <c r="F149" s="302">
        <v>0.55031180502886468</v>
      </c>
      <c r="G149" s="302">
        <v>35.525791184157598</v>
      </c>
      <c r="H149" s="302">
        <f t="shared" si="44"/>
        <v>36.07610298918646</v>
      </c>
      <c r="I149" s="303"/>
      <c r="J149" s="302">
        <v>0.71391196218985764</v>
      </c>
      <c r="K149" s="302">
        <v>32.968718497277173</v>
      </c>
      <c r="L149" s="302">
        <f t="shared" si="45"/>
        <v>33.682630459467028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8.2558994871797187E-2</v>
      </c>
      <c r="C150" s="302">
        <v>8.5343835905847654E-2</v>
      </c>
      <c r="D150" s="302">
        <f t="shared" si="43"/>
        <v>0.16790283077764484</v>
      </c>
      <c r="E150" s="303"/>
      <c r="F150" s="302">
        <v>7.3014979389906698E-2</v>
      </c>
      <c r="G150" s="302">
        <v>9.0649029093641892E-2</v>
      </c>
      <c r="H150" s="302">
        <f t="shared" si="44"/>
        <v>0.16366400848354859</v>
      </c>
      <c r="I150" s="303"/>
      <c r="J150" s="302">
        <v>7.3695723401510024E-2</v>
      </c>
      <c r="K150" s="302">
        <v>9.095189453744075E-2</v>
      </c>
      <c r="L150" s="302">
        <f t="shared" si="45"/>
        <v>0.16464761793895077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0.74378765087636889</v>
      </c>
      <c r="C151" s="302">
        <v>0.64263771577048923</v>
      </c>
      <c r="D151" s="302">
        <f t="shared" si="43"/>
        <v>1.3864253666468582</v>
      </c>
      <c r="E151" s="303"/>
      <c r="F151" s="302">
        <v>0.68541090027763885</v>
      </c>
      <c r="G151" s="302">
        <v>0.67440789469451301</v>
      </c>
      <c r="H151" s="302">
        <f t="shared" si="44"/>
        <v>1.3598187949721519</v>
      </c>
      <c r="I151" s="303"/>
      <c r="J151" s="302">
        <v>0.69550544104366407</v>
      </c>
      <c r="K151" s="302">
        <v>0.75998449391782585</v>
      </c>
      <c r="L151" s="302">
        <f t="shared" si="45"/>
        <v>1.45548993496149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7.8486788417605619E-2</v>
      </c>
      <c r="C152" s="302">
        <v>5.3186128902674419</v>
      </c>
      <c r="D152" s="302">
        <f t="shared" si="43"/>
        <v>5.3970996786850476</v>
      </c>
      <c r="E152" s="303"/>
      <c r="F152" s="302">
        <v>6.4836241644643064E-2</v>
      </c>
      <c r="G152" s="302">
        <v>5.3068659134586049</v>
      </c>
      <c r="H152" s="302">
        <f t="shared" si="44"/>
        <v>5.3717021551032476</v>
      </c>
      <c r="I152" s="303"/>
      <c r="J152" s="302">
        <v>9.7049097734370801E-2</v>
      </c>
      <c r="K152" s="302">
        <v>5.9973846992409419</v>
      </c>
      <c r="L152" s="302">
        <f t="shared" si="45"/>
        <v>6.0944337969753128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0.91014634802479977</v>
      </c>
      <c r="C153" s="302">
        <v>3.8337227900464206</v>
      </c>
      <c r="D153" s="302">
        <f t="shared" si="43"/>
        <v>4.7438691380712203</v>
      </c>
      <c r="E153" s="303"/>
      <c r="F153" s="302">
        <v>0.5978643508694087</v>
      </c>
      <c r="G153" s="302">
        <v>3.8741981765183513</v>
      </c>
      <c r="H153" s="302">
        <f t="shared" si="44"/>
        <v>4.4720625273877603</v>
      </c>
      <c r="I153" s="303"/>
      <c r="J153" s="302">
        <v>0.71966460331966942</v>
      </c>
      <c r="K153" s="302">
        <v>4.8810875462842525</v>
      </c>
      <c r="L153" s="302">
        <f t="shared" si="45"/>
        <v>5.6007521496039221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10.345012304389172</v>
      </c>
      <c r="C155" s="311">
        <f t="shared" ref="C155:D155" si="46">SUM(C145:C153)</f>
        <v>55.285987695610771</v>
      </c>
      <c r="D155" s="311">
        <f t="shared" si="46"/>
        <v>65.630999999999943</v>
      </c>
      <c r="E155" s="311"/>
      <c r="F155" s="311">
        <f t="shared" ref="F155:H155" si="47">SUM(F145:F153)</f>
        <v>10.15300049848199</v>
      </c>
      <c r="G155" s="311">
        <f t="shared" si="47"/>
        <v>61.986999501517928</v>
      </c>
      <c r="H155" s="311">
        <f t="shared" si="47"/>
        <v>72.139999999999915</v>
      </c>
      <c r="I155" s="311"/>
      <c r="J155" s="311">
        <f t="shared" ref="J155:L155" si="48">SUM(J145:J153)</f>
        <v>10.716872521397418</v>
      </c>
      <c r="K155" s="311">
        <f t="shared" si="48"/>
        <v>63.423127478602481</v>
      </c>
      <c r="L155" s="311">
        <f t="shared" si="48"/>
        <v>74.139999999999901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5.6852800750369425</v>
      </c>
      <c r="C162" s="302">
        <v>14.127385420552219</v>
      </c>
      <c r="D162" s="302">
        <f>SUM(B162:C162)</f>
        <v>19.812665495589162</v>
      </c>
      <c r="E162" s="303"/>
      <c r="F162" s="302">
        <v>8.1027020866537374</v>
      </c>
      <c r="G162" s="302">
        <v>14.919170881941797</v>
      </c>
      <c r="H162" s="302">
        <f>SUM(F162:G162)</f>
        <v>23.021872968595535</v>
      </c>
      <c r="I162" s="303"/>
      <c r="J162" s="302">
        <v>9.1501821599427711</v>
      </c>
      <c r="K162" s="302">
        <v>15.12878835508717</v>
      </c>
      <c r="L162" s="302">
        <f>SUM(J162:K162)</f>
        <v>24.27897051502994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5.8499136438584252</v>
      </c>
      <c r="C163" s="302">
        <v>7.3451164698642462</v>
      </c>
      <c r="D163" s="302">
        <f t="shared" ref="D163:D170" si="49">SUM(B163:C163)</f>
        <v>13.195030113722671</v>
      </c>
      <c r="E163" s="303"/>
      <c r="F163" s="302">
        <v>7.8139625264279333</v>
      </c>
      <c r="G163" s="302">
        <v>8.734241592334806</v>
      </c>
      <c r="H163" s="302">
        <f t="shared" ref="H163:H170" si="50">SUM(F163:G163)</f>
        <v>16.54820411876274</v>
      </c>
      <c r="I163" s="303"/>
      <c r="J163" s="302">
        <v>9.0078483251914037</v>
      </c>
      <c r="K163" s="302">
        <v>11.620509320902984</v>
      </c>
      <c r="L163" s="302">
        <f t="shared" ref="L163:L170" si="51">SUM(J163:K163)</f>
        <v>20.628357646094386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4.9422269813104451</v>
      </c>
      <c r="C164" s="302">
        <v>7.2280598742692304</v>
      </c>
      <c r="D164" s="302">
        <f t="shared" si="49"/>
        <v>12.170286855579675</v>
      </c>
      <c r="E164" s="303"/>
      <c r="F164" s="302">
        <v>5.873098900273936</v>
      </c>
      <c r="G164" s="302">
        <v>8.1068977898778218</v>
      </c>
      <c r="H164" s="302">
        <f t="shared" si="50"/>
        <v>13.979996690151758</v>
      </c>
      <c r="I164" s="303"/>
      <c r="J164" s="302">
        <v>6.5263353397162938</v>
      </c>
      <c r="K164" s="302">
        <v>8.487550459047803</v>
      </c>
      <c r="L164" s="302">
        <f t="shared" si="51"/>
        <v>15.013885798764097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10.57332375695011</v>
      </c>
      <c r="C165" s="302">
        <v>5.4090897790826933</v>
      </c>
      <c r="D165" s="302">
        <f t="shared" si="49"/>
        <v>15.982413536032803</v>
      </c>
      <c r="E165" s="303"/>
      <c r="F165" s="302">
        <v>10.582274853667975</v>
      </c>
      <c r="G165" s="302">
        <v>6.2609698236338041</v>
      </c>
      <c r="H165" s="302">
        <f t="shared" si="50"/>
        <v>16.843244677301779</v>
      </c>
      <c r="I165" s="303"/>
      <c r="J165" s="302">
        <v>9.6803402899926549</v>
      </c>
      <c r="K165" s="302">
        <v>8.0767934322791692</v>
      </c>
      <c r="L165" s="302">
        <f t="shared" si="51"/>
        <v>17.757133722271824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1.3058792286961838</v>
      </c>
      <c r="C166" s="302">
        <v>15.021111930588175</v>
      </c>
      <c r="D166" s="302">
        <f t="shared" si="49"/>
        <v>16.326991159284358</v>
      </c>
      <c r="E166" s="303"/>
      <c r="F166" s="302">
        <v>1.452010797290207</v>
      </c>
      <c r="G166" s="302">
        <v>12.064573104417788</v>
      </c>
      <c r="H166" s="302">
        <f t="shared" si="50"/>
        <v>13.516583901707994</v>
      </c>
      <c r="I166" s="303"/>
      <c r="J166" s="302">
        <v>1.4932199538984281</v>
      </c>
      <c r="K166" s="302">
        <v>11.590987059299879</v>
      </c>
      <c r="L166" s="302">
        <f t="shared" si="51"/>
        <v>13.084207013198307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0.97485908350246653</v>
      </c>
      <c r="C167" s="302">
        <v>0.31265128936767922</v>
      </c>
      <c r="D167" s="302">
        <f t="shared" si="49"/>
        <v>1.2875103728701458</v>
      </c>
      <c r="E167" s="303"/>
      <c r="F167" s="302">
        <v>1.0564130803609313</v>
      </c>
      <c r="G167" s="302">
        <v>0.33155688957685187</v>
      </c>
      <c r="H167" s="302">
        <f t="shared" si="50"/>
        <v>1.3879699699377832</v>
      </c>
      <c r="I167" s="303"/>
      <c r="J167" s="302">
        <v>1.3553939584376096</v>
      </c>
      <c r="K167" s="302">
        <v>0.37300302035378602</v>
      </c>
      <c r="L167" s="302">
        <f t="shared" si="51"/>
        <v>1.7283969787913955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27.83232333884623</v>
      </c>
      <c r="C168" s="302">
        <v>15.491428876497924</v>
      </c>
      <c r="D168" s="302">
        <f t="shared" si="49"/>
        <v>43.323752215344157</v>
      </c>
      <c r="E168" s="303"/>
      <c r="F168" s="302">
        <v>25.224544358321275</v>
      </c>
      <c r="G168" s="302">
        <v>15.877580108590852</v>
      </c>
      <c r="H168" s="302">
        <f t="shared" si="50"/>
        <v>41.10212446691213</v>
      </c>
      <c r="I168" s="303"/>
      <c r="J168" s="302">
        <v>20.403917576753855</v>
      </c>
      <c r="K168" s="302">
        <v>15.415674021706693</v>
      </c>
      <c r="L168" s="302">
        <f t="shared" si="51"/>
        <v>35.819591598460548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2.8981506237281653</v>
      </c>
      <c r="C169" s="302">
        <v>11.058671309367737</v>
      </c>
      <c r="D169" s="302">
        <f t="shared" si="49"/>
        <v>13.956821933095902</v>
      </c>
      <c r="E169" s="303"/>
      <c r="F169" s="302">
        <v>2.5672437304319358</v>
      </c>
      <c r="G169" s="302">
        <v>9.2644704928896005</v>
      </c>
      <c r="H169" s="302">
        <f t="shared" si="50"/>
        <v>11.831714223321537</v>
      </c>
      <c r="I169" s="303"/>
      <c r="J169" s="302">
        <v>3.5878427274631179</v>
      </c>
      <c r="K169" s="302">
        <v>8.0316311151849824</v>
      </c>
      <c r="L169" s="302">
        <f t="shared" si="51"/>
        <v>11.6194738426481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7.586194307670981</v>
      </c>
      <c r="C170" s="302">
        <v>10.702334010810187</v>
      </c>
      <c r="D170" s="302">
        <f t="shared" si="49"/>
        <v>18.28852831848117</v>
      </c>
      <c r="E170" s="303"/>
      <c r="F170" s="302">
        <v>6.1598722304741989</v>
      </c>
      <c r="G170" s="302">
        <v>8.537416752834746</v>
      </c>
      <c r="H170" s="302">
        <f t="shared" si="50"/>
        <v>14.697288983308944</v>
      </c>
      <c r="I170" s="303"/>
      <c r="J170" s="302">
        <v>8.1491081774154068</v>
      </c>
      <c r="K170" s="302">
        <v>7.537874707325753</v>
      </c>
      <c r="L170" s="302">
        <f t="shared" si="51"/>
        <v>15.686982884741159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67.648151039599952</v>
      </c>
      <c r="C172" s="311">
        <f t="shared" ref="C172:D172" si="52">SUM(C162:C170)</f>
        <v>86.695848960400099</v>
      </c>
      <c r="D172" s="311">
        <f t="shared" si="52"/>
        <v>154.34400000000005</v>
      </c>
      <c r="E172" s="311"/>
      <c r="F172" s="311">
        <f t="shared" ref="F172:H172" si="53">SUM(F162:F170)</f>
        <v>68.832122563902132</v>
      </c>
      <c r="G172" s="311">
        <f t="shared" si="53"/>
        <v>84.096877436098069</v>
      </c>
      <c r="H172" s="311">
        <f t="shared" si="53"/>
        <v>152.92900000000017</v>
      </c>
      <c r="I172" s="311"/>
      <c r="J172" s="311">
        <f t="shared" ref="J172:L172" si="54">SUM(J162:J170)</f>
        <v>69.354188508811546</v>
      </c>
      <c r="K172" s="311">
        <f t="shared" si="54"/>
        <v>86.262811491188216</v>
      </c>
      <c r="L172" s="311">
        <f t="shared" si="54"/>
        <v>155.61699999999976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0.79602450758446563</v>
      </c>
      <c r="C179" s="302">
        <v>3.3741116413251442</v>
      </c>
      <c r="D179" s="302">
        <f>SUM(B179:C179)</f>
        <v>4.1701361489096094</v>
      </c>
      <c r="E179" s="303"/>
      <c r="F179" s="302">
        <v>1.2844408992629666</v>
      </c>
      <c r="G179" s="302">
        <v>4.758601853847062</v>
      </c>
      <c r="H179" s="302">
        <f>SUM(F179:G179)</f>
        <v>6.0430427531100284</v>
      </c>
      <c r="I179" s="303"/>
      <c r="J179" s="302">
        <v>1.6772679249278328</v>
      </c>
      <c r="K179" s="302">
        <v>5.1750313445957206</v>
      </c>
      <c r="L179" s="302">
        <f>SUM(J179:K179)</f>
        <v>6.8522992695235532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0.66983769155082695</v>
      </c>
      <c r="C180" s="302">
        <v>2.0901378637763273</v>
      </c>
      <c r="D180" s="302">
        <f t="shared" ref="D180:D187" si="55">SUM(B180:C180)</f>
        <v>2.7599755553271543</v>
      </c>
      <c r="E180" s="303"/>
      <c r="F180" s="302">
        <v>1.1905159136310299</v>
      </c>
      <c r="G180" s="302">
        <v>3.2289549453429873</v>
      </c>
      <c r="H180" s="302">
        <f t="shared" ref="H180:H187" si="56">SUM(F180:G180)</f>
        <v>4.4194708589740177</v>
      </c>
      <c r="I180" s="303"/>
      <c r="J180" s="302">
        <v>1.6395420596638173</v>
      </c>
      <c r="K180" s="302">
        <v>4.6253295015010938</v>
      </c>
      <c r="L180" s="302">
        <f t="shared" ref="L180:L187" si="57">SUM(J180:K180)</f>
        <v>6.2648715611649113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0.74771962227579503</v>
      </c>
      <c r="C181" s="302">
        <v>1.9902770417020836</v>
      </c>
      <c r="D181" s="302">
        <f t="shared" si="55"/>
        <v>2.7379966639778788</v>
      </c>
      <c r="E181" s="303"/>
      <c r="F181" s="302">
        <v>1.1180156849553515</v>
      </c>
      <c r="G181" s="302">
        <v>2.7718462192632805</v>
      </c>
      <c r="H181" s="302">
        <f t="shared" si="56"/>
        <v>3.8898619042186322</v>
      </c>
      <c r="I181" s="303"/>
      <c r="J181" s="302">
        <v>1.4328276764899068</v>
      </c>
      <c r="K181" s="302">
        <v>2.9422212880341321</v>
      </c>
      <c r="L181" s="302">
        <f t="shared" si="57"/>
        <v>4.3750489645240389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3.6736426467144447</v>
      </c>
      <c r="C182" s="302">
        <v>2.083997572332442</v>
      </c>
      <c r="D182" s="302">
        <f t="shared" si="55"/>
        <v>5.7576402190468867</v>
      </c>
      <c r="E182" s="303"/>
      <c r="F182" s="302">
        <v>4.3056462045160186</v>
      </c>
      <c r="G182" s="302">
        <v>3.0503246090577862</v>
      </c>
      <c r="H182" s="302">
        <f t="shared" si="56"/>
        <v>7.3559708135738049</v>
      </c>
      <c r="I182" s="303"/>
      <c r="J182" s="302">
        <v>4.7776325374852613</v>
      </c>
      <c r="K182" s="302">
        <v>4.1222581006911536</v>
      </c>
      <c r="L182" s="302">
        <f t="shared" si="57"/>
        <v>8.8998906381764158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8.0156793074891305E-2</v>
      </c>
      <c r="C183" s="302">
        <v>3.3515240265169584</v>
      </c>
      <c r="D183" s="302">
        <f t="shared" si="55"/>
        <v>3.4316808195918496</v>
      </c>
      <c r="E183" s="303"/>
      <c r="F183" s="302">
        <v>0.11038807466826413</v>
      </c>
      <c r="G183" s="302">
        <v>2.7690522037523109</v>
      </c>
      <c r="H183" s="302">
        <f t="shared" si="56"/>
        <v>2.8794402784205748</v>
      </c>
      <c r="I183" s="303"/>
      <c r="J183" s="302">
        <v>0.15239577347647401</v>
      </c>
      <c r="K183" s="302">
        <v>2.6607675959914667</v>
      </c>
      <c r="L183" s="302">
        <f t="shared" si="57"/>
        <v>2.8131633694679405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1.3546724337554019</v>
      </c>
      <c r="C184" s="302">
        <v>1.2039477446162732</v>
      </c>
      <c r="D184" s="302">
        <f t="shared" si="55"/>
        <v>2.5586201783716751</v>
      </c>
      <c r="E184" s="303"/>
      <c r="F184" s="302">
        <v>2.0645133401370934</v>
      </c>
      <c r="G184" s="302">
        <v>1.7479017099843603</v>
      </c>
      <c r="H184" s="302">
        <f t="shared" si="56"/>
        <v>3.8124150501214538</v>
      </c>
      <c r="I184" s="303"/>
      <c r="J184" s="302">
        <v>1.7699883502472475</v>
      </c>
      <c r="K184" s="302">
        <v>1.9364086955614077</v>
      </c>
      <c r="L184" s="302">
        <f t="shared" si="57"/>
        <v>3.7063970458086555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0.98478692022968706</v>
      </c>
      <c r="C185" s="302">
        <v>0.91590802593673082</v>
      </c>
      <c r="D185" s="302">
        <f t="shared" si="55"/>
        <v>1.9006949461664178</v>
      </c>
      <c r="E185" s="303"/>
      <c r="F185" s="302">
        <v>1.1209315945121883</v>
      </c>
      <c r="G185" s="302">
        <v>1.1668454863411706</v>
      </c>
      <c r="H185" s="302">
        <f t="shared" si="56"/>
        <v>2.2877770808533588</v>
      </c>
      <c r="I185" s="303"/>
      <c r="J185" s="302">
        <v>1.3133628213784607</v>
      </c>
      <c r="K185" s="302">
        <v>1.4939811616055376</v>
      </c>
      <c r="L185" s="302">
        <f t="shared" si="57"/>
        <v>2.8073439829839986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0.76333942865963833</v>
      </c>
      <c r="C186" s="302">
        <v>21.448592598635059</v>
      </c>
      <c r="D186" s="302">
        <f t="shared" si="55"/>
        <v>22.211932027294697</v>
      </c>
      <c r="E186" s="303"/>
      <c r="F186" s="302">
        <v>1.0098969184032367</v>
      </c>
      <c r="G186" s="302">
        <v>23.928094998363132</v>
      </c>
      <c r="H186" s="302">
        <f t="shared" si="56"/>
        <v>24.937991916766368</v>
      </c>
      <c r="I186" s="303"/>
      <c r="J186" s="302">
        <v>1.7335745465216628</v>
      </c>
      <c r="K186" s="302">
        <v>25.478972843947414</v>
      </c>
      <c r="L186" s="302">
        <f t="shared" si="57"/>
        <v>27.212547390469076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2.3500372284549886</v>
      </c>
      <c r="C187" s="302">
        <v>8.0092862128588216</v>
      </c>
      <c r="D187" s="302">
        <f t="shared" si="55"/>
        <v>10.35932344131381</v>
      </c>
      <c r="E187" s="303"/>
      <c r="F187" s="302">
        <v>2.1701350912771216</v>
      </c>
      <c r="G187" s="302">
        <v>7.8578942526845603</v>
      </c>
      <c r="H187" s="302">
        <f t="shared" si="56"/>
        <v>10.028029343961682</v>
      </c>
      <c r="I187" s="303"/>
      <c r="J187" s="302">
        <v>3.3098937192857298</v>
      </c>
      <c r="K187" s="302">
        <v>8.7615440585957352</v>
      </c>
      <c r="L187" s="302">
        <f t="shared" si="57"/>
        <v>12.071437777881465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11.420217272300141</v>
      </c>
      <c r="C189" s="311">
        <f t="shared" ref="C189:D189" si="58">SUM(C179:C187)</f>
        <v>44.467782727699841</v>
      </c>
      <c r="D189" s="311">
        <f t="shared" si="58"/>
        <v>55.887999999999984</v>
      </c>
      <c r="E189" s="311"/>
      <c r="F189" s="311">
        <f t="shared" ref="F189:H189" si="59">SUM(F179:F187)</f>
        <v>14.374483721363271</v>
      </c>
      <c r="G189" s="311">
        <f t="shared" si="59"/>
        <v>51.279516278636649</v>
      </c>
      <c r="H189" s="311">
        <f t="shared" si="59"/>
        <v>65.653999999999925</v>
      </c>
      <c r="I189" s="311"/>
      <c r="J189" s="311">
        <f t="shared" ref="J189:L189" si="60">SUM(J179:J187)</f>
        <v>17.806485409476391</v>
      </c>
      <c r="K189" s="311">
        <f t="shared" si="60"/>
        <v>57.196514590523662</v>
      </c>
      <c r="L189" s="311">
        <f t="shared" si="60"/>
        <v>75.003000000000057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3.7297957272147748</v>
      </c>
      <c r="C196" s="302">
        <v>4.2179261406503521</v>
      </c>
      <c r="D196" s="302">
        <f>SUM(B196:C196)</f>
        <v>7.9477218678651269</v>
      </c>
      <c r="E196" s="303"/>
      <c r="F196" s="302">
        <v>4.740227276674835</v>
      </c>
      <c r="G196" s="302">
        <v>4.8123414317699877</v>
      </c>
      <c r="H196" s="302">
        <f>SUM(F196:G196)</f>
        <v>9.5525687084448236</v>
      </c>
      <c r="I196" s="303"/>
      <c r="J196" s="302">
        <v>5.817399544644112</v>
      </c>
      <c r="K196" s="302">
        <v>6.9014105409583273</v>
      </c>
      <c r="L196" s="302">
        <f>SUM(J196:K196)</f>
        <v>12.718810085602438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1.0599140189339715</v>
      </c>
      <c r="C197" s="302">
        <v>1.152261372963743</v>
      </c>
      <c r="D197" s="302">
        <f t="shared" ref="D197:D204" si="61">SUM(B197:C197)</f>
        <v>2.2121753918977145</v>
      </c>
      <c r="E197" s="303"/>
      <c r="F197" s="302">
        <v>1.6130536833396327</v>
      </c>
      <c r="G197" s="302">
        <v>1.6517849881586335</v>
      </c>
      <c r="H197" s="302">
        <f t="shared" ref="H197:H204" si="62">SUM(F197:G197)</f>
        <v>3.264838671498266</v>
      </c>
      <c r="I197" s="303"/>
      <c r="J197" s="302">
        <v>2.3569623616378812</v>
      </c>
      <c r="K197" s="302">
        <v>2.7735400210953682</v>
      </c>
      <c r="L197" s="302">
        <f t="shared" ref="L197:L204" si="63">SUM(J197:K197)</f>
        <v>5.1305023827332494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1.1253049977241691</v>
      </c>
      <c r="C198" s="302">
        <v>1.1734567424438709</v>
      </c>
      <c r="D198" s="302">
        <f t="shared" si="61"/>
        <v>2.29876174016804</v>
      </c>
      <c r="E198" s="303"/>
      <c r="F198" s="302">
        <v>1.5256391581168454</v>
      </c>
      <c r="G198" s="302">
        <v>1.4751941669074078</v>
      </c>
      <c r="H198" s="302">
        <f t="shared" si="62"/>
        <v>3.0008333250242529</v>
      </c>
      <c r="I198" s="303"/>
      <c r="J198" s="302">
        <v>2.539369400427347</v>
      </c>
      <c r="K198" s="302">
        <v>2.4022481486030536</v>
      </c>
      <c r="L198" s="302">
        <f t="shared" si="63"/>
        <v>4.9416175490304006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2.4709169148293411</v>
      </c>
      <c r="C199" s="302">
        <v>1.0907407845687032</v>
      </c>
      <c r="D199" s="302">
        <f t="shared" si="61"/>
        <v>3.5616576993980442</v>
      </c>
      <c r="E199" s="303"/>
      <c r="F199" s="302">
        <v>2.8597878353025163</v>
      </c>
      <c r="G199" s="302">
        <v>1.2056293192225152</v>
      </c>
      <c r="H199" s="302">
        <f t="shared" si="62"/>
        <v>4.0654171545250311</v>
      </c>
      <c r="I199" s="303"/>
      <c r="J199" s="302">
        <v>4.7637547581242439</v>
      </c>
      <c r="K199" s="302">
        <v>2.1442340229891701</v>
      </c>
      <c r="L199" s="302">
        <f t="shared" si="63"/>
        <v>6.9079887811134135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2.6289013421626342</v>
      </c>
      <c r="C200" s="302">
        <v>5.6643607396817623</v>
      </c>
      <c r="D200" s="302">
        <f t="shared" si="61"/>
        <v>8.2932620818443965</v>
      </c>
      <c r="E200" s="303"/>
      <c r="F200" s="302">
        <v>2.7723745222018588</v>
      </c>
      <c r="G200" s="302">
        <v>4.5613179074239651</v>
      </c>
      <c r="H200" s="302">
        <f t="shared" si="62"/>
        <v>7.3336924296258239</v>
      </c>
      <c r="I200" s="303"/>
      <c r="J200" s="302">
        <v>3.6222223467957155</v>
      </c>
      <c r="K200" s="302">
        <v>4.4454517928907942</v>
      </c>
      <c r="L200" s="302">
        <f t="shared" si="63"/>
        <v>8.0676741396865097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2.4611814342178149</v>
      </c>
      <c r="C201" s="302">
        <v>0.52968064865355236</v>
      </c>
      <c r="D201" s="302">
        <f t="shared" si="61"/>
        <v>2.9908620828713675</v>
      </c>
      <c r="E201" s="303"/>
      <c r="F201" s="302">
        <v>2.5025259543352831</v>
      </c>
      <c r="G201" s="302">
        <v>0.63578200028014142</v>
      </c>
      <c r="H201" s="302">
        <f t="shared" si="62"/>
        <v>3.1383079546154247</v>
      </c>
      <c r="I201" s="303"/>
      <c r="J201" s="302">
        <v>3.0259877929499051</v>
      </c>
      <c r="K201" s="302">
        <v>0.87749207425143971</v>
      </c>
      <c r="L201" s="302">
        <f t="shared" si="63"/>
        <v>3.9034798672013449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3.2250253567834313</v>
      </c>
      <c r="C202" s="302">
        <v>2.1115141392693841</v>
      </c>
      <c r="D202" s="302">
        <f t="shared" si="61"/>
        <v>5.336539496052815</v>
      </c>
      <c r="E202" s="303"/>
      <c r="F202" s="302">
        <v>3.5124197167848505</v>
      </c>
      <c r="G202" s="302">
        <v>2.1902260251693888</v>
      </c>
      <c r="H202" s="302">
        <f t="shared" si="62"/>
        <v>5.7026457419542389</v>
      </c>
      <c r="I202" s="303"/>
      <c r="J202" s="302">
        <v>6.5505608759513594</v>
      </c>
      <c r="K202" s="302">
        <v>3.227946075347877</v>
      </c>
      <c r="L202" s="302">
        <f t="shared" si="63"/>
        <v>9.7785069512992369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0.4746241821898905</v>
      </c>
      <c r="C203" s="302">
        <v>2.0438252536137691</v>
      </c>
      <c r="D203" s="302">
        <f t="shared" si="61"/>
        <v>2.5184494358036598</v>
      </c>
      <c r="E203" s="303"/>
      <c r="F203" s="302">
        <v>0.45616887671922329</v>
      </c>
      <c r="G203" s="302">
        <v>2.2811376287068703</v>
      </c>
      <c r="H203" s="302">
        <f t="shared" si="62"/>
        <v>2.7373065054260937</v>
      </c>
      <c r="I203" s="303"/>
      <c r="J203" s="302">
        <v>1.2169994231790715</v>
      </c>
      <c r="K203" s="302">
        <v>3.840670697830487</v>
      </c>
      <c r="L203" s="302">
        <f t="shared" si="63"/>
        <v>5.0576701210095587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17.275181793238545</v>
      </c>
      <c r="C204" s="302">
        <v>12.44638841086018</v>
      </c>
      <c r="D204" s="302">
        <f t="shared" si="61"/>
        <v>29.721570204098725</v>
      </c>
      <c r="E204" s="303"/>
      <c r="F204" s="302">
        <v>17.352487459631686</v>
      </c>
      <c r="G204" s="302">
        <v>12.007902049254385</v>
      </c>
      <c r="H204" s="302">
        <f t="shared" si="62"/>
        <v>29.360389508886072</v>
      </c>
      <c r="I204" s="303"/>
      <c r="J204" s="302">
        <v>17.196328279442799</v>
      </c>
      <c r="K204" s="302">
        <v>12.803421842880969</v>
      </c>
      <c r="L204" s="302">
        <f t="shared" si="63"/>
        <v>29.999750122323768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34.450845767294574</v>
      </c>
      <c r="C206" s="311">
        <f t="shared" ref="C206:D206" si="64">SUM(C196:C204)</f>
        <v>30.430154232705316</v>
      </c>
      <c r="D206" s="311">
        <f t="shared" si="64"/>
        <v>64.880999999999887</v>
      </c>
      <c r="E206" s="311"/>
      <c r="F206" s="311">
        <f t="shared" ref="F206:H206" si="65">SUM(F196:F204)</f>
        <v>37.334684483106727</v>
      </c>
      <c r="G206" s="311">
        <f t="shared" si="65"/>
        <v>30.821315516893293</v>
      </c>
      <c r="H206" s="311">
        <f t="shared" si="65"/>
        <v>68.15600000000002</v>
      </c>
      <c r="I206" s="311"/>
      <c r="J206" s="311">
        <f t="shared" ref="J206:L206" si="66">SUM(J196:J204)</f>
        <v>47.089584783152432</v>
      </c>
      <c r="K206" s="311">
        <f t="shared" si="66"/>
        <v>39.416415216847483</v>
      </c>
      <c r="L206" s="311">
        <f t="shared" si="66"/>
        <v>86.505999999999915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0.10539419716359442</v>
      </c>
      <c r="C213" s="302">
        <v>0.28184267030845395</v>
      </c>
      <c r="D213" s="302">
        <f>SUM(B213:C213)</f>
        <v>0.38723686747204838</v>
      </c>
      <c r="E213" s="303"/>
      <c r="F213" s="302">
        <v>0.17335872646443887</v>
      </c>
      <c r="G213" s="302">
        <v>0.42251848643818762</v>
      </c>
      <c r="H213" s="302">
        <f>SUM(F213:G213)</f>
        <v>0.59587721290262652</v>
      </c>
      <c r="I213" s="303"/>
      <c r="J213" s="302">
        <v>0.15826946287404003</v>
      </c>
      <c r="K213" s="302">
        <v>0.41828628864420148</v>
      </c>
      <c r="L213" s="302">
        <f>SUM(J213:K213)</f>
        <v>0.57655575151824157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0.18830748754401327</v>
      </c>
      <c r="C214" s="302">
        <v>0.68618472282945719</v>
      </c>
      <c r="D214" s="302">
        <f t="shared" ref="D214:D221" si="67">SUM(B214:C214)</f>
        <v>0.87449221037347047</v>
      </c>
      <c r="E214" s="303"/>
      <c r="F214" s="302">
        <v>0.30835085162484399</v>
      </c>
      <c r="G214" s="302">
        <v>1.1176410562909975</v>
      </c>
      <c r="H214" s="302">
        <f t="shared" ref="H214:H221" si="68">SUM(F214:G214)</f>
        <v>1.4259919079158414</v>
      </c>
      <c r="I214" s="303"/>
      <c r="J214" s="302">
        <v>0.34141900801487007</v>
      </c>
      <c r="K214" s="302">
        <v>1.1940083965428658</v>
      </c>
      <c r="L214" s="302">
        <f t="shared" ref="L214:L221" si="69">SUM(J214:K214)</f>
        <v>1.5354274045577359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0.29042048366115047</v>
      </c>
      <c r="C215" s="302">
        <v>0.76457105064917064</v>
      </c>
      <c r="D215" s="302">
        <f t="shared" si="67"/>
        <v>1.0549915343103211</v>
      </c>
      <c r="E215" s="303"/>
      <c r="F215" s="302">
        <v>0.52971252482679809</v>
      </c>
      <c r="G215" s="302">
        <v>1.2418941446343321</v>
      </c>
      <c r="H215" s="302">
        <f t="shared" si="68"/>
        <v>1.7716066694611303</v>
      </c>
      <c r="I215" s="303"/>
      <c r="J215" s="302">
        <v>0.52673182711201361</v>
      </c>
      <c r="K215" s="302">
        <v>1.1471157977647899</v>
      </c>
      <c r="L215" s="302">
        <f t="shared" si="69"/>
        <v>1.6738476248768035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0.36724388908654282</v>
      </c>
      <c r="C216" s="302">
        <v>0.12804402798575218</v>
      </c>
      <c r="D216" s="302">
        <f t="shared" si="67"/>
        <v>0.49528791707229503</v>
      </c>
      <c r="E216" s="303"/>
      <c r="F216" s="302">
        <v>0.40849036552882362</v>
      </c>
      <c r="G216" s="302">
        <v>0.18014990549628038</v>
      </c>
      <c r="H216" s="302">
        <f t="shared" si="68"/>
        <v>0.58864027102510397</v>
      </c>
      <c r="I216" s="303"/>
      <c r="J216" s="302">
        <v>0.3762796543746032</v>
      </c>
      <c r="K216" s="302">
        <v>0.17782835406253558</v>
      </c>
      <c r="L216" s="302">
        <f t="shared" si="69"/>
        <v>0.55410800843713881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4.549064959897433E-2</v>
      </c>
      <c r="C217" s="302">
        <v>0.25974919066199276</v>
      </c>
      <c r="D217" s="302">
        <f t="shared" si="67"/>
        <v>0.30523984026096707</v>
      </c>
      <c r="E217" s="303"/>
      <c r="F217" s="302">
        <v>8.9806690769431236E-2</v>
      </c>
      <c r="G217" s="302">
        <v>0.30540443134108036</v>
      </c>
      <c r="H217" s="302">
        <f t="shared" si="68"/>
        <v>0.39521112211051157</v>
      </c>
      <c r="I217" s="303"/>
      <c r="J217" s="302">
        <v>0.10674048895615063</v>
      </c>
      <c r="K217" s="302">
        <v>0.2785581250969198</v>
      </c>
      <c r="L217" s="302">
        <f t="shared" si="69"/>
        <v>0.38529861405307042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0.19317018970604241</v>
      </c>
      <c r="C218" s="302">
        <v>6.6725972089198379E-2</v>
      </c>
      <c r="D218" s="302">
        <f t="shared" si="67"/>
        <v>0.25989616179524078</v>
      </c>
      <c r="E218" s="303"/>
      <c r="F218" s="302">
        <v>0.21641689420476248</v>
      </c>
      <c r="G218" s="302">
        <v>0.10662296344151762</v>
      </c>
      <c r="H218" s="302">
        <f t="shared" si="68"/>
        <v>0.32303985764628007</v>
      </c>
      <c r="I218" s="303"/>
      <c r="J218" s="302">
        <v>0.20205244983228324</v>
      </c>
      <c r="K218" s="302">
        <v>0.12266888044265634</v>
      </c>
      <c r="L218" s="302">
        <f t="shared" si="69"/>
        <v>0.32472133027493955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0.12948281323968536</v>
      </c>
      <c r="C219" s="302">
        <v>0.12332030708654429</v>
      </c>
      <c r="D219" s="302">
        <f t="shared" si="67"/>
        <v>0.25280312032622965</v>
      </c>
      <c r="E219" s="303"/>
      <c r="F219" s="302">
        <v>0.14716726832254665</v>
      </c>
      <c r="G219" s="302">
        <v>0.16162944837017532</v>
      </c>
      <c r="H219" s="302">
        <f t="shared" si="68"/>
        <v>0.30879671669272196</v>
      </c>
      <c r="I219" s="303"/>
      <c r="J219" s="302">
        <v>0.14096458512002744</v>
      </c>
      <c r="K219" s="302">
        <v>0.19848069490982012</v>
      </c>
      <c r="L219" s="302">
        <f t="shared" si="69"/>
        <v>0.33944528002984753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3.0570512382752577E-2</v>
      </c>
      <c r="C220" s="302">
        <v>6.385468342690255E-2</v>
      </c>
      <c r="D220" s="302">
        <f t="shared" si="67"/>
        <v>9.4425195809655124E-2</v>
      </c>
      <c r="E220" s="303"/>
      <c r="F220" s="302">
        <v>7.3289290585527855E-2</v>
      </c>
      <c r="G220" s="302">
        <v>8.4762292297993383E-2</v>
      </c>
      <c r="H220" s="302">
        <f t="shared" si="68"/>
        <v>0.15805158288352122</v>
      </c>
      <c r="I220" s="303"/>
      <c r="J220" s="302">
        <v>0.10382215051575586</v>
      </c>
      <c r="K220" s="302">
        <v>8.0795627409997031E-2</v>
      </c>
      <c r="L220" s="302">
        <f t="shared" si="69"/>
        <v>0.1846177779257529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0.34709598505408229</v>
      </c>
      <c r="C221" s="302">
        <v>0.2855311675256848</v>
      </c>
      <c r="D221" s="302">
        <f t="shared" si="67"/>
        <v>0.63262715257976709</v>
      </c>
      <c r="E221" s="303"/>
      <c r="F221" s="302">
        <v>0.4369604037256471</v>
      </c>
      <c r="G221" s="302">
        <v>0.30182425563662141</v>
      </c>
      <c r="H221" s="302">
        <f t="shared" si="68"/>
        <v>0.73878465936226845</v>
      </c>
      <c r="I221" s="303"/>
      <c r="J221" s="302">
        <v>0.37253968039581303</v>
      </c>
      <c r="K221" s="302">
        <v>0.349438527930651</v>
      </c>
      <c r="L221" s="302">
        <f t="shared" si="69"/>
        <v>0.72197820832646409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1.6971762074368382</v>
      </c>
      <c r="C223" s="311">
        <f t="shared" ref="C223:D223" si="70">SUM(C213:C221)</f>
        <v>2.6598237925631567</v>
      </c>
      <c r="D223" s="311">
        <f t="shared" si="70"/>
        <v>4.356999999999994</v>
      </c>
      <c r="E223" s="311"/>
      <c r="F223" s="311">
        <f t="shared" ref="F223:H223" si="71">SUM(F213:F221)</f>
        <v>2.38355301605282</v>
      </c>
      <c r="G223" s="311">
        <f t="shared" si="71"/>
        <v>3.9224469839471858</v>
      </c>
      <c r="H223" s="311">
        <f t="shared" si="71"/>
        <v>6.3060000000000054</v>
      </c>
      <c r="I223" s="311"/>
      <c r="J223" s="311">
        <f t="shared" ref="J223:L223" si="72">SUM(J213:J221)</f>
        <v>2.3288193071955572</v>
      </c>
      <c r="K223" s="311">
        <f t="shared" si="72"/>
        <v>3.9671806928044373</v>
      </c>
      <c r="L223" s="311">
        <f t="shared" si="72"/>
        <v>6.295999999999994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0.93460792921959357</v>
      </c>
      <c r="C230" s="302">
        <v>2.3798954132086818</v>
      </c>
      <c r="D230" s="302">
        <f>SUM(B230:C230)</f>
        <v>3.3145033424282753</v>
      </c>
      <c r="E230" s="303"/>
      <c r="F230" s="302">
        <v>1.2242414359438694</v>
      </c>
      <c r="G230" s="302">
        <v>3.0201327873705113</v>
      </c>
      <c r="H230" s="302">
        <f>SUM(F230:G230)</f>
        <v>4.2443742233143809</v>
      </c>
      <c r="I230" s="303"/>
      <c r="J230" s="302">
        <v>1.3828973520058032</v>
      </c>
      <c r="K230" s="302">
        <v>2.8068115959992532</v>
      </c>
      <c r="L230" s="302">
        <f>SUM(J230:K230)</f>
        <v>4.1897089480050562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1.7141985522152277</v>
      </c>
      <c r="C231" s="302">
        <v>8.1030681893775576</v>
      </c>
      <c r="D231" s="302">
        <f t="shared" ref="D231:D238" si="73">SUM(B231:C231)</f>
        <v>9.8172667415927855</v>
      </c>
      <c r="E231" s="303"/>
      <c r="F231" s="302">
        <v>2.4734082657429384</v>
      </c>
      <c r="G231" s="302">
        <v>10.298515382929349</v>
      </c>
      <c r="H231" s="302">
        <f t="shared" ref="H231:H238" si="74">SUM(F231:G231)</f>
        <v>12.771923648672287</v>
      </c>
      <c r="I231" s="303"/>
      <c r="J231" s="302">
        <v>3.3670365403152061</v>
      </c>
      <c r="K231" s="302">
        <v>12.284922549619139</v>
      </c>
      <c r="L231" s="302">
        <f t="shared" ref="L231:L238" si="75">SUM(J231:K231)</f>
        <v>15.651959089934346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1.3856121054292012</v>
      </c>
      <c r="C232" s="302">
        <v>2.93329133401024</v>
      </c>
      <c r="D232" s="302">
        <f t="shared" si="73"/>
        <v>4.318903439439441</v>
      </c>
      <c r="E232" s="303"/>
      <c r="F232" s="302">
        <v>1.7377875671644867</v>
      </c>
      <c r="G232" s="302">
        <v>3.5869323215226552</v>
      </c>
      <c r="H232" s="302">
        <f t="shared" si="74"/>
        <v>5.3247198886871416</v>
      </c>
      <c r="I232" s="303"/>
      <c r="J232" s="302">
        <v>2.0035293638767722</v>
      </c>
      <c r="K232" s="302">
        <v>3.4436734163660403</v>
      </c>
      <c r="L232" s="302">
        <f t="shared" si="75"/>
        <v>5.4472027802428125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1.7852851166497397</v>
      </c>
      <c r="C233" s="302">
        <v>0.70688070716486595</v>
      </c>
      <c r="D233" s="302">
        <f t="shared" si="73"/>
        <v>2.4921658238146058</v>
      </c>
      <c r="E233" s="303"/>
      <c r="F233" s="302">
        <v>1.4660430348946276</v>
      </c>
      <c r="G233" s="302">
        <v>0.85205677833917226</v>
      </c>
      <c r="H233" s="302">
        <f t="shared" si="74"/>
        <v>2.3180998132338</v>
      </c>
      <c r="I233" s="303"/>
      <c r="J233" s="302">
        <v>1.1554243502465793</v>
      </c>
      <c r="K233" s="302">
        <v>0.99602604488925361</v>
      </c>
      <c r="L233" s="302">
        <f t="shared" si="75"/>
        <v>2.151450395135833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9.2683313954697005E-2</v>
      </c>
      <c r="C234" s="302">
        <v>1.2137257923003053</v>
      </c>
      <c r="D234" s="302">
        <f t="shared" si="73"/>
        <v>1.3064091062550023</v>
      </c>
      <c r="E234" s="303"/>
      <c r="F234" s="302">
        <v>0.12056256421176181</v>
      </c>
      <c r="G234" s="302">
        <v>1.301391080399086</v>
      </c>
      <c r="H234" s="302">
        <f t="shared" si="74"/>
        <v>1.4219536446108478</v>
      </c>
      <c r="I234" s="303"/>
      <c r="J234" s="302">
        <v>0.20591207189708274</v>
      </c>
      <c r="K234" s="302">
        <v>1.3423577808676419</v>
      </c>
      <c r="L234" s="302">
        <f t="shared" si="75"/>
        <v>1.5482698527647247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0.35141682050760192</v>
      </c>
      <c r="C235" s="302">
        <v>0.26373891349080369</v>
      </c>
      <c r="D235" s="302">
        <f t="shared" si="73"/>
        <v>0.61515573399840562</v>
      </c>
      <c r="E235" s="303"/>
      <c r="F235" s="302">
        <v>0.35408994844504954</v>
      </c>
      <c r="G235" s="302">
        <v>0.29499119962723686</v>
      </c>
      <c r="H235" s="302">
        <f t="shared" si="74"/>
        <v>0.64908114807228645</v>
      </c>
      <c r="I235" s="303"/>
      <c r="J235" s="302">
        <v>0.43199712520146938</v>
      </c>
      <c r="K235" s="302">
        <v>0.38295854795968465</v>
      </c>
      <c r="L235" s="302">
        <f t="shared" si="75"/>
        <v>0.81495567316115403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0.70620809474470891</v>
      </c>
      <c r="C236" s="302">
        <v>0.36650500910662409</v>
      </c>
      <c r="D236" s="302">
        <f t="shared" si="73"/>
        <v>1.0727131038513331</v>
      </c>
      <c r="E236" s="303"/>
      <c r="F236" s="302">
        <v>0.63647530031718125</v>
      </c>
      <c r="G236" s="302">
        <v>0.47674961943646266</v>
      </c>
      <c r="H236" s="302">
        <f t="shared" si="74"/>
        <v>1.1132249197536439</v>
      </c>
      <c r="I236" s="303"/>
      <c r="J236" s="302">
        <v>0.65719947888447916</v>
      </c>
      <c r="K236" s="302">
        <v>0.59862114409423994</v>
      </c>
      <c r="L236" s="302">
        <f t="shared" si="75"/>
        <v>1.2558206229787192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4.6663455521210179E-2</v>
      </c>
      <c r="C237" s="302">
        <v>0.17541463597830323</v>
      </c>
      <c r="D237" s="302">
        <f t="shared" si="73"/>
        <v>0.22207809149951341</v>
      </c>
      <c r="E237" s="303"/>
      <c r="F237" s="302">
        <v>4.2452899376378049E-2</v>
      </c>
      <c r="G237" s="302">
        <v>0.25264157950584132</v>
      </c>
      <c r="H237" s="302">
        <f t="shared" si="74"/>
        <v>0.29509447888221935</v>
      </c>
      <c r="I237" s="303"/>
      <c r="J237" s="302">
        <v>5.4401670806247478E-2</v>
      </c>
      <c r="K237" s="302">
        <v>0.2759094527835132</v>
      </c>
      <c r="L237" s="302">
        <f t="shared" si="75"/>
        <v>0.33031112358976067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0.15127199383352233</v>
      </c>
      <c r="C238" s="302">
        <v>0.23553262328712496</v>
      </c>
      <c r="D238" s="302">
        <f t="shared" si="73"/>
        <v>0.38680461712064729</v>
      </c>
      <c r="E238" s="303"/>
      <c r="F238" s="302">
        <v>0.11539086473853981</v>
      </c>
      <c r="G238" s="302">
        <v>0.23713737003479457</v>
      </c>
      <c r="H238" s="302">
        <f t="shared" si="74"/>
        <v>0.35252823477333439</v>
      </c>
      <c r="I238" s="303"/>
      <c r="J238" s="302">
        <v>0.18241961161617132</v>
      </c>
      <c r="K238" s="302">
        <v>0.23590190257138868</v>
      </c>
      <c r="L238" s="302">
        <f t="shared" si="75"/>
        <v>0.41832151418756003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7.1679473820755026</v>
      </c>
      <c r="C240" s="311">
        <f t="shared" ref="C240:D240" si="76">SUM(C230:C238)</f>
        <v>16.378052617924507</v>
      </c>
      <c r="D240" s="311">
        <f t="shared" si="76"/>
        <v>23.546000000000006</v>
      </c>
      <c r="E240" s="311"/>
      <c r="F240" s="311">
        <f t="shared" ref="F240:H240" si="77">SUM(F230:F238)</f>
        <v>8.1704518808348325</v>
      </c>
      <c r="G240" s="311">
        <f t="shared" si="77"/>
        <v>20.320548119165107</v>
      </c>
      <c r="H240" s="311">
        <f t="shared" si="77"/>
        <v>28.490999999999943</v>
      </c>
      <c r="I240" s="311"/>
      <c r="J240" s="311">
        <f t="shared" ref="J240:L240" si="78">SUM(J230:J238)</f>
        <v>9.4408175648498105</v>
      </c>
      <c r="K240" s="311">
        <f t="shared" si="78"/>
        <v>22.367182435150148</v>
      </c>
      <c r="L240" s="311">
        <f t="shared" si="78"/>
        <v>31.807999999999964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1.4216080195852521</v>
      </c>
      <c r="C247" s="302">
        <v>2.973931727639151</v>
      </c>
      <c r="D247" s="302">
        <f>SUM(B247:C247)</f>
        <v>4.3955397472244027</v>
      </c>
      <c r="E247" s="303"/>
      <c r="F247" s="302">
        <v>1.8467581232009309</v>
      </c>
      <c r="G247" s="302">
        <v>3.333314982384862</v>
      </c>
      <c r="H247" s="302">
        <f>SUM(F247:G247)</f>
        <v>5.1800731055857927</v>
      </c>
      <c r="I247" s="303"/>
      <c r="J247" s="302">
        <v>1.9481187152587904</v>
      </c>
      <c r="K247" s="302">
        <v>2.7373812492786178</v>
      </c>
      <c r="L247" s="302">
        <f>SUM(J247:K247)</f>
        <v>4.6854999645374082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1.8524344605382363</v>
      </c>
      <c r="C248" s="302">
        <v>3.979931707937602</v>
      </c>
      <c r="D248" s="302">
        <f t="shared" ref="D248:D255" si="79">SUM(B248:C248)</f>
        <v>5.8323661684758381</v>
      </c>
      <c r="E248" s="303"/>
      <c r="F248" s="302">
        <v>2.6023357836664651</v>
      </c>
      <c r="G248" s="302">
        <v>4.7128363006728557</v>
      </c>
      <c r="H248" s="302">
        <f t="shared" ref="H248:H255" si="80">SUM(F248:G248)</f>
        <v>7.3151720843393209</v>
      </c>
      <c r="I248" s="303"/>
      <c r="J248" s="302">
        <v>3.1174270944398708</v>
      </c>
      <c r="K248" s="302">
        <v>5.3060507345466172</v>
      </c>
      <c r="L248" s="302">
        <f t="shared" ref="L248:L255" si="81">SUM(J248:K248)</f>
        <v>8.4234778289864884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3.0392624693150978</v>
      </c>
      <c r="C249" s="302">
        <v>4.3347217317727864</v>
      </c>
      <c r="D249" s="302">
        <f t="shared" si="79"/>
        <v>7.3739842010878842</v>
      </c>
      <c r="E249" s="303"/>
      <c r="F249" s="302">
        <v>3.4195262270542619</v>
      </c>
      <c r="G249" s="302">
        <v>4.8816393748821056</v>
      </c>
      <c r="H249" s="302">
        <f t="shared" si="80"/>
        <v>8.3011656019363684</v>
      </c>
      <c r="I249" s="303"/>
      <c r="J249" s="302">
        <v>3.5371223263623106</v>
      </c>
      <c r="K249" s="302">
        <v>4.2954385117802705</v>
      </c>
      <c r="L249" s="302">
        <f t="shared" si="81"/>
        <v>7.8325608381425811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7.2745160526082406</v>
      </c>
      <c r="C250" s="302">
        <v>2.9442742256319545</v>
      </c>
      <c r="D250" s="302">
        <f t="shared" si="79"/>
        <v>10.218790278240196</v>
      </c>
      <c r="E250" s="303"/>
      <c r="F250" s="302">
        <v>7.2265947365033139</v>
      </c>
      <c r="G250" s="302">
        <v>3.3884010342614848</v>
      </c>
      <c r="H250" s="302">
        <f t="shared" si="80"/>
        <v>10.614995770764798</v>
      </c>
      <c r="I250" s="303"/>
      <c r="J250" s="302">
        <v>5.7086529590041515</v>
      </c>
      <c r="K250" s="302">
        <v>3.5356047069685261</v>
      </c>
      <c r="L250" s="302">
        <f t="shared" si="81"/>
        <v>9.2442576659726772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9.4804735491734043E-2</v>
      </c>
      <c r="C251" s="302">
        <v>0.30520276225670495</v>
      </c>
      <c r="D251" s="302">
        <f t="shared" si="79"/>
        <v>0.40000749774843902</v>
      </c>
      <c r="E251" s="303"/>
      <c r="F251" s="302">
        <v>8.7090324595670982E-2</v>
      </c>
      <c r="G251" s="302">
        <v>0.25074071386512498</v>
      </c>
      <c r="H251" s="302">
        <f t="shared" si="80"/>
        <v>0.33783103846079598</v>
      </c>
      <c r="I251" s="303"/>
      <c r="J251" s="302">
        <v>0.10062212645448226</v>
      </c>
      <c r="K251" s="302">
        <v>0.19555213686359937</v>
      </c>
      <c r="L251" s="302">
        <f t="shared" si="81"/>
        <v>0.29617426331808161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0.20861465715787375</v>
      </c>
      <c r="C252" s="302">
        <v>0.10266521528860795</v>
      </c>
      <c r="D252" s="302">
        <f t="shared" si="79"/>
        <v>0.3112798724464817</v>
      </c>
      <c r="E252" s="303"/>
      <c r="F252" s="302">
        <v>0.16194800452002017</v>
      </c>
      <c r="G252" s="302">
        <v>0.12425971760750441</v>
      </c>
      <c r="H252" s="302">
        <f t="shared" si="80"/>
        <v>0.2862077221275246</v>
      </c>
      <c r="I252" s="303"/>
      <c r="J252" s="302">
        <v>0.19210570667496546</v>
      </c>
      <c r="K252" s="302">
        <v>0.13884651271643206</v>
      </c>
      <c r="L252" s="302">
        <f t="shared" si="81"/>
        <v>0.33095221939139752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1.947767587659198</v>
      </c>
      <c r="C253" s="302">
        <v>1.0752867346003379</v>
      </c>
      <c r="D253" s="302">
        <f t="shared" si="79"/>
        <v>3.0230543222595356</v>
      </c>
      <c r="E253" s="303"/>
      <c r="F253" s="302">
        <v>1.8300187025587789</v>
      </c>
      <c r="G253" s="302">
        <v>1.1255495593831355</v>
      </c>
      <c r="H253" s="302">
        <f t="shared" si="80"/>
        <v>2.9555682619419144</v>
      </c>
      <c r="I253" s="303"/>
      <c r="J253" s="302">
        <v>1.677811329612892</v>
      </c>
      <c r="K253" s="302">
        <v>1.2304899312527628</v>
      </c>
      <c r="L253" s="302">
        <f t="shared" si="81"/>
        <v>2.9083012608656551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4.2081924131178568E-2</v>
      </c>
      <c r="C254" s="302">
        <v>0.18349022407863808</v>
      </c>
      <c r="D254" s="302">
        <f t="shared" si="79"/>
        <v>0.22557214820981664</v>
      </c>
      <c r="E254" s="303"/>
      <c r="F254" s="302">
        <v>2.9871187877131441E-2</v>
      </c>
      <c r="G254" s="302">
        <v>0.23149134080993627</v>
      </c>
      <c r="H254" s="302">
        <f t="shared" si="80"/>
        <v>0.26136252868706772</v>
      </c>
      <c r="I254" s="303"/>
      <c r="J254" s="302">
        <v>4.1916266640530324E-2</v>
      </c>
      <c r="K254" s="302">
        <v>0.26979800277503624</v>
      </c>
      <c r="L254" s="302">
        <f t="shared" si="81"/>
        <v>0.31171426941556657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0.31532147794661824</v>
      </c>
      <c r="C255" s="302">
        <v>0.24208428636088086</v>
      </c>
      <c r="D255" s="302">
        <f t="shared" si="79"/>
        <v>0.55740576430749911</v>
      </c>
      <c r="E255" s="303"/>
      <c r="F255" s="302">
        <v>0.16520678944385253</v>
      </c>
      <c r="G255" s="302">
        <v>0.21741709671254592</v>
      </c>
      <c r="H255" s="302">
        <f t="shared" si="80"/>
        <v>0.38262388615639842</v>
      </c>
      <c r="I255" s="303"/>
      <c r="J255" s="302">
        <v>0.16945912510278788</v>
      </c>
      <c r="K255" s="302">
        <v>0.18760256426736116</v>
      </c>
      <c r="L255" s="302">
        <f t="shared" si="81"/>
        <v>0.35706168937014904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16.196411384433429</v>
      </c>
      <c r="C257" s="311">
        <f t="shared" ref="C257:D257" si="82">SUM(C247:C255)</f>
        <v>16.141588615566665</v>
      </c>
      <c r="D257" s="311">
        <f t="shared" si="82"/>
        <v>32.338000000000093</v>
      </c>
      <c r="E257" s="311"/>
      <c r="F257" s="311">
        <f t="shared" ref="F257:H257" si="83">SUM(F247:F255)</f>
        <v>17.369349879420426</v>
      </c>
      <c r="G257" s="311">
        <f t="shared" si="83"/>
        <v>18.265650120579551</v>
      </c>
      <c r="H257" s="311">
        <f t="shared" si="83"/>
        <v>35.634999999999977</v>
      </c>
      <c r="I257" s="311"/>
      <c r="J257" s="311">
        <f t="shared" ref="J257:L257" si="84">SUM(J247:J255)</f>
        <v>16.49323564955078</v>
      </c>
      <c r="K257" s="311">
        <f t="shared" si="84"/>
        <v>17.896764350449224</v>
      </c>
      <c r="L257" s="311">
        <f t="shared" si="84"/>
        <v>34.390000000000008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0.90496553495533816</v>
      </c>
      <c r="C264" s="302">
        <v>1.3179891274327629</v>
      </c>
      <c r="D264" s="302">
        <f>SUM(B264:C264)</f>
        <v>2.2229546623881009</v>
      </c>
      <c r="E264" s="303"/>
      <c r="F264" s="302">
        <v>1.0005986971189109</v>
      </c>
      <c r="G264" s="302">
        <v>1.9629013970572642</v>
      </c>
      <c r="H264" s="302">
        <f>SUM(F264:G264)</f>
        <v>2.9635000941761751</v>
      </c>
      <c r="I264" s="303"/>
      <c r="J264" s="302">
        <v>1.1029425077273574</v>
      </c>
      <c r="K264" s="302">
        <v>2.1622697991511388</v>
      </c>
      <c r="L264" s="302">
        <f>SUM(J264:K264)</f>
        <v>3.265212306878496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1.1868889571598988</v>
      </c>
      <c r="C265" s="302">
        <v>1.1210899367377047</v>
      </c>
      <c r="D265" s="302">
        <f t="shared" ref="D265:D272" si="85">SUM(B265:C265)</f>
        <v>2.3079788938976034</v>
      </c>
      <c r="E265" s="303"/>
      <c r="F265" s="302">
        <v>1.3578822041479857</v>
      </c>
      <c r="G265" s="302">
        <v>1.7850753262739658</v>
      </c>
      <c r="H265" s="302">
        <f t="shared" ref="H265:H272" si="86">SUM(F265:G265)</f>
        <v>3.1429575304219517</v>
      </c>
      <c r="I265" s="303"/>
      <c r="J265" s="302">
        <v>1.6708541659141378</v>
      </c>
      <c r="K265" s="302">
        <v>2.2848044960116027</v>
      </c>
      <c r="L265" s="302">
        <f t="shared" ref="L265:L272" si="87">SUM(J265:K265)</f>
        <v>3.9556586619257406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1.2199155926927518</v>
      </c>
      <c r="C266" s="302">
        <v>1.2132053731683117</v>
      </c>
      <c r="D266" s="302">
        <f t="shared" si="85"/>
        <v>2.4331209658610637</v>
      </c>
      <c r="E266" s="303"/>
      <c r="F266" s="302">
        <v>1.3189328136123377</v>
      </c>
      <c r="G266" s="302">
        <v>1.7844451854180363</v>
      </c>
      <c r="H266" s="302">
        <f t="shared" si="86"/>
        <v>3.103377999030374</v>
      </c>
      <c r="I266" s="303"/>
      <c r="J266" s="302">
        <v>1.9569899813885947</v>
      </c>
      <c r="K266" s="302">
        <v>1.9819073362109025</v>
      </c>
      <c r="L266" s="302">
        <f t="shared" si="87"/>
        <v>3.9388973175994972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3.309375536536447</v>
      </c>
      <c r="C267" s="302">
        <v>0.53470002332397759</v>
      </c>
      <c r="D267" s="302">
        <f t="shared" si="85"/>
        <v>3.8440755598604248</v>
      </c>
      <c r="E267" s="303"/>
      <c r="F267" s="302">
        <v>2.999095919229863</v>
      </c>
      <c r="G267" s="302">
        <v>0.75887822650399228</v>
      </c>
      <c r="H267" s="302">
        <f t="shared" si="86"/>
        <v>3.7579741457338551</v>
      </c>
      <c r="I267" s="303"/>
      <c r="J267" s="302">
        <v>2.6649165308415519</v>
      </c>
      <c r="K267" s="302">
        <v>0.86375432783773831</v>
      </c>
      <c r="L267" s="302">
        <f t="shared" si="87"/>
        <v>3.5286708586792903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0.1485173671357132</v>
      </c>
      <c r="C268" s="302">
        <v>0.85113404330794251</v>
      </c>
      <c r="D268" s="302">
        <f t="shared" si="85"/>
        <v>0.99965141044365569</v>
      </c>
      <c r="E268" s="303"/>
      <c r="F268" s="302">
        <v>0.18774505960014609</v>
      </c>
      <c r="G268" s="302">
        <v>0.6645563581306726</v>
      </c>
      <c r="H268" s="302">
        <f t="shared" si="86"/>
        <v>0.85230141773081869</v>
      </c>
      <c r="I268" s="303"/>
      <c r="J268" s="302">
        <v>0.31187329816268516</v>
      </c>
      <c r="K268" s="302">
        <v>0.7300603619885383</v>
      </c>
      <c r="L268" s="302">
        <f t="shared" si="87"/>
        <v>1.0419336601512235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0.41753835476392898</v>
      </c>
      <c r="C269" s="302">
        <v>0.21016815439041261</v>
      </c>
      <c r="D269" s="302">
        <f t="shared" si="85"/>
        <v>0.62770650915434156</v>
      </c>
      <c r="E269" s="303"/>
      <c r="F269" s="302">
        <v>0.36717073100999736</v>
      </c>
      <c r="G269" s="302">
        <v>0.27052446431256916</v>
      </c>
      <c r="H269" s="302">
        <f t="shared" si="86"/>
        <v>0.63769519532256647</v>
      </c>
      <c r="I269" s="303"/>
      <c r="J269" s="302">
        <v>0.45598833581296749</v>
      </c>
      <c r="K269" s="302">
        <v>0.33682299604519578</v>
      </c>
      <c r="L269" s="302">
        <f t="shared" si="87"/>
        <v>0.79281133185816333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1.5669113944679802</v>
      </c>
      <c r="C270" s="302">
        <v>0.85676752520805677</v>
      </c>
      <c r="D270" s="302">
        <f t="shared" si="85"/>
        <v>2.4236789196760369</v>
      </c>
      <c r="E270" s="303"/>
      <c r="F270" s="302">
        <v>1.3035058935645594</v>
      </c>
      <c r="G270" s="302">
        <v>1.1172137178112025</v>
      </c>
      <c r="H270" s="302">
        <f t="shared" si="86"/>
        <v>2.4207196113757616</v>
      </c>
      <c r="I270" s="303"/>
      <c r="J270" s="302">
        <v>1.5017934708701057</v>
      </c>
      <c r="K270" s="302">
        <v>1.1918719422466093</v>
      </c>
      <c r="L270" s="302">
        <f t="shared" si="87"/>
        <v>2.6936654131167153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2.4865032842731522E-2</v>
      </c>
      <c r="C271" s="302">
        <v>0.19185139462750397</v>
      </c>
      <c r="D271" s="302">
        <f t="shared" si="85"/>
        <v>0.21671642747023551</v>
      </c>
      <c r="E271" s="303"/>
      <c r="F271" s="302">
        <v>2.3170785205759287E-2</v>
      </c>
      <c r="G271" s="302">
        <v>0.20994341969229566</v>
      </c>
      <c r="H271" s="302">
        <f t="shared" si="86"/>
        <v>0.23311420489805496</v>
      </c>
      <c r="I271" s="303"/>
      <c r="J271" s="302">
        <v>4.0336907401441663E-2</v>
      </c>
      <c r="K271" s="302">
        <v>0.18429476003728162</v>
      </c>
      <c r="L271" s="302">
        <f t="shared" si="87"/>
        <v>0.22463166743872329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0.88917027757579525</v>
      </c>
      <c r="C272" s="302">
        <v>0.33494637367275454</v>
      </c>
      <c r="D272" s="302">
        <f t="shared" si="85"/>
        <v>1.2241166512485497</v>
      </c>
      <c r="E272" s="303"/>
      <c r="F272" s="302">
        <v>0.78684531457549844</v>
      </c>
      <c r="G272" s="302">
        <v>0.33551448673494566</v>
      </c>
      <c r="H272" s="302">
        <f t="shared" si="86"/>
        <v>1.1223598013104441</v>
      </c>
      <c r="I272" s="303"/>
      <c r="J272" s="302">
        <v>0.82511308419980445</v>
      </c>
      <c r="K272" s="302">
        <v>0.42040569815236106</v>
      </c>
      <c r="L272" s="302">
        <f t="shared" si="87"/>
        <v>1.2455187823521654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9.6681480481305844</v>
      </c>
      <c r="C274" s="311">
        <f t="shared" ref="C274:D274" si="88">SUM(C264:C272)</f>
        <v>6.631851951869427</v>
      </c>
      <c r="D274" s="311">
        <f t="shared" si="88"/>
        <v>16.300000000000011</v>
      </c>
      <c r="E274" s="311"/>
      <c r="F274" s="311">
        <f t="shared" ref="F274:H274" si="89">SUM(F264:F272)</f>
        <v>9.3449474180650558</v>
      </c>
      <c r="G274" s="311">
        <f t="shared" si="89"/>
        <v>8.8890525819349442</v>
      </c>
      <c r="H274" s="311">
        <f t="shared" si="89"/>
        <v>18.234000000000002</v>
      </c>
      <c r="I274" s="311"/>
      <c r="J274" s="311">
        <f t="shared" ref="J274:L274" si="90">SUM(J264:J272)</f>
        <v>10.530808282318645</v>
      </c>
      <c r="K274" s="311">
        <f t="shared" si="90"/>
        <v>10.156191717681368</v>
      </c>
      <c r="L274" s="311">
        <f t="shared" si="90"/>
        <v>20.687000000000012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2.9416607472547263</v>
      </c>
      <c r="C281" s="302">
        <v>6.0158879256376032</v>
      </c>
      <c r="D281" s="302">
        <f>SUM(B281:C281)</f>
        <v>8.9575486728923295</v>
      </c>
      <c r="E281" s="303"/>
      <c r="F281" s="302">
        <v>3.2509413638361768</v>
      </c>
      <c r="G281" s="302">
        <v>7.1071857620556269</v>
      </c>
      <c r="H281" s="302">
        <f>SUM(F281:G281)</f>
        <v>10.358127125891803</v>
      </c>
      <c r="I281" s="303"/>
      <c r="J281" s="302">
        <v>3.8740107258875334</v>
      </c>
      <c r="K281" s="302">
        <v>6.8917987314554612</v>
      </c>
      <c r="L281" s="302">
        <f>SUM(J281:K281)</f>
        <v>10.765809457342995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7.5409298876064366</v>
      </c>
      <c r="C282" s="302">
        <v>18.268988270687323</v>
      </c>
      <c r="D282" s="302">
        <f t="shared" ref="D282:D289" si="91">SUM(B282:C282)</f>
        <v>25.809918158293762</v>
      </c>
      <c r="E282" s="303"/>
      <c r="F282" s="302">
        <v>8.7079255180773512</v>
      </c>
      <c r="G282" s="302">
        <v>24.249506450614568</v>
      </c>
      <c r="H282" s="302">
        <f t="shared" ref="H282:H289" si="92">SUM(F282:G282)</f>
        <v>32.957431968691921</v>
      </c>
      <c r="I282" s="303"/>
      <c r="J282" s="302">
        <v>11.501754549085243</v>
      </c>
      <c r="K282" s="302">
        <v>26.552386390843999</v>
      </c>
      <c r="L282" s="302">
        <f t="shared" ref="L282:L289" si="93">SUM(J282:K282)</f>
        <v>38.054140939929241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5.9665283007760248</v>
      </c>
      <c r="C283" s="302">
        <v>8.9594239208883302</v>
      </c>
      <c r="D283" s="302">
        <f t="shared" si="91"/>
        <v>14.925952221664355</v>
      </c>
      <c r="E283" s="303"/>
      <c r="F283" s="302">
        <v>5.6529081920968478</v>
      </c>
      <c r="G283" s="302">
        <v>10.701161674124657</v>
      </c>
      <c r="H283" s="302">
        <f t="shared" si="92"/>
        <v>16.354069866221504</v>
      </c>
      <c r="I283" s="303"/>
      <c r="J283" s="302">
        <v>7.3635968632954212</v>
      </c>
      <c r="K283" s="302">
        <v>10.49544773461912</v>
      </c>
      <c r="L283" s="302">
        <f t="shared" si="93"/>
        <v>17.85904459791454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14.306452174437581</v>
      </c>
      <c r="C284" s="302">
        <v>5.7834519693754318</v>
      </c>
      <c r="D284" s="302">
        <f t="shared" si="91"/>
        <v>20.089904143813012</v>
      </c>
      <c r="E284" s="303"/>
      <c r="F284" s="302">
        <v>11.79447832889155</v>
      </c>
      <c r="G284" s="302">
        <v>5.9493644979978457</v>
      </c>
      <c r="H284" s="302">
        <f t="shared" si="92"/>
        <v>17.743842826889395</v>
      </c>
      <c r="I284" s="303"/>
      <c r="J284" s="302">
        <v>9.8666644577914813</v>
      </c>
      <c r="K284" s="302">
        <v>7.5563676092072676</v>
      </c>
      <c r="L284" s="302">
        <f t="shared" si="93"/>
        <v>17.423032066998751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0.30040139715780195</v>
      </c>
      <c r="C285" s="302">
        <v>1.5649781622365984</v>
      </c>
      <c r="D285" s="302">
        <f t="shared" si="91"/>
        <v>1.8653795593944003</v>
      </c>
      <c r="E285" s="303"/>
      <c r="F285" s="302">
        <v>0.25621612384519687</v>
      </c>
      <c r="G285" s="302">
        <v>1.2652700745939824</v>
      </c>
      <c r="H285" s="302">
        <f t="shared" si="92"/>
        <v>1.5214861984391792</v>
      </c>
      <c r="I285" s="303"/>
      <c r="J285" s="302">
        <v>0.41823532856912432</v>
      </c>
      <c r="K285" s="302">
        <v>1.0048089855080835</v>
      </c>
      <c r="L285" s="302">
        <f t="shared" si="93"/>
        <v>1.4230443140772078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1.016705599792975</v>
      </c>
      <c r="C286" s="302">
        <v>0.35809492277282567</v>
      </c>
      <c r="D286" s="302">
        <f t="shared" si="91"/>
        <v>1.3748005225658007</v>
      </c>
      <c r="E286" s="303"/>
      <c r="F286" s="302">
        <v>1.1906370413647434</v>
      </c>
      <c r="G286" s="302">
        <v>0.45474363647916993</v>
      </c>
      <c r="H286" s="302">
        <f t="shared" si="92"/>
        <v>1.6453806778439133</v>
      </c>
      <c r="I286" s="303"/>
      <c r="J286" s="302">
        <v>1.4440236061364755</v>
      </c>
      <c r="K286" s="302">
        <v>0.6412787705029267</v>
      </c>
      <c r="L286" s="302">
        <f t="shared" si="93"/>
        <v>2.0853023766394023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2.3822682869082628</v>
      </c>
      <c r="C287" s="302">
        <v>1.7711049960175829</v>
      </c>
      <c r="D287" s="302">
        <f t="shared" si="91"/>
        <v>4.1533732829258456</v>
      </c>
      <c r="E287" s="303"/>
      <c r="F287" s="302">
        <v>1.8905408714128813</v>
      </c>
      <c r="G287" s="302">
        <v>1.6483531468359907</v>
      </c>
      <c r="H287" s="302">
        <f t="shared" si="92"/>
        <v>3.5388940182488717</v>
      </c>
      <c r="I287" s="303"/>
      <c r="J287" s="302">
        <v>1.9818029259551999</v>
      </c>
      <c r="K287" s="302">
        <v>1.9933297850196809</v>
      </c>
      <c r="L287" s="302">
        <f t="shared" si="93"/>
        <v>3.9751327109748811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0.13387820925151972</v>
      </c>
      <c r="C288" s="302">
        <v>0.90142923204336145</v>
      </c>
      <c r="D288" s="302">
        <f t="shared" si="91"/>
        <v>1.0353074412948811</v>
      </c>
      <c r="E288" s="303"/>
      <c r="F288" s="302">
        <v>9.4154466951668639E-2</v>
      </c>
      <c r="G288" s="302">
        <v>0.78059590493207021</v>
      </c>
      <c r="H288" s="302">
        <f t="shared" si="92"/>
        <v>0.87475037188373883</v>
      </c>
      <c r="I288" s="303"/>
      <c r="J288" s="302">
        <v>0.13577457493928183</v>
      </c>
      <c r="K288" s="302">
        <v>0.66906475427748135</v>
      </c>
      <c r="L288" s="302">
        <f t="shared" si="93"/>
        <v>0.80483932921676316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2.0461382396562198</v>
      </c>
      <c r="C289" s="302">
        <v>1.4026777574993534</v>
      </c>
      <c r="D289" s="302">
        <f t="shared" si="91"/>
        <v>3.448815997155573</v>
      </c>
      <c r="E289" s="303"/>
      <c r="F289" s="302">
        <v>1.4267676783976306</v>
      </c>
      <c r="G289" s="302">
        <v>1.2912492674919414</v>
      </c>
      <c r="H289" s="302">
        <f t="shared" si="92"/>
        <v>2.718016945889572</v>
      </c>
      <c r="I289" s="303"/>
      <c r="J289" s="302">
        <v>1.5706135526759113</v>
      </c>
      <c r="K289" s="302">
        <v>1.3510406542304489</v>
      </c>
      <c r="L289" s="302">
        <f t="shared" si="93"/>
        <v>2.9216542069063602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36.634962842841553</v>
      </c>
      <c r="C291" s="311">
        <f t="shared" ref="C291:D291" si="94">SUM(C281:C289)</f>
        <v>45.02603715715842</v>
      </c>
      <c r="D291" s="311">
        <f t="shared" si="94"/>
        <v>81.660999999999959</v>
      </c>
      <c r="E291" s="311"/>
      <c r="F291" s="311">
        <f t="shared" ref="F291:H291" si="95">SUM(F281:F289)</f>
        <v>34.264569584874046</v>
      </c>
      <c r="G291" s="311">
        <f t="shared" si="95"/>
        <v>53.447430415125858</v>
      </c>
      <c r="H291" s="311">
        <f t="shared" si="95"/>
        <v>87.71199999999989</v>
      </c>
      <c r="I291" s="311"/>
      <c r="J291" s="311">
        <f t="shared" ref="J291:L291" si="96">SUM(J281:J289)</f>
        <v>38.156476584335671</v>
      </c>
      <c r="K291" s="311">
        <f t="shared" si="96"/>
        <v>57.155523415664476</v>
      </c>
      <c r="L291" s="311">
        <f t="shared" si="96"/>
        <v>95.312000000000126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1.989302621128423</v>
      </c>
      <c r="C298" s="302">
        <v>4.3531619693045602</v>
      </c>
      <c r="D298" s="302">
        <f>SUM(B298:C298)</f>
        <v>6.3424645904329831</v>
      </c>
      <c r="E298" s="303"/>
      <c r="F298" s="302">
        <v>3.4978582665439046</v>
      </c>
      <c r="G298" s="302">
        <v>6.3302000619910244</v>
      </c>
      <c r="H298" s="302">
        <f>SUM(F298:G298)</f>
        <v>9.8280583285349294</v>
      </c>
      <c r="I298" s="303"/>
      <c r="J298" s="302">
        <v>3.8844519115079037</v>
      </c>
      <c r="K298" s="302">
        <v>6.1986460303745483</v>
      </c>
      <c r="L298" s="302">
        <f>SUM(J298:K298)</f>
        <v>10.083097941882452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3.1409099103527449</v>
      </c>
      <c r="C299" s="302">
        <v>4.7469225131289319</v>
      </c>
      <c r="D299" s="302">
        <f t="shared" ref="D299:D306" si="97">SUM(B299:C299)</f>
        <v>7.8878324234816768</v>
      </c>
      <c r="E299" s="303"/>
      <c r="F299" s="302">
        <v>5.739080526941625</v>
      </c>
      <c r="G299" s="302">
        <v>7.7823956507265892</v>
      </c>
      <c r="H299" s="302">
        <f t="shared" ref="H299:H306" si="98">SUM(F299:G299)</f>
        <v>13.521476177668214</v>
      </c>
      <c r="I299" s="303"/>
      <c r="J299" s="302">
        <v>7.4391997306124269</v>
      </c>
      <c r="K299" s="302">
        <v>10.601610648357397</v>
      </c>
      <c r="L299" s="302">
        <f t="shared" ref="L299:L306" si="99">SUM(J299:K299)</f>
        <v>18.040810378969823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3.7984551152407584</v>
      </c>
      <c r="C300" s="302">
        <v>7.8031880287582647</v>
      </c>
      <c r="D300" s="302">
        <f t="shared" si="97"/>
        <v>11.601643143999024</v>
      </c>
      <c r="E300" s="303"/>
      <c r="F300" s="302">
        <v>6.4235221744232982</v>
      </c>
      <c r="G300" s="302">
        <v>11.017751550630503</v>
      </c>
      <c r="H300" s="302">
        <f t="shared" si="98"/>
        <v>17.441273725053801</v>
      </c>
      <c r="I300" s="303"/>
      <c r="J300" s="302">
        <v>8.7602604294738597</v>
      </c>
      <c r="K300" s="302">
        <v>10.740704634048489</v>
      </c>
      <c r="L300" s="302">
        <f t="shared" si="99"/>
        <v>19.500965063522351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8.4833672814842913</v>
      </c>
      <c r="C301" s="302">
        <v>5.0665080052210216</v>
      </c>
      <c r="D301" s="302">
        <f t="shared" si="97"/>
        <v>13.549875286705312</v>
      </c>
      <c r="E301" s="303"/>
      <c r="F301" s="302">
        <v>11.30039340399787</v>
      </c>
      <c r="G301" s="302">
        <v>7.4254177820376182</v>
      </c>
      <c r="H301" s="302">
        <f t="shared" si="98"/>
        <v>18.725811186035486</v>
      </c>
      <c r="I301" s="303"/>
      <c r="J301" s="302">
        <v>11.483285841804207</v>
      </c>
      <c r="K301" s="302">
        <v>9.449238926769306</v>
      </c>
      <c r="L301" s="302">
        <f t="shared" si="99"/>
        <v>20.932524768573515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0.35649031839805961</v>
      </c>
      <c r="C302" s="302">
        <v>2.2620886630445272</v>
      </c>
      <c r="D302" s="302">
        <f t="shared" si="97"/>
        <v>2.6185789814425866</v>
      </c>
      <c r="E302" s="303"/>
      <c r="F302" s="302">
        <v>0.52851822799669035</v>
      </c>
      <c r="G302" s="302">
        <v>1.8588860877455249</v>
      </c>
      <c r="H302" s="302">
        <f t="shared" si="98"/>
        <v>2.3874043157422151</v>
      </c>
      <c r="I302" s="303"/>
      <c r="J302" s="302">
        <v>0.81043916526995252</v>
      </c>
      <c r="K302" s="302">
        <v>1.6764751964574323</v>
      </c>
      <c r="L302" s="302">
        <f t="shared" si="99"/>
        <v>2.4869143617273846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4.9969364383727539</v>
      </c>
      <c r="C303" s="302">
        <v>1.8795830206653354</v>
      </c>
      <c r="D303" s="302">
        <f t="shared" si="97"/>
        <v>6.8765194590380894</v>
      </c>
      <c r="E303" s="303"/>
      <c r="F303" s="302">
        <v>6.9028379087209117</v>
      </c>
      <c r="G303" s="302">
        <v>2.5174272743027957</v>
      </c>
      <c r="H303" s="302">
        <f t="shared" si="98"/>
        <v>9.420265183023707</v>
      </c>
      <c r="I303" s="303"/>
      <c r="J303" s="302">
        <v>8.4231823227116145</v>
      </c>
      <c r="K303" s="302">
        <v>2.984517859505972</v>
      </c>
      <c r="L303" s="302">
        <f t="shared" si="99"/>
        <v>11.407700182217587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3.0135672471599162</v>
      </c>
      <c r="C304" s="302">
        <v>6.2640476862328285</v>
      </c>
      <c r="D304" s="302">
        <f t="shared" si="97"/>
        <v>9.2776149333927442</v>
      </c>
      <c r="E304" s="303"/>
      <c r="F304" s="302">
        <v>4.252602919826459</v>
      </c>
      <c r="G304" s="302">
        <v>7.5851955373775164</v>
      </c>
      <c r="H304" s="302">
        <f t="shared" si="98"/>
        <v>11.837798457203975</v>
      </c>
      <c r="I304" s="303"/>
      <c r="J304" s="302">
        <v>5.7899123801196586</v>
      </c>
      <c r="K304" s="302">
        <v>9.208639867903333</v>
      </c>
      <c r="L304" s="302">
        <f t="shared" si="99"/>
        <v>14.998552248022992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0.27754314727312623</v>
      </c>
      <c r="C305" s="302">
        <v>4.0821307838299461</v>
      </c>
      <c r="D305" s="302">
        <f t="shared" si="97"/>
        <v>4.3596739311030728</v>
      </c>
      <c r="E305" s="303"/>
      <c r="F305" s="302">
        <v>0.32357022074546982</v>
      </c>
      <c r="G305" s="302">
        <v>4.3654080306621426</v>
      </c>
      <c r="H305" s="302">
        <f t="shared" si="98"/>
        <v>4.6889782514076126</v>
      </c>
      <c r="I305" s="303"/>
      <c r="J305" s="302">
        <v>0.40226638971003592</v>
      </c>
      <c r="K305" s="302">
        <v>3.8208924646860458</v>
      </c>
      <c r="L305" s="302">
        <f t="shared" si="99"/>
        <v>4.2231588543960816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9.6372209905933097</v>
      </c>
      <c r="C306" s="302">
        <v>16.802576259811218</v>
      </c>
      <c r="D306" s="302">
        <f t="shared" si="97"/>
        <v>26.439797250404528</v>
      </c>
      <c r="E306" s="303"/>
      <c r="F306" s="302">
        <v>12.25517711392367</v>
      </c>
      <c r="G306" s="302">
        <v>18.089757261406461</v>
      </c>
      <c r="H306" s="302">
        <f t="shared" si="98"/>
        <v>30.344934375330133</v>
      </c>
      <c r="I306" s="303"/>
      <c r="J306" s="302">
        <v>10.89332001621187</v>
      </c>
      <c r="K306" s="302">
        <v>21.093956184475879</v>
      </c>
      <c r="L306" s="302">
        <f t="shared" si="99"/>
        <v>31.987276200687749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35.69379307000338</v>
      </c>
      <c r="C308" s="311">
        <f t="shared" ref="C308:D308" si="100">SUM(C298:C306)</f>
        <v>53.260206929996635</v>
      </c>
      <c r="D308" s="311">
        <f t="shared" si="100"/>
        <v>88.954000000000008</v>
      </c>
      <c r="E308" s="311"/>
      <c r="F308" s="311">
        <f t="shared" ref="F308:H308" si="101">SUM(F298:F306)</f>
        <v>51.223560763119899</v>
      </c>
      <c r="G308" s="311">
        <f t="shared" si="101"/>
        <v>66.972439236880177</v>
      </c>
      <c r="H308" s="311">
        <f t="shared" si="101"/>
        <v>118.19600000000008</v>
      </c>
      <c r="I308" s="311"/>
      <c r="J308" s="311">
        <f t="shared" ref="J308:L308" si="102">SUM(J298:J306)</f>
        <v>57.886318187421537</v>
      </c>
      <c r="K308" s="311">
        <f t="shared" si="102"/>
        <v>75.774681812578393</v>
      </c>
      <c r="L308" s="311">
        <f t="shared" si="102"/>
        <v>133.66099999999992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1.0930367716817833</v>
      </c>
      <c r="C315" s="302">
        <v>1.7049711191517172</v>
      </c>
      <c r="D315" s="302">
        <f>SUM(B315:C315)</f>
        <v>2.7980078908335004</v>
      </c>
      <c r="E315" s="303"/>
      <c r="F315" s="302">
        <v>1.3132951949952696</v>
      </c>
      <c r="G315" s="302">
        <v>1.5862141010821782</v>
      </c>
      <c r="H315" s="302">
        <f>SUM(F315:G315)</f>
        <v>2.899509296077448</v>
      </c>
      <c r="I315" s="303"/>
      <c r="J315" s="302">
        <v>1.5140530699742842</v>
      </c>
      <c r="K315" s="302">
        <v>1.5431242324531411</v>
      </c>
      <c r="L315" s="302">
        <f>SUM(J315:K315)</f>
        <v>3.0571773024274256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4.2991421705232442</v>
      </c>
      <c r="C316" s="302">
        <v>2.6495337525552758</v>
      </c>
      <c r="D316" s="302">
        <f t="shared" ref="D316:D323" si="103">SUM(B316:C316)</f>
        <v>6.94867592307852</v>
      </c>
      <c r="E316" s="303"/>
      <c r="F316" s="302">
        <v>5.0971571457199421</v>
      </c>
      <c r="G316" s="302">
        <v>2.8916131805418588</v>
      </c>
      <c r="H316" s="302">
        <f t="shared" ref="H316:H323" si="104">SUM(F316:G316)</f>
        <v>7.9887703262618004</v>
      </c>
      <c r="I316" s="303"/>
      <c r="J316" s="302">
        <v>6.1488769656249893</v>
      </c>
      <c r="K316" s="302">
        <v>3.7871615595622554</v>
      </c>
      <c r="L316" s="302">
        <f t="shared" ref="L316:L323" si="105">SUM(J316:K316)</f>
        <v>9.9360385251872447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4.8683623647935583</v>
      </c>
      <c r="C317" s="302">
        <v>6.245645304923138</v>
      </c>
      <c r="D317" s="302">
        <f t="shared" si="103"/>
        <v>11.114007669716695</v>
      </c>
      <c r="E317" s="303"/>
      <c r="F317" s="302">
        <v>5.4848594261630659</v>
      </c>
      <c r="G317" s="302">
        <v>6.3276995421093423</v>
      </c>
      <c r="H317" s="302">
        <f t="shared" si="104"/>
        <v>11.812558968272409</v>
      </c>
      <c r="I317" s="303"/>
      <c r="J317" s="302">
        <v>7.1555411359691385</v>
      </c>
      <c r="K317" s="302">
        <v>5.3986223897888914</v>
      </c>
      <c r="L317" s="302">
        <f t="shared" si="105"/>
        <v>12.55416352575803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9.7086956783016767</v>
      </c>
      <c r="C318" s="302">
        <v>3.0477608285987197</v>
      </c>
      <c r="D318" s="302">
        <f t="shared" si="103"/>
        <v>12.756456506900395</v>
      </c>
      <c r="E318" s="303"/>
      <c r="F318" s="302">
        <v>8.5839218029967359</v>
      </c>
      <c r="G318" s="302">
        <v>3.0044097351506847</v>
      </c>
      <c r="H318" s="302">
        <f t="shared" si="104"/>
        <v>11.58833153814742</v>
      </c>
      <c r="I318" s="303"/>
      <c r="J318" s="302">
        <v>7.0038858900930201</v>
      </c>
      <c r="K318" s="302">
        <v>3.5261622366592689</v>
      </c>
      <c r="L318" s="302">
        <f t="shared" si="105"/>
        <v>10.530048126752289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8.5738140607113961E-2</v>
      </c>
      <c r="C319" s="302">
        <v>0.85776445100576004</v>
      </c>
      <c r="D319" s="302">
        <f t="shared" si="103"/>
        <v>0.94350259161287398</v>
      </c>
      <c r="E319" s="303"/>
      <c r="F319" s="302">
        <v>8.6145394297346203E-2</v>
      </c>
      <c r="G319" s="302">
        <v>0.39960257946931893</v>
      </c>
      <c r="H319" s="302">
        <f t="shared" si="104"/>
        <v>0.48574797376666512</v>
      </c>
      <c r="I319" s="303"/>
      <c r="J319" s="302">
        <v>0.18281162289398378</v>
      </c>
      <c r="K319" s="302">
        <v>0.36747327267183588</v>
      </c>
      <c r="L319" s="302">
        <f t="shared" si="105"/>
        <v>0.55028489556581972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1.5832402777837555</v>
      </c>
      <c r="C320" s="302">
        <v>0.38598266618990379</v>
      </c>
      <c r="D320" s="302">
        <f t="shared" si="103"/>
        <v>1.9692229439736593</v>
      </c>
      <c r="E320" s="303"/>
      <c r="F320" s="302">
        <v>1.4289300330332881</v>
      </c>
      <c r="G320" s="302">
        <v>0.33042006179736477</v>
      </c>
      <c r="H320" s="302">
        <f t="shared" si="104"/>
        <v>1.7593500948306529</v>
      </c>
      <c r="I320" s="303"/>
      <c r="J320" s="302">
        <v>1.5471175460735991</v>
      </c>
      <c r="K320" s="302">
        <v>0.34855014137477675</v>
      </c>
      <c r="L320" s="302">
        <f t="shared" si="105"/>
        <v>1.8956676874483758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0.8045829981045487</v>
      </c>
      <c r="C321" s="302">
        <v>0.35084970641945668</v>
      </c>
      <c r="D321" s="302">
        <f t="shared" si="103"/>
        <v>1.1554327045240054</v>
      </c>
      <c r="E321" s="303"/>
      <c r="F321" s="302">
        <v>0.77015351542159616</v>
      </c>
      <c r="G321" s="302">
        <v>0.28083700905020903</v>
      </c>
      <c r="H321" s="302">
        <f t="shared" si="104"/>
        <v>1.0509905244718052</v>
      </c>
      <c r="I321" s="303"/>
      <c r="J321" s="302">
        <v>0.836378621353004</v>
      </c>
      <c r="K321" s="302">
        <v>0.37142018378303598</v>
      </c>
      <c r="L321" s="302">
        <f t="shared" si="105"/>
        <v>1.20779880513604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5.5461282974643457E-2</v>
      </c>
      <c r="C322" s="302">
        <v>0.58233887086567659</v>
      </c>
      <c r="D322" s="302">
        <f t="shared" si="103"/>
        <v>0.63780015384032007</v>
      </c>
      <c r="E322" s="303"/>
      <c r="F322" s="302">
        <v>3.5951703171408431E-2</v>
      </c>
      <c r="G322" s="302">
        <v>0.40758855351611034</v>
      </c>
      <c r="H322" s="302">
        <f t="shared" si="104"/>
        <v>0.44354025668751879</v>
      </c>
      <c r="I322" s="303"/>
      <c r="J322" s="302">
        <v>5.6904189685278626E-2</v>
      </c>
      <c r="K322" s="302">
        <v>0.39854178269205986</v>
      </c>
      <c r="L322" s="302">
        <f t="shared" si="105"/>
        <v>0.45544597237733847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0.66204677690782887</v>
      </c>
      <c r="C323" s="302">
        <v>0.57984683861216768</v>
      </c>
      <c r="D323" s="302">
        <f t="shared" si="103"/>
        <v>1.2418936155199964</v>
      </c>
      <c r="E323" s="303"/>
      <c r="F323" s="302">
        <v>0.49495172131029552</v>
      </c>
      <c r="G323" s="302">
        <v>0.41024930017397981</v>
      </c>
      <c r="H323" s="302">
        <f t="shared" si="104"/>
        <v>0.90520102148427539</v>
      </c>
      <c r="I323" s="303"/>
      <c r="J323" s="302">
        <v>0.36782176079806606</v>
      </c>
      <c r="K323" s="302">
        <v>0.35155339854931367</v>
      </c>
      <c r="L323" s="302">
        <f t="shared" si="105"/>
        <v>0.71937515934737972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23.160306461678154</v>
      </c>
      <c r="C325" s="311">
        <f t="shared" ref="C325:D325" si="106">SUM(C315:C323)</f>
        <v>16.404693538321812</v>
      </c>
      <c r="D325" s="311">
        <f t="shared" si="106"/>
        <v>39.564999999999969</v>
      </c>
      <c r="E325" s="311"/>
      <c r="F325" s="311">
        <f t="shared" ref="F325:H325" si="107">SUM(F315:F323)</f>
        <v>23.295365937108954</v>
      </c>
      <c r="G325" s="311">
        <f t="shared" si="107"/>
        <v>15.638634062891049</v>
      </c>
      <c r="H325" s="311">
        <f t="shared" si="107"/>
        <v>38.93399999999999</v>
      </c>
      <c r="I325" s="311"/>
      <c r="J325" s="311">
        <f t="shared" ref="J325:L325" si="108">SUM(J315:J323)</f>
        <v>24.813390802465364</v>
      </c>
      <c r="K325" s="311">
        <f t="shared" si="108"/>
        <v>16.092609197534578</v>
      </c>
      <c r="L325" s="311">
        <f t="shared" si="108"/>
        <v>40.905999999999942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0.94124370315954431</v>
      </c>
      <c r="C332" s="302">
        <v>1.3216707990572705</v>
      </c>
      <c r="D332" s="302">
        <f>SUM(B332:C332)</f>
        <v>2.2629145022168147</v>
      </c>
      <c r="E332" s="303"/>
      <c r="F332" s="302">
        <v>1.0690472386874104</v>
      </c>
      <c r="G332" s="302">
        <v>1.2477932137402203</v>
      </c>
      <c r="H332" s="302">
        <f>SUM(F332:G332)</f>
        <v>2.3168404524276305</v>
      </c>
      <c r="I332" s="303"/>
      <c r="J332" s="302">
        <v>1.1983695766371456</v>
      </c>
      <c r="K332" s="302">
        <v>1.2427331760591769</v>
      </c>
      <c r="L332" s="302">
        <f>SUM(J332:K332)</f>
        <v>2.4411027526963225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26.447940717456117</v>
      </c>
      <c r="C333" s="302">
        <v>15.701863099775169</v>
      </c>
      <c r="D333" s="302">
        <f t="shared" ref="D333:D340" si="109">SUM(B333:C333)</f>
        <v>42.149803817231287</v>
      </c>
      <c r="E333" s="303"/>
      <c r="F333" s="302">
        <v>27.91198705759189</v>
      </c>
      <c r="G333" s="302">
        <v>15.613474977291618</v>
      </c>
      <c r="H333" s="302">
        <f t="shared" ref="H333:H340" si="110">SUM(F333:G333)</f>
        <v>43.52546203488351</v>
      </c>
      <c r="I333" s="303"/>
      <c r="J333" s="302">
        <v>33.072548584218389</v>
      </c>
      <c r="K333" s="302">
        <v>18.268139854559902</v>
      </c>
      <c r="L333" s="302">
        <f t="shared" ref="L333:L340" si="111">SUM(J333:K333)</f>
        <v>51.340688438778287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4.3064437566958551</v>
      </c>
      <c r="C334" s="302">
        <v>3.6628292602108536</v>
      </c>
      <c r="D334" s="302">
        <f t="shared" si="109"/>
        <v>7.9692730169067083</v>
      </c>
      <c r="E334" s="303"/>
      <c r="F334" s="302">
        <v>4.3524203288066801</v>
      </c>
      <c r="G334" s="302">
        <v>3.4342887599372123</v>
      </c>
      <c r="H334" s="302">
        <f t="shared" si="110"/>
        <v>7.7867090887438923</v>
      </c>
      <c r="I334" s="303"/>
      <c r="J334" s="302">
        <v>7.0400511771431971</v>
      </c>
      <c r="K334" s="302">
        <v>3.1568220053902705</v>
      </c>
      <c r="L334" s="302">
        <f t="shared" si="111"/>
        <v>10.196873182533468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5.9805724493868571</v>
      </c>
      <c r="C335" s="302">
        <v>1.027624222195584</v>
      </c>
      <c r="D335" s="302">
        <f t="shared" si="109"/>
        <v>7.0081966715824411</v>
      </c>
      <c r="E335" s="303"/>
      <c r="F335" s="302">
        <v>4.7780811113941972</v>
      </c>
      <c r="G335" s="302">
        <v>0.78689467398479118</v>
      </c>
      <c r="H335" s="302">
        <f t="shared" si="110"/>
        <v>5.5649757853789881</v>
      </c>
      <c r="I335" s="303"/>
      <c r="J335" s="302">
        <v>2.7336553311595524</v>
      </c>
      <c r="K335" s="302">
        <v>0.78183081016068601</v>
      </c>
      <c r="L335" s="302">
        <f t="shared" si="111"/>
        <v>3.5154861413202383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0.79855779358137047</v>
      </c>
      <c r="C336" s="302">
        <v>1.0105052334537905</v>
      </c>
      <c r="D336" s="302">
        <f t="shared" si="109"/>
        <v>1.8090630270351609</v>
      </c>
      <c r="E336" s="303"/>
      <c r="F336" s="302">
        <v>0.59433765708055319</v>
      </c>
      <c r="G336" s="302">
        <v>0.6202971263580388</v>
      </c>
      <c r="H336" s="302">
        <f t="shared" si="110"/>
        <v>1.214634783438592</v>
      </c>
      <c r="I336" s="303"/>
      <c r="J336" s="302">
        <v>0.4756973529985512</v>
      </c>
      <c r="K336" s="302">
        <v>0.44330529903779431</v>
      </c>
      <c r="L336" s="302">
        <f t="shared" si="111"/>
        <v>0.91900265203634546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24.459299883328242</v>
      </c>
      <c r="C337" s="302">
        <v>2.0821681711347324</v>
      </c>
      <c r="D337" s="302">
        <f t="shared" si="109"/>
        <v>26.541468054462975</v>
      </c>
      <c r="E337" s="303"/>
      <c r="F337" s="302">
        <v>20.887437219563346</v>
      </c>
      <c r="G337" s="302">
        <v>1.6679466933884517</v>
      </c>
      <c r="H337" s="302">
        <f t="shared" si="110"/>
        <v>22.555383912951797</v>
      </c>
      <c r="I337" s="303"/>
      <c r="J337" s="302">
        <v>24.567299119783815</v>
      </c>
      <c r="K337" s="302">
        <v>1.8909766857465049</v>
      </c>
      <c r="L337" s="302">
        <f t="shared" si="111"/>
        <v>26.45827580553032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0.47883151714557665</v>
      </c>
      <c r="C338" s="302">
        <v>0.16683236507051757</v>
      </c>
      <c r="D338" s="302">
        <f t="shared" si="109"/>
        <v>0.64566388221609428</v>
      </c>
      <c r="E338" s="303"/>
      <c r="F338" s="302">
        <v>0.38369496007038822</v>
      </c>
      <c r="G338" s="302">
        <v>0.12237423892157312</v>
      </c>
      <c r="H338" s="302">
        <f t="shared" si="110"/>
        <v>0.50606919899196134</v>
      </c>
      <c r="I338" s="303"/>
      <c r="J338" s="302">
        <v>0.42318215695553058</v>
      </c>
      <c r="K338" s="302">
        <v>0.14554676030932348</v>
      </c>
      <c r="L338" s="302">
        <f t="shared" si="111"/>
        <v>0.56872891726485408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0.3210475271915692</v>
      </c>
      <c r="C339" s="302">
        <v>1.3693764199137388</v>
      </c>
      <c r="D339" s="302">
        <f t="shared" si="109"/>
        <v>1.690423947105308</v>
      </c>
      <c r="E339" s="303"/>
      <c r="F339" s="302">
        <v>0.32885563432734399</v>
      </c>
      <c r="G339" s="302">
        <v>1.2136101076610448</v>
      </c>
      <c r="H339" s="302">
        <f t="shared" si="110"/>
        <v>1.5424657419883889</v>
      </c>
      <c r="I339" s="303"/>
      <c r="J339" s="302">
        <v>0.42829852454088302</v>
      </c>
      <c r="K339" s="302">
        <v>1.3564848007249326</v>
      </c>
      <c r="L339" s="302">
        <f t="shared" si="111"/>
        <v>1.7847833252658156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5.0064822624193539</v>
      </c>
      <c r="C340" s="302">
        <v>0.5527108188240264</v>
      </c>
      <c r="D340" s="302">
        <f t="shared" si="109"/>
        <v>5.5591930812433805</v>
      </c>
      <c r="E340" s="303"/>
      <c r="F340" s="302">
        <v>3.4581037327755659</v>
      </c>
      <c r="G340" s="302">
        <v>0.30435526841961891</v>
      </c>
      <c r="H340" s="302">
        <f t="shared" si="110"/>
        <v>3.7624590011951851</v>
      </c>
      <c r="I340" s="303"/>
      <c r="J340" s="302">
        <v>0.9211159475151619</v>
      </c>
      <c r="K340" s="302">
        <v>0.18294283705907038</v>
      </c>
      <c r="L340" s="302">
        <f t="shared" si="111"/>
        <v>1.1040587845742322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68.740419610364484</v>
      </c>
      <c r="C342" s="311">
        <f t="shared" ref="C342:D342" si="112">SUM(C332:C340)</f>
        <v>26.895580389635683</v>
      </c>
      <c r="D342" s="311">
        <f t="shared" si="112"/>
        <v>95.636000000000166</v>
      </c>
      <c r="E342" s="311"/>
      <c r="F342" s="311">
        <f t="shared" ref="F342:H342" si="113">SUM(F332:F340)</f>
        <v>63.76396494029737</v>
      </c>
      <c r="G342" s="311">
        <f t="shared" si="113"/>
        <v>25.011035059702568</v>
      </c>
      <c r="H342" s="311">
        <f t="shared" si="113"/>
        <v>88.774999999999949</v>
      </c>
      <c r="I342" s="311"/>
      <c r="J342" s="311">
        <f t="shared" ref="J342:L342" si="114">SUM(J332:J340)</f>
        <v>70.860217770952232</v>
      </c>
      <c r="K342" s="311">
        <f t="shared" si="114"/>
        <v>27.468782229047658</v>
      </c>
      <c r="L342" s="311">
        <f t="shared" si="114"/>
        <v>98.32899999999988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2.7073594962930643</v>
      </c>
      <c r="C349" s="302">
        <v>1.8001743565098214</v>
      </c>
      <c r="D349" s="302">
        <f>SUM(B349:C349)</f>
        <v>4.5075338528028857</v>
      </c>
      <c r="E349" s="303"/>
      <c r="F349" s="302">
        <v>3.6848179462656261</v>
      </c>
      <c r="G349" s="302">
        <v>2.2323328584785904</v>
      </c>
      <c r="H349" s="302">
        <f>SUM(F349:G349)</f>
        <v>5.9171508047442165</v>
      </c>
      <c r="I349" s="303"/>
      <c r="J349" s="302">
        <v>4.1551747665041718</v>
      </c>
      <c r="K349" s="302">
        <v>2.1979435556340863</v>
      </c>
      <c r="L349" s="302">
        <f>SUM(J349:K349)</f>
        <v>6.3531183221382577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26.254018205271468</v>
      </c>
      <c r="C350" s="302">
        <v>8.7314151382590719</v>
      </c>
      <c r="D350" s="302">
        <f t="shared" ref="D350:D357" si="115">SUM(B350:C350)</f>
        <v>34.985433343530538</v>
      </c>
      <c r="E350" s="303"/>
      <c r="F350" s="302">
        <v>32.892879757921826</v>
      </c>
      <c r="G350" s="302">
        <v>11.559995105349536</v>
      </c>
      <c r="H350" s="302">
        <f t="shared" ref="H350:H357" si="116">SUM(F350:G350)</f>
        <v>44.452874863271362</v>
      </c>
      <c r="I350" s="303"/>
      <c r="J350" s="302">
        <v>36.113948396787684</v>
      </c>
      <c r="K350" s="302">
        <v>11.917978711776337</v>
      </c>
      <c r="L350" s="302">
        <f t="shared" ref="L350:L357" si="117">SUM(J350:K350)</f>
        <v>48.03192710856402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11.409426145356514</v>
      </c>
      <c r="C351" s="302">
        <v>4.4613431751536936</v>
      </c>
      <c r="D351" s="302">
        <f t="shared" si="115"/>
        <v>15.870769320510208</v>
      </c>
      <c r="E351" s="303"/>
      <c r="F351" s="302">
        <v>14.195381835442591</v>
      </c>
      <c r="G351" s="302">
        <v>4.9094530900937441</v>
      </c>
      <c r="H351" s="302">
        <f t="shared" si="116"/>
        <v>19.104834925536334</v>
      </c>
      <c r="I351" s="303"/>
      <c r="J351" s="302">
        <v>25.384236227555316</v>
      </c>
      <c r="K351" s="302">
        <v>6.1563940820138745</v>
      </c>
      <c r="L351" s="302">
        <f t="shared" si="117"/>
        <v>31.540630309569192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9.3670484181325353</v>
      </c>
      <c r="C352" s="302">
        <v>1.4830405146276617</v>
      </c>
      <c r="D352" s="302">
        <f t="shared" si="115"/>
        <v>10.850088932760197</v>
      </c>
      <c r="E352" s="303"/>
      <c r="F352" s="302">
        <v>9.3843355869636955</v>
      </c>
      <c r="G352" s="302">
        <v>1.4632255176481124</v>
      </c>
      <c r="H352" s="302">
        <f t="shared" si="116"/>
        <v>10.847561104611808</v>
      </c>
      <c r="I352" s="303"/>
      <c r="J352" s="302">
        <v>5.0516417689058732</v>
      </c>
      <c r="K352" s="302">
        <v>1.2556035715296068</v>
      </c>
      <c r="L352" s="302">
        <f t="shared" si="117"/>
        <v>6.3072453404354798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0.59903322690771332</v>
      </c>
      <c r="C353" s="302">
        <v>1.0512818499125982</v>
      </c>
      <c r="D353" s="302">
        <f t="shared" si="115"/>
        <v>1.6503150768203114</v>
      </c>
      <c r="E353" s="303"/>
      <c r="F353" s="302">
        <v>0.53947490073031579</v>
      </c>
      <c r="G353" s="302">
        <v>0.99000833608062888</v>
      </c>
      <c r="H353" s="302">
        <f t="shared" si="116"/>
        <v>1.5294832368109446</v>
      </c>
      <c r="I353" s="303"/>
      <c r="J353" s="302">
        <v>0.30085492304176764</v>
      </c>
      <c r="K353" s="302">
        <v>0.90992330884621653</v>
      </c>
      <c r="L353" s="302">
        <f t="shared" si="117"/>
        <v>1.2107782318879843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36.301444486089011</v>
      </c>
      <c r="C354" s="302">
        <v>4.3281311839021672</v>
      </c>
      <c r="D354" s="302">
        <f t="shared" si="115"/>
        <v>40.629575669991176</v>
      </c>
      <c r="E354" s="303"/>
      <c r="F354" s="302">
        <v>39.212471536084017</v>
      </c>
      <c r="G354" s="302">
        <v>4.5318610985960373</v>
      </c>
      <c r="H354" s="302">
        <f t="shared" si="116"/>
        <v>43.744332634680056</v>
      </c>
      <c r="I354" s="303"/>
      <c r="J354" s="302">
        <v>40.981752076162643</v>
      </c>
      <c r="K354" s="302">
        <v>5.8556978801406467</v>
      </c>
      <c r="L354" s="302">
        <f t="shared" si="117"/>
        <v>46.837449956303288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1.2060290868978005</v>
      </c>
      <c r="C355" s="302">
        <v>0.33789523215146439</v>
      </c>
      <c r="D355" s="302">
        <f t="shared" si="115"/>
        <v>1.5439243190492649</v>
      </c>
      <c r="E355" s="303"/>
      <c r="F355" s="302">
        <v>1.2334332924773816</v>
      </c>
      <c r="G355" s="302">
        <v>0.33498284026861824</v>
      </c>
      <c r="H355" s="302">
        <f t="shared" si="116"/>
        <v>1.568416132746</v>
      </c>
      <c r="I355" s="303"/>
      <c r="J355" s="302">
        <v>1.3158748597556871</v>
      </c>
      <c r="K355" s="302">
        <v>0.32449317556183122</v>
      </c>
      <c r="L355" s="302">
        <f t="shared" si="117"/>
        <v>1.6403680353175183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0.11815077497616006</v>
      </c>
      <c r="C356" s="302">
        <v>0.67882673629740042</v>
      </c>
      <c r="D356" s="302">
        <f t="shared" si="115"/>
        <v>0.79697751127356042</v>
      </c>
      <c r="E356" s="303"/>
      <c r="F356" s="302">
        <v>0.10170351396035036</v>
      </c>
      <c r="G356" s="302">
        <v>0.64417801395316798</v>
      </c>
      <c r="H356" s="302">
        <f t="shared" si="116"/>
        <v>0.74588152791351836</v>
      </c>
      <c r="I356" s="303"/>
      <c r="J356" s="302">
        <v>5.7352299795781214E-2</v>
      </c>
      <c r="K356" s="302">
        <v>0.52296924237709752</v>
      </c>
      <c r="L356" s="302">
        <f t="shared" si="117"/>
        <v>0.58032154217287868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1.9550154564733431</v>
      </c>
      <c r="C357" s="302">
        <v>0.93236651678869409</v>
      </c>
      <c r="D357" s="302">
        <f t="shared" si="115"/>
        <v>2.8873819732620372</v>
      </c>
      <c r="E357" s="303"/>
      <c r="F357" s="302">
        <v>1.6573887405923016</v>
      </c>
      <c r="G357" s="302">
        <v>0.84907602909340207</v>
      </c>
      <c r="H357" s="302">
        <f t="shared" si="116"/>
        <v>2.5064647696857039</v>
      </c>
      <c r="I357" s="303"/>
      <c r="J357" s="302">
        <v>0.52139101963008905</v>
      </c>
      <c r="K357" s="302">
        <v>0.85377013398137347</v>
      </c>
      <c r="L357" s="302">
        <f t="shared" si="117"/>
        <v>1.3751611536114625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89.917525296397613</v>
      </c>
      <c r="C359" s="311">
        <f t="shared" ref="C359:D359" si="118">SUM(C349:C357)</f>
        <v>23.804474703602569</v>
      </c>
      <c r="D359" s="311">
        <f t="shared" si="118"/>
        <v>113.72200000000016</v>
      </c>
      <c r="E359" s="311"/>
      <c r="F359" s="311">
        <f t="shared" ref="F359:H359" si="119">SUM(F349:F357)</f>
        <v>102.9018871104381</v>
      </c>
      <c r="G359" s="311">
        <f t="shared" si="119"/>
        <v>27.515112889561841</v>
      </c>
      <c r="H359" s="311">
        <f t="shared" si="119"/>
        <v>130.41699999999994</v>
      </c>
      <c r="I359" s="311"/>
      <c r="J359" s="311">
        <f t="shared" ref="J359:L359" si="120">SUM(J349:J357)</f>
        <v>113.88222633813899</v>
      </c>
      <c r="K359" s="311">
        <f t="shared" si="120"/>
        <v>29.994773661861071</v>
      </c>
      <c r="L359" s="311">
        <f t="shared" si="120"/>
        <v>143.87700000000007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0.69121891070953212</v>
      </c>
      <c r="C366" s="302">
        <v>1.1447542922523708</v>
      </c>
      <c r="D366" s="302">
        <f>SUM(B366:C366)</f>
        <v>1.8359732029619029</v>
      </c>
      <c r="E366" s="303"/>
      <c r="F366" s="302">
        <v>0.80053100424788726</v>
      </c>
      <c r="G366" s="302">
        <v>1.1472161645854029</v>
      </c>
      <c r="H366" s="302">
        <f>SUM(F366:G366)</f>
        <v>1.9477471688332901</v>
      </c>
      <c r="I366" s="303"/>
      <c r="J366" s="302">
        <v>0.78718987050273315</v>
      </c>
      <c r="K366" s="302">
        <v>1.1356982494414105</v>
      </c>
      <c r="L366" s="302">
        <f>SUM(J366:K366)</f>
        <v>1.9228881199441437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1.4602054533684017</v>
      </c>
      <c r="C367" s="302">
        <v>2.1488435513993256</v>
      </c>
      <c r="D367" s="302">
        <f t="shared" ref="D367:D374" si="121">SUM(B367:C367)</f>
        <v>3.6090490047677273</v>
      </c>
      <c r="E367" s="303"/>
      <c r="F367" s="302">
        <v>1.806378956827245</v>
      </c>
      <c r="G367" s="302">
        <v>2.2665669616448736</v>
      </c>
      <c r="H367" s="302">
        <f t="shared" ref="H367:H374" si="122">SUM(F367:G367)</f>
        <v>4.0729459184721186</v>
      </c>
      <c r="I367" s="303"/>
      <c r="J367" s="302">
        <v>1.9963016240519684</v>
      </c>
      <c r="K367" s="302">
        <v>2.6740547953163376</v>
      </c>
      <c r="L367" s="302">
        <f t="shared" ref="L367:L374" si="123">SUM(J367:K367)</f>
        <v>4.6703564193683063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2.8061128003310651</v>
      </c>
      <c r="C368" s="302">
        <v>4.8828648418062901</v>
      </c>
      <c r="D368" s="302">
        <f t="shared" si="121"/>
        <v>7.6889776421373552</v>
      </c>
      <c r="E368" s="303"/>
      <c r="F368" s="302">
        <v>2.7700000737274655</v>
      </c>
      <c r="G368" s="302">
        <v>4.8254515772885398</v>
      </c>
      <c r="H368" s="302">
        <f t="shared" si="122"/>
        <v>7.5954516510160053</v>
      </c>
      <c r="I368" s="303"/>
      <c r="J368" s="302">
        <v>2.7104613575543284</v>
      </c>
      <c r="K368" s="302">
        <v>4.3334940917841971</v>
      </c>
      <c r="L368" s="302">
        <f t="shared" si="123"/>
        <v>7.0439554493385259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2.8851945021025096</v>
      </c>
      <c r="C369" s="302">
        <v>1.0807787184735784</v>
      </c>
      <c r="D369" s="302">
        <f t="shared" si="121"/>
        <v>3.965973220576088</v>
      </c>
      <c r="E369" s="303"/>
      <c r="F369" s="302">
        <v>2.6989336405783622</v>
      </c>
      <c r="G369" s="302">
        <v>0.92824231931662504</v>
      </c>
      <c r="H369" s="302">
        <f t="shared" si="122"/>
        <v>3.6271759598949873</v>
      </c>
      <c r="I369" s="303"/>
      <c r="J369" s="302">
        <v>2.5565065600027825</v>
      </c>
      <c r="K369" s="302">
        <v>1.003424379295307</v>
      </c>
      <c r="L369" s="302">
        <f t="shared" si="123"/>
        <v>3.5599309392980896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0.47978318780575746</v>
      </c>
      <c r="C370" s="302">
        <v>0.97876847715663462</v>
      </c>
      <c r="D370" s="302">
        <f t="shared" si="121"/>
        <v>1.4585516649623922</v>
      </c>
      <c r="E370" s="303"/>
      <c r="F370" s="302">
        <v>0.43137198508593838</v>
      </c>
      <c r="G370" s="302">
        <v>0.66663912273059234</v>
      </c>
      <c r="H370" s="302">
        <f t="shared" si="122"/>
        <v>1.0980111078165307</v>
      </c>
      <c r="I370" s="303"/>
      <c r="J370" s="302">
        <v>0.46077063941660595</v>
      </c>
      <c r="K370" s="302">
        <v>0.48240448498757788</v>
      </c>
      <c r="L370" s="302">
        <f t="shared" si="123"/>
        <v>0.94317512440418383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2.0099511748364702</v>
      </c>
      <c r="C371" s="302">
        <v>1.0151222647933973</v>
      </c>
      <c r="D371" s="302">
        <f t="shared" si="121"/>
        <v>3.0250734396298675</v>
      </c>
      <c r="E371" s="303"/>
      <c r="F371" s="302">
        <v>1.6213572610582163</v>
      </c>
      <c r="G371" s="302">
        <v>0.7561765401130276</v>
      </c>
      <c r="H371" s="302">
        <f t="shared" si="122"/>
        <v>2.3775338011712437</v>
      </c>
      <c r="I371" s="303"/>
      <c r="J371" s="302">
        <v>1.280609788761254</v>
      </c>
      <c r="K371" s="302">
        <v>0.83178763082507512</v>
      </c>
      <c r="L371" s="302">
        <f t="shared" si="123"/>
        <v>2.1123974195863289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0.80699911373088906</v>
      </c>
      <c r="C372" s="302">
        <v>1.0012067259305313</v>
      </c>
      <c r="D372" s="302">
        <f t="shared" si="121"/>
        <v>1.8082058396614205</v>
      </c>
      <c r="E372" s="303"/>
      <c r="F372" s="302">
        <v>0.73495059114150407</v>
      </c>
      <c r="G372" s="302">
        <v>0.74985495817508807</v>
      </c>
      <c r="H372" s="302">
        <f t="shared" si="122"/>
        <v>1.4848055493165921</v>
      </c>
      <c r="I372" s="303"/>
      <c r="J372" s="302">
        <v>0.73608603904205649</v>
      </c>
      <c r="K372" s="302">
        <v>0.96463072226555002</v>
      </c>
      <c r="L372" s="302">
        <f t="shared" si="123"/>
        <v>1.7007167613076066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2.8347679808623405E-2</v>
      </c>
      <c r="C373" s="302">
        <v>0.22588772845818086</v>
      </c>
      <c r="D373" s="302">
        <f t="shared" si="121"/>
        <v>0.25423540826680424</v>
      </c>
      <c r="E373" s="303"/>
      <c r="F373" s="302">
        <v>2.1822313395730618E-2</v>
      </c>
      <c r="G373" s="302">
        <v>0.16101660856191721</v>
      </c>
      <c r="H373" s="302">
        <f t="shared" si="122"/>
        <v>0.18283892195764784</v>
      </c>
      <c r="I373" s="303"/>
      <c r="J373" s="302">
        <v>2.8858574679894944E-2</v>
      </c>
      <c r="K373" s="302">
        <v>0.13936703235273487</v>
      </c>
      <c r="L373" s="302">
        <f t="shared" si="123"/>
        <v>0.16822560703262981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1.5106706685442317</v>
      </c>
      <c r="C374" s="302">
        <v>1.1172899084922501</v>
      </c>
      <c r="D374" s="302">
        <f t="shared" si="121"/>
        <v>2.6279605770364816</v>
      </c>
      <c r="E374" s="303"/>
      <c r="F374" s="302">
        <v>1.1882622673340006</v>
      </c>
      <c r="G374" s="302">
        <v>0.69622765418758159</v>
      </c>
      <c r="H374" s="302">
        <f t="shared" si="122"/>
        <v>1.8844899215215822</v>
      </c>
      <c r="I374" s="303"/>
      <c r="J374" s="302">
        <v>0.83686533677453656</v>
      </c>
      <c r="K374" s="302">
        <v>0.60748882294564277</v>
      </c>
      <c r="L374" s="302">
        <f t="shared" si="123"/>
        <v>1.4443541597201794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12.678483491237479</v>
      </c>
      <c r="C376" s="311">
        <f t="shared" ref="C376:D376" si="124">SUM(C366:C374)</f>
        <v>13.595516508762559</v>
      </c>
      <c r="D376" s="311">
        <f t="shared" si="124"/>
        <v>26.27400000000004</v>
      </c>
      <c r="E376" s="311"/>
      <c r="F376" s="311">
        <f t="shared" ref="F376:H376" si="125">SUM(F366:F374)</f>
        <v>12.073608093396349</v>
      </c>
      <c r="G376" s="311">
        <f t="shared" si="125"/>
        <v>12.197391906603649</v>
      </c>
      <c r="H376" s="311">
        <f t="shared" si="125"/>
        <v>24.270999999999997</v>
      </c>
      <c r="I376" s="311"/>
      <c r="J376" s="311">
        <f t="shared" ref="J376:L376" si="126">SUM(J366:J374)</f>
        <v>11.39364979078616</v>
      </c>
      <c r="K376" s="311">
        <f t="shared" si="126"/>
        <v>12.172350209213832</v>
      </c>
      <c r="L376" s="311">
        <f t="shared" si="126"/>
        <v>23.565999999999999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0.92230276615623297</v>
      </c>
      <c r="C383" s="302">
        <v>1.2846986599622532</v>
      </c>
      <c r="D383" s="302">
        <f>SUM(B383:C383)</f>
        <v>2.2070014261184863</v>
      </c>
      <c r="E383" s="303"/>
      <c r="F383" s="302">
        <v>1.2797739915610264</v>
      </c>
      <c r="G383" s="302">
        <v>1.1306630147690122</v>
      </c>
      <c r="H383" s="302">
        <f>SUM(F383:G383)</f>
        <v>2.4104370063300387</v>
      </c>
      <c r="I383" s="303"/>
      <c r="J383" s="302">
        <v>1.2077119262103047</v>
      </c>
      <c r="K383" s="302">
        <v>1.129486664537724</v>
      </c>
      <c r="L383" s="302">
        <f>SUM(J383:K383)</f>
        <v>2.3371985907480286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2.0706675958774152</v>
      </c>
      <c r="C384" s="302">
        <v>2.4488340943283955</v>
      </c>
      <c r="D384" s="302">
        <f t="shared" ref="D384:D391" si="127">SUM(B384:C384)</f>
        <v>4.5195016902058107</v>
      </c>
      <c r="E384" s="303"/>
      <c r="F384" s="302">
        <v>3.3126768618526676</v>
      </c>
      <c r="G384" s="302">
        <v>2.6917865381691355</v>
      </c>
      <c r="H384" s="302">
        <f t="shared" ref="H384:H391" si="128">SUM(F384:G384)</f>
        <v>6.0044634000218036</v>
      </c>
      <c r="I384" s="303"/>
      <c r="J384" s="302">
        <v>3.5119867367037982</v>
      </c>
      <c r="K384" s="302">
        <v>3.1817471206490953</v>
      </c>
      <c r="L384" s="302">
        <f t="shared" ref="L384:L391" si="129">SUM(J384:K384)</f>
        <v>6.6937338573528935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1.803827240283234</v>
      </c>
      <c r="C385" s="302">
        <v>1.5382040572781006</v>
      </c>
      <c r="D385" s="302">
        <f t="shared" si="127"/>
        <v>3.3420312975613347</v>
      </c>
      <c r="E385" s="303"/>
      <c r="F385" s="302">
        <v>2.4056729086274835</v>
      </c>
      <c r="G385" s="302">
        <v>1.5139284173574683</v>
      </c>
      <c r="H385" s="302">
        <f t="shared" si="128"/>
        <v>3.919601325984952</v>
      </c>
      <c r="I385" s="303"/>
      <c r="J385" s="302">
        <v>2.6367618315436618</v>
      </c>
      <c r="K385" s="302">
        <v>1.5895304073320309</v>
      </c>
      <c r="L385" s="302">
        <f t="shared" si="129"/>
        <v>4.2262922388756925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2.4717863635824462</v>
      </c>
      <c r="C386" s="302">
        <v>0.64729769418432137</v>
      </c>
      <c r="D386" s="302">
        <f t="shared" si="127"/>
        <v>3.1190840577667673</v>
      </c>
      <c r="E386" s="303"/>
      <c r="F386" s="302">
        <v>2.7275750357056285</v>
      </c>
      <c r="G386" s="302">
        <v>0.67625388457475477</v>
      </c>
      <c r="H386" s="302">
        <f t="shared" si="128"/>
        <v>3.4038289202803833</v>
      </c>
      <c r="I386" s="303"/>
      <c r="J386" s="302">
        <v>2.6684173595406353</v>
      </c>
      <c r="K386" s="302">
        <v>0.71573161023851872</v>
      </c>
      <c r="L386" s="302">
        <f t="shared" si="129"/>
        <v>3.384148969779154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0.28974861218224829</v>
      </c>
      <c r="C387" s="302">
        <v>0.64983025530092964</v>
      </c>
      <c r="D387" s="302">
        <f t="shared" si="127"/>
        <v>0.93957886748317798</v>
      </c>
      <c r="E387" s="303"/>
      <c r="F387" s="302">
        <v>0.33892542142858867</v>
      </c>
      <c r="G387" s="302">
        <v>0.38969376200257222</v>
      </c>
      <c r="H387" s="302">
        <f t="shared" si="128"/>
        <v>0.72861918343116083</v>
      </c>
      <c r="I387" s="303"/>
      <c r="J387" s="302">
        <v>0.45910895333612434</v>
      </c>
      <c r="K387" s="302">
        <v>0.33929221679885491</v>
      </c>
      <c r="L387" s="302">
        <f t="shared" si="129"/>
        <v>0.79840117013497924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7.7166852839433355</v>
      </c>
      <c r="C388" s="302">
        <v>1.7439310282515001</v>
      </c>
      <c r="D388" s="302">
        <f t="shared" si="127"/>
        <v>9.4606163121948352</v>
      </c>
      <c r="E388" s="303"/>
      <c r="F388" s="302">
        <v>5.6381916828613212</v>
      </c>
      <c r="G388" s="302">
        <v>1.2075405077938213</v>
      </c>
      <c r="H388" s="302">
        <f t="shared" si="128"/>
        <v>6.8457321906551423</v>
      </c>
      <c r="I388" s="303"/>
      <c r="J388" s="302">
        <v>4.7078728819453373</v>
      </c>
      <c r="K388" s="302">
        <v>1.0872030629559934</v>
      </c>
      <c r="L388" s="302">
        <f t="shared" si="129"/>
        <v>5.7950759449013312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0.60251356522594868</v>
      </c>
      <c r="C389" s="302">
        <v>0.57645422721245954</v>
      </c>
      <c r="D389" s="302">
        <f t="shared" si="127"/>
        <v>1.1789677924384083</v>
      </c>
      <c r="E389" s="303"/>
      <c r="F389" s="302">
        <v>0.52188711680024014</v>
      </c>
      <c r="G389" s="302">
        <v>0.45272102846087536</v>
      </c>
      <c r="H389" s="302">
        <f t="shared" si="128"/>
        <v>0.9746081452611155</v>
      </c>
      <c r="I389" s="303"/>
      <c r="J389" s="302">
        <v>0.46075539476982624</v>
      </c>
      <c r="K389" s="302">
        <v>0.52804216156870198</v>
      </c>
      <c r="L389" s="302">
        <f t="shared" si="129"/>
        <v>0.98879755633852828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0.10828883037024579</v>
      </c>
      <c r="C390" s="302">
        <v>0.52831086040641251</v>
      </c>
      <c r="D390" s="302">
        <f t="shared" si="127"/>
        <v>0.63659969077665834</v>
      </c>
      <c r="E390" s="303"/>
      <c r="F390" s="302">
        <v>0.12588228515475827</v>
      </c>
      <c r="G390" s="302">
        <v>0.3274461548945698</v>
      </c>
      <c r="H390" s="302">
        <f t="shared" si="128"/>
        <v>0.45332844004932804</v>
      </c>
      <c r="I390" s="303"/>
      <c r="J390" s="302">
        <v>0.10069501120494947</v>
      </c>
      <c r="K390" s="302">
        <v>0.23470777643700758</v>
      </c>
      <c r="L390" s="302">
        <f t="shared" si="129"/>
        <v>0.33540278764195708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1.2498227323007263</v>
      </c>
      <c r="C391" s="302">
        <v>1.3287961331537934</v>
      </c>
      <c r="D391" s="302">
        <f t="shared" si="127"/>
        <v>2.5786188654545197</v>
      </c>
      <c r="E391" s="303"/>
      <c r="F391" s="302">
        <v>1.1193295069724578</v>
      </c>
      <c r="G391" s="302">
        <v>0.78105188101364342</v>
      </c>
      <c r="H391" s="302">
        <f t="shared" si="128"/>
        <v>1.9003813879861013</v>
      </c>
      <c r="I391" s="303"/>
      <c r="J391" s="302">
        <v>0.72301732497539062</v>
      </c>
      <c r="K391" s="302">
        <v>0.79093155925200587</v>
      </c>
      <c r="L391" s="302">
        <f t="shared" si="129"/>
        <v>1.5139488842273965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17.235642989921832</v>
      </c>
      <c r="C393" s="311">
        <f t="shared" ref="C393:D393" si="130">SUM(C383:C391)</f>
        <v>10.746357010078164</v>
      </c>
      <c r="D393" s="311">
        <f t="shared" si="130"/>
        <v>27.981999999999999</v>
      </c>
      <c r="E393" s="311"/>
      <c r="F393" s="311">
        <f t="shared" ref="F393:H393" si="131">SUM(F383:F391)</f>
        <v>17.469914810964173</v>
      </c>
      <c r="G393" s="311">
        <f t="shared" si="131"/>
        <v>9.1710851890358533</v>
      </c>
      <c r="H393" s="311">
        <f t="shared" si="131"/>
        <v>26.641000000000023</v>
      </c>
      <c r="I393" s="311"/>
      <c r="J393" s="311">
        <f t="shared" ref="J393:L393" si="132">SUM(J383:J391)</f>
        <v>16.476327420230028</v>
      </c>
      <c r="K393" s="311">
        <f t="shared" si="132"/>
        <v>9.5966725797699315</v>
      </c>
      <c r="L393" s="311">
        <f t="shared" si="132"/>
        <v>26.072999999999961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Greater Birmingham and Solihull</v>
      </c>
    </row>
    <row r="2" spans="1:23" x14ac:dyDescent="0.2">
      <c r="A2" s="258" t="s">
        <v>518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62.243834307653636</v>
      </c>
      <c r="C9" s="249">
        <f t="shared" ref="C9:D9" si="0">SUM(C26,C43,C60,C77,C94,C111,C128,C145,C162,C179,C196,C213,C230,C247,C264,C281,C298,C315,C332,C349,C366,C383)</f>
        <v>9.1163865680195091</v>
      </c>
      <c r="D9" s="249">
        <f t="shared" si="0"/>
        <v>13.974857675663118</v>
      </c>
      <c r="E9" s="249">
        <f>SUM(B9:D9)</f>
        <v>85.335078551336267</v>
      </c>
      <c r="F9" s="238"/>
      <c r="G9" s="249">
        <f>SUM(G26,G43,G60,G77,G94,G111,G128,G145,G162,G179,G196,G213,G230,G247,G264,G281,G298,G315,G332,G349,G366,G383)</f>
        <v>72.366103304630101</v>
      </c>
      <c r="H9" s="249">
        <f t="shared" ref="H9:I9" si="1">SUM(H26,H43,H60,H77,H94,H111,H128,H145,H162,H179,H196,H213,H230,H247,H264,H281,H298,H315,H332,H349,H366,H383)</f>
        <v>14.935467200430459</v>
      </c>
      <c r="I9" s="249">
        <f t="shared" si="1"/>
        <v>16.955039740382645</v>
      </c>
      <c r="J9" s="249">
        <f>SUM(G9:I9)</f>
        <v>104.25661024544321</v>
      </c>
      <c r="K9" s="238"/>
      <c r="L9" s="249">
        <f>SUM(L26,L43,L60,L77,L94,L111,L128,L145,L162,L179,L196,L213,L230,L247,L264,L281,L298,L315,L332,L349,L366,L383)</f>
        <v>72.883145847599209</v>
      </c>
      <c r="M9" s="249">
        <f t="shared" ref="M9:N9" si="2">SUM(M26,M43,M60,M77,M94,M111,M128,M145,M162,M179,M196,M213,M230,M247,M264,M281,M298,M315,M332,M349,M366,M383)</f>
        <v>17.80085956949944</v>
      </c>
      <c r="N9" s="249">
        <f t="shared" si="2"/>
        <v>18.634758542993151</v>
      </c>
      <c r="O9" s="249">
        <f>SUM(L9:N9)</f>
        <v>109.3187639600918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125.86639089663662</v>
      </c>
      <c r="C10" s="249">
        <f t="shared" si="3"/>
        <v>36.172485954273007</v>
      </c>
      <c r="D10" s="249">
        <f t="shared" si="3"/>
        <v>20.891521417810203</v>
      </c>
      <c r="E10" s="249">
        <f t="shared" ref="E10:E17" si="4">SUM(B10:D10)</f>
        <v>182.93039826871981</v>
      </c>
      <c r="F10" s="238"/>
      <c r="G10" s="249">
        <f t="shared" ref="G10:I10" si="5">SUM(G27,G44,G61,G78,G95,G112,G129,G146,G163,G180,G197,G214,G231,G248,G265,G282,G299,G316,G333,G350,G367,G384)</f>
        <v>154.71821002329111</v>
      </c>
      <c r="H10" s="249">
        <f t="shared" si="5"/>
        <v>45.214150195149486</v>
      </c>
      <c r="I10" s="249">
        <f t="shared" si="5"/>
        <v>26.47317799741769</v>
      </c>
      <c r="J10" s="249">
        <f t="shared" ref="J10:J17" si="6">SUM(G10:I10)</f>
        <v>226.40553821585826</v>
      </c>
      <c r="K10" s="238"/>
      <c r="L10" s="249">
        <f t="shared" ref="L10:N10" si="7">SUM(L27,L44,L61,L78,L95,L112,L129,L146,L163,L180,L197,L214,L231,L248,L265,L282,L299,L316,L333,L350,L367,L384)</f>
        <v>188.34349794854131</v>
      </c>
      <c r="M10" s="249">
        <f t="shared" si="7"/>
        <v>55.401004688449362</v>
      </c>
      <c r="N10" s="249">
        <f t="shared" si="7"/>
        <v>24.907883872306474</v>
      </c>
      <c r="O10" s="249">
        <f t="shared" ref="O10:O17" si="8">SUM(L10:N10)</f>
        <v>268.65238650929712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77.554608029058841</v>
      </c>
      <c r="C11" s="249">
        <f t="shared" si="3"/>
        <v>23.709075764209452</v>
      </c>
      <c r="D11" s="249">
        <f t="shared" si="3"/>
        <v>16.451206350778158</v>
      </c>
      <c r="E11" s="249">
        <f t="shared" si="4"/>
        <v>117.71489014404645</v>
      </c>
      <c r="F11" s="238"/>
      <c r="G11" s="249">
        <f t="shared" ref="G11:I11" si="9">SUM(G28,G45,G62,G79,G96,G113,G130,G147,G164,G181,G198,G215,G232,G249,G266,G283,G300,G317,G334,G351,G368,G385)</f>
        <v>92.410320254837515</v>
      </c>
      <c r="H11" s="249">
        <f t="shared" si="9"/>
        <v>29.308234061570499</v>
      </c>
      <c r="I11" s="249">
        <f t="shared" si="9"/>
        <v>16.565885402098566</v>
      </c>
      <c r="J11" s="249">
        <f t="shared" si="6"/>
        <v>138.28443971850658</v>
      </c>
      <c r="K11" s="238"/>
      <c r="L11" s="249">
        <f t="shared" ref="L11:N11" si="10">SUM(L28,L45,L62,L79,L96,L113,L130,L147,L164,L181,L198,L215,L232,L249,L266,L283,L300,L317,L334,L351,L368,L385)</f>
        <v>105.4261846016111</v>
      </c>
      <c r="M11" s="249">
        <f t="shared" si="10"/>
        <v>37.758528994932242</v>
      </c>
      <c r="N11" s="249">
        <f t="shared" si="10"/>
        <v>17.368132828241269</v>
      </c>
      <c r="O11" s="249">
        <f t="shared" si="8"/>
        <v>160.5528464247846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69.84870562818702</v>
      </c>
      <c r="C12" s="249">
        <f t="shared" si="3"/>
        <v>53.251445744121177</v>
      </c>
      <c r="D12" s="249">
        <f t="shared" si="3"/>
        <v>4.8996336651215726</v>
      </c>
      <c r="E12" s="249">
        <f t="shared" si="4"/>
        <v>127.99978503742977</v>
      </c>
      <c r="F12" s="238"/>
      <c r="G12" s="249">
        <f t="shared" ref="G12:I12" si="11">SUM(G29,G46,G63,G80,G97,G114,G131,G148,G165,G182,G199,G216,G233,G250,G267,G284,G301,G318,G335,G352,G369,G386)</f>
        <v>72.900378927593493</v>
      </c>
      <c r="H12" s="249">
        <f t="shared" si="11"/>
        <v>54.385862694671978</v>
      </c>
      <c r="I12" s="249">
        <f t="shared" si="11"/>
        <v>3.9629678426180766</v>
      </c>
      <c r="J12" s="249">
        <f t="shared" si="6"/>
        <v>131.24920946488353</v>
      </c>
      <c r="K12" s="238"/>
      <c r="L12" s="249">
        <f t="shared" ref="L12:N12" si="12">SUM(L29,L46,L63,L80,L97,L114,L131,L148,L165,L182,L199,L216,L233,L250,L267,L284,L301,L318,L335,L352,L369,L386)</f>
        <v>74.059548600705142</v>
      </c>
      <c r="M12" s="249">
        <f t="shared" si="12"/>
        <v>49.845955743873731</v>
      </c>
      <c r="N12" s="249">
        <f t="shared" si="12"/>
        <v>3.6408064570974257</v>
      </c>
      <c r="O12" s="249">
        <f t="shared" si="8"/>
        <v>127.5463108016763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70.204568209567242</v>
      </c>
      <c r="C13" s="249">
        <f t="shared" si="3"/>
        <v>10.833751729479399</v>
      </c>
      <c r="D13" s="249">
        <f t="shared" si="3"/>
        <v>29.820597384649631</v>
      </c>
      <c r="E13" s="249">
        <f t="shared" si="4"/>
        <v>110.85891732369628</v>
      </c>
      <c r="F13" s="238"/>
      <c r="G13" s="249">
        <f t="shared" ref="G13:I13" si="13">SUM(G30,G47,G64,G81,G98,G115,G132,G149,G166,G183,G200,G217,G234,G251,G268,G285,G302,G319,G336,G353,G370,G387)</f>
        <v>55.768786712004555</v>
      </c>
      <c r="H13" s="249">
        <f t="shared" si="13"/>
        <v>9.0274140350869558</v>
      </c>
      <c r="I13" s="249">
        <f t="shared" si="13"/>
        <v>32.647849222351418</v>
      </c>
      <c r="J13" s="249">
        <f t="shared" si="6"/>
        <v>97.444049969442943</v>
      </c>
      <c r="K13" s="238"/>
      <c r="L13" s="249">
        <f t="shared" ref="L13:N13" si="14">SUM(L30,L47,L64,L81,L98,L115,L132,L149,L166,L183,L200,L217,L234,L251,L268,L285,L302,L319,L336,L353,L370,L387)</f>
        <v>45.060249050498605</v>
      </c>
      <c r="M13" s="249">
        <f t="shared" si="14"/>
        <v>11.335791018082048</v>
      </c>
      <c r="N13" s="249">
        <f t="shared" si="14"/>
        <v>33.891679517111008</v>
      </c>
      <c r="O13" s="249">
        <f t="shared" si="8"/>
        <v>90.287719585691661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47.074859520973988</v>
      </c>
      <c r="C14" s="249">
        <f t="shared" si="3"/>
        <v>45.050096904466415</v>
      </c>
      <c r="D14" s="249">
        <f t="shared" si="3"/>
        <v>8.0009568481750524</v>
      </c>
      <c r="E14" s="249">
        <f t="shared" si="4"/>
        <v>100.12591327361545</v>
      </c>
      <c r="F14" s="238"/>
      <c r="G14" s="249">
        <f t="shared" ref="G14:I14" si="15">SUM(G31,G48,G65,G82,G99,G116,G133,G150,G167,G184,G201,G218,G235,G252,G269,G286,G303,G320,G337,G354,G371,G388)</f>
        <v>47.933300120855719</v>
      </c>
      <c r="H14" s="249">
        <f t="shared" si="15"/>
        <v>44.989445072077636</v>
      </c>
      <c r="I14" s="249">
        <f t="shared" si="15"/>
        <v>7.2775427583477539</v>
      </c>
      <c r="J14" s="249">
        <f t="shared" si="6"/>
        <v>100.2002879512811</v>
      </c>
      <c r="K14" s="238"/>
      <c r="L14" s="249">
        <f t="shared" ref="L14:N14" si="16">SUM(L31,L48,L65,L82,L99,L116,L133,L150,L167,L184,L201,L218,L235,L252,L269,L286,L303,L320,L337,L354,L371,L388)</f>
        <v>55.281456454639546</v>
      </c>
      <c r="M14" s="249">
        <f t="shared" si="16"/>
        <v>45.063642175989358</v>
      </c>
      <c r="N14" s="249">
        <f t="shared" si="16"/>
        <v>9.4195851692960026</v>
      </c>
      <c r="O14" s="249">
        <f t="shared" si="8"/>
        <v>109.76468379992491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30.074902398209499</v>
      </c>
      <c r="C15" s="249">
        <f t="shared" si="3"/>
        <v>46.525820856351281</v>
      </c>
      <c r="D15" s="249">
        <f t="shared" si="3"/>
        <v>5.2254793788127616</v>
      </c>
      <c r="E15" s="249">
        <f t="shared" si="4"/>
        <v>81.826202633373541</v>
      </c>
      <c r="F15" s="238"/>
      <c r="G15" s="249">
        <f t="shared" ref="G15:I15" si="17">SUM(G32,G49,G66,G83,G100,G117,G134,G151,G168,G185,G202,G219,G236,G253,G270,G287,G304,G321,G338,G355,G372,G389)</f>
        <v>30.68034121826058</v>
      </c>
      <c r="H15" s="249">
        <f t="shared" si="17"/>
        <v>47.554692995551925</v>
      </c>
      <c r="I15" s="249">
        <f t="shared" si="17"/>
        <v>3.4585927651890636</v>
      </c>
      <c r="J15" s="249">
        <f t="shared" si="6"/>
        <v>81.693626979001564</v>
      </c>
      <c r="K15" s="238"/>
      <c r="L15" s="249">
        <f t="shared" ref="L15:N15" si="18">SUM(L32,L49,L66,L83,L100,L117,L134,L151,L168,L185,L202,L219,L236,L253,L270,L287,L304,L321,L338,L355,L372,L389)</f>
        <v>31.733512577805872</v>
      </c>
      <c r="M15" s="249">
        <f t="shared" si="18"/>
        <v>50.841864401821873</v>
      </c>
      <c r="N15" s="249">
        <f t="shared" si="18"/>
        <v>2.8738694838224292</v>
      </c>
      <c r="O15" s="249">
        <f t="shared" si="8"/>
        <v>85.44924646345018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59.832103563341015</v>
      </c>
      <c r="C16" s="249">
        <f t="shared" si="3"/>
        <v>9.3949816809415552</v>
      </c>
      <c r="D16" s="249">
        <f t="shared" si="3"/>
        <v>9.7806545986144844</v>
      </c>
      <c r="E16" s="249">
        <f t="shared" si="4"/>
        <v>79.007739842897053</v>
      </c>
      <c r="F16" s="238"/>
      <c r="G16" s="249">
        <f t="shared" ref="G16:I16" si="19">SUM(G33,G50,G67,G84,G101,G118,G135,G152,G169,G186,G203,G220,G237,G254,G271,G288,G305,G322,G339,G356,G373,G390)</f>
        <v>49.042221797976211</v>
      </c>
      <c r="H16" s="249">
        <f t="shared" si="19"/>
        <v>12.942758215323581</v>
      </c>
      <c r="I16" s="249">
        <f t="shared" si="19"/>
        <v>12.294350067351251</v>
      </c>
      <c r="J16" s="249">
        <f t="shared" si="6"/>
        <v>74.279330080651036</v>
      </c>
      <c r="K16" s="238"/>
      <c r="L16" s="249">
        <f t="shared" ref="L16:N16" si="20">SUM(L33,L50,L67,L84,L101,L118,L135,L152,L169,L186,L203,L220,L237,L254,L271,L288,L305,L322,L339,L356,L373,L390)</f>
        <v>45.338418638778307</v>
      </c>
      <c r="M16" s="249">
        <f t="shared" si="20"/>
        <v>15.714828599246045</v>
      </c>
      <c r="N16" s="249">
        <f t="shared" si="20"/>
        <v>15.231728523110794</v>
      </c>
      <c r="O16" s="249">
        <f t="shared" si="8"/>
        <v>76.284975761135144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48.918672337775895</v>
      </c>
      <c r="C17" s="249">
        <f t="shared" si="3"/>
        <v>58.636849504496205</v>
      </c>
      <c r="D17" s="249">
        <f t="shared" si="3"/>
        <v>12.030553082613487</v>
      </c>
      <c r="E17" s="249">
        <f t="shared" si="4"/>
        <v>119.58607492488559</v>
      </c>
      <c r="F17" s="238"/>
      <c r="G17" s="249">
        <f t="shared" ref="G17:I17" si="21">SUM(G34,G51,G68,G85,G102,G119,G136,G153,G170,G187,G204,G221,G238,G255,G272,G289,G306,G323,G340,G357,G374,G391)</f>
        <v>44.137205196649376</v>
      </c>
      <c r="H17" s="249">
        <f t="shared" si="21"/>
        <v>54.413519747338356</v>
      </c>
      <c r="I17" s="249">
        <f t="shared" si="21"/>
        <v>12.859182430943827</v>
      </c>
      <c r="J17" s="249">
        <f t="shared" si="6"/>
        <v>111.40990737493156</v>
      </c>
      <c r="K17" s="238"/>
      <c r="L17" s="249">
        <f t="shared" ref="L17:N17" si="22">SUM(L34,L51,L68,L85,L102,L119,L136,L153,L170,L187,L204,L221,L238,L255,L272,L289,L306,L323,L340,L357,L374,L391)</f>
        <v>49.060710431842246</v>
      </c>
      <c r="M17" s="249">
        <f t="shared" si="22"/>
        <v>47.974198238460488</v>
      </c>
      <c r="N17" s="249">
        <f t="shared" si="22"/>
        <v>16.475158023644912</v>
      </c>
      <c r="O17" s="249">
        <f t="shared" si="8"/>
        <v>113.51006669394765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591.61864489140373</v>
      </c>
      <c r="C19" s="247">
        <f t="shared" ref="C19:O19" si="23">SUM(C9:C17)</f>
        <v>292.69089470635799</v>
      </c>
      <c r="D19" s="247">
        <f t="shared" si="23"/>
        <v>121.07546040223846</v>
      </c>
      <c r="E19" s="247">
        <f t="shared" si="23"/>
        <v>1005.3850000000001</v>
      </c>
      <c r="F19" s="247"/>
      <c r="G19" s="247">
        <f t="shared" si="23"/>
        <v>619.9568675560987</v>
      </c>
      <c r="H19" s="247">
        <f t="shared" si="23"/>
        <v>312.77154421720087</v>
      </c>
      <c r="I19" s="247">
        <f t="shared" si="23"/>
        <v>132.49458822670027</v>
      </c>
      <c r="J19" s="247">
        <f t="shared" si="23"/>
        <v>1065.2229999999997</v>
      </c>
      <c r="K19" s="247"/>
      <c r="L19" s="247">
        <f t="shared" si="23"/>
        <v>667.18672415202138</v>
      </c>
      <c r="M19" s="247">
        <f t="shared" si="23"/>
        <v>331.73667343035453</v>
      </c>
      <c r="N19" s="247">
        <f t="shared" si="23"/>
        <v>142.44360241762345</v>
      </c>
      <c r="O19" s="247">
        <f t="shared" si="23"/>
        <v>1141.3669999999995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0.26904234478806555</v>
      </c>
      <c r="C26" s="302">
        <v>5.0293726535275599E-2</v>
      </c>
      <c r="D26" s="302">
        <v>0.10021892362912077</v>
      </c>
      <c r="E26" s="302">
        <f>SUM(B26:D26)</f>
        <v>0.4195549949524619</v>
      </c>
      <c r="F26" s="303"/>
      <c r="G26" s="302">
        <v>0.1696760200252786</v>
      </c>
      <c r="H26" s="302">
        <v>3.8060947821981282E-3</v>
      </c>
      <c r="I26" s="302">
        <v>6.1443775728763528E-2</v>
      </c>
      <c r="J26" s="302">
        <f>SUM(G26:I26)</f>
        <v>0.23492589053624024</v>
      </c>
      <c r="K26" s="303"/>
      <c r="L26" s="302">
        <v>0.20428777198449161</v>
      </c>
      <c r="M26" s="302">
        <v>2.9350314507027042E-3</v>
      </c>
      <c r="N26" s="302">
        <v>6.7317733609040489E-2</v>
      </c>
      <c r="O26" s="302">
        <f>SUM(L26:N26)</f>
        <v>0.27454053704423481</v>
      </c>
    </row>
    <row r="27" spans="1:15" s="236" customFormat="1" x14ac:dyDescent="0.2">
      <c r="A27" s="237" t="str">
        <f>name!E$5</f>
        <v>Professional occupations</v>
      </c>
      <c r="B27" s="302">
        <v>0.29539203401659281</v>
      </c>
      <c r="C27" s="302">
        <v>2.7750257548020917E-2</v>
      </c>
      <c r="D27" s="302">
        <v>2.513881985747362E-2</v>
      </c>
      <c r="E27" s="302">
        <f t="shared" ref="E27:E34" si="24">SUM(B27:D27)</f>
        <v>0.34828111142208734</v>
      </c>
      <c r="F27" s="303"/>
      <c r="G27" s="302">
        <v>0.25382068296716065</v>
      </c>
      <c r="H27" s="302">
        <v>2.3107129476262491E-3</v>
      </c>
      <c r="I27" s="302">
        <v>1.4119492183586206E-2</v>
      </c>
      <c r="J27" s="302">
        <f t="shared" ref="J27:J34" si="25">SUM(G27:I27)</f>
        <v>0.27025088809837311</v>
      </c>
      <c r="K27" s="303"/>
      <c r="L27" s="302">
        <v>0.49132113839145425</v>
      </c>
      <c r="M27" s="302">
        <v>2.5086608793653117E-3</v>
      </c>
      <c r="N27" s="302">
        <v>1.4051691734185179E-2</v>
      </c>
      <c r="O27" s="302">
        <f t="shared" ref="O27:O34" si="26">SUM(L27:N27)</f>
        <v>0.50788149100500468</v>
      </c>
    </row>
    <row r="28" spans="1:15" s="236" customFormat="1" x14ac:dyDescent="0.2">
      <c r="A28" s="237" t="str">
        <f>name!E$6</f>
        <v>Associate professional occupations</v>
      </c>
      <c r="B28" s="302">
        <v>0.22892082560490765</v>
      </c>
      <c r="C28" s="302">
        <v>3.4849131389961596E-2</v>
      </c>
      <c r="D28" s="302">
        <v>1.1320892464132246E-2</v>
      </c>
      <c r="E28" s="302">
        <f t="shared" si="24"/>
        <v>0.27509084945900153</v>
      </c>
      <c r="F28" s="303"/>
      <c r="G28" s="302">
        <v>0.17226502854811854</v>
      </c>
      <c r="H28" s="302">
        <v>2.2854934985550466E-3</v>
      </c>
      <c r="I28" s="302">
        <v>6.3924219259194285E-3</v>
      </c>
      <c r="J28" s="302">
        <f t="shared" si="25"/>
        <v>0.18094294397259303</v>
      </c>
      <c r="K28" s="303"/>
      <c r="L28" s="302">
        <v>0.247027035175203</v>
      </c>
      <c r="M28" s="302">
        <v>2.1149360952859679E-3</v>
      </c>
      <c r="N28" s="302">
        <v>8.8727061888977787E-3</v>
      </c>
      <c r="O28" s="302">
        <f t="shared" si="26"/>
        <v>0.25801467745938672</v>
      </c>
    </row>
    <row r="29" spans="1:15" s="236" customFormat="1" x14ac:dyDescent="0.2">
      <c r="A29" s="237" t="str">
        <f>name!E$7</f>
        <v>Administrative and secretarial occupations</v>
      </c>
      <c r="B29" s="302">
        <v>0.27628375960295443</v>
      </c>
      <c r="C29" s="302">
        <v>0.24155071008509788</v>
      </c>
      <c r="D29" s="302">
        <v>1.2938068017221565E-2</v>
      </c>
      <c r="E29" s="302">
        <f t="shared" si="24"/>
        <v>0.53077253770527388</v>
      </c>
      <c r="F29" s="303"/>
      <c r="G29" s="302">
        <v>0.19198597174390572</v>
      </c>
      <c r="H29" s="302">
        <v>1.2864597347213003E-2</v>
      </c>
      <c r="I29" s="302">
        <v>1.128404497584708E-2</v>
      </c>
      <c r="J29" s="302">
        <f t="shared" si="25"/>
        <v>0.21613461406696582</v>
      </c>
      <c r="K29" s="303"/>
      <c r="L29" s="302">
        <v>0.20023898808820914</v>
      </c>
      <c r="M29" s="302">
        <v>7.9234741176785542E-3</v>
      </c>
      <c r="N29" s="302">
        <v>7.2773912011833489E-3</v>
      </c>
      <c r="O29" s="302">
        <f t="shared" si="26"/>
        <v>0.21543985340707103</v>
      </c>
    </row>
    <row r="30" spans="1:15" s="236" customFormat="1" x14ac:dyDescent="0.2">
      <c r="A30" s="237" t="str">
        <f>name!E$8</f>
        <v>Skilled trades occupations</v>
      </c>
      <c r="B30" s="302">
        <v>0.92371950046340845</v>
      </c>
      <c r="C30" s="302">
        <v>0.32648326681343959</v>
      </c>
      <c r="D30" s="302">
        <v>3.0305844809529332</v>
      </c>
      <c r="E30" s="302">
        <f t="shared" si="24"/>
        <v>4.2807872482297817</v>
      </c>
      <c r="F30" s="303"/>
      <c r="G30" s="302">
        <v>0.4009076742214886</v>
      </c>
      <c r="H30" s="302">
        <v>1.293210560524451E-2</v>
      </c>
      <c r="I30" s="302">
        <v>1.4719945450138812</v>
      </c>
      <c r="J30" s="302">
        <f>SUM(G30:I30)</f>
        <v>1.8858343248406142</v>
      </c>
      <c r="K30" s="303"/>
      <c r="L30" s="302">
        <v>0.33280598895792313</v>
      </c>
      <c r="M30" s="302">
        <v>1.2775709133818369E-2</v>
      </c>
      <c r="N30" s="302">
        <v>1.4205773170356155</v>
      </c>
      <c r="O30" s="302">
        <f t="shared" si="26"/>
        <v>1.766159015127357</v>
      </c>
    </row>
    <row r="31" spans="1:15" s="236" customFormat="1" x14ac:dyDescent="0.2">
      <c r="A31" s="237" t="str">
        <f>name!E$9</f>
        <v>Caring, leisure and other service occupations</v>
      </c>
      <c r="B31" s="302">
        <v>0.24395489761712291</v>
      </c>
      <c r="C31" s="302">
        <v>0.10949431817726671</v>
      </c>
      <c r="D31" s="302">
        <v>2.3814616318444521E-2</v>
      </c>
      <c r="E31" s="302">
        <f t="shared" si="24"/>
        <v>0.3772638321128341</v>
      </c>
      <c r="F31" s="303"/>
      <c r="G31" s="302">
        <v>0.13875083896231194</v>
      </c>
      <c r="H31" s="302">
        <v>6.0447056953968617E-3</v>
      </c>
      <c r="I31" s="302">
        <v>1.2530565646973529E-2</v>
      </c>
      <c r="J31" s="302">
        <f t="shared" si="25"/>
        <v>0.15732611030468233</v>
      </c>
      <c r="K31" s="303"/>
      <c r="L31" s="302">
        <v>0.14999409560436722</v>
      </c>
      <c r="M31" s="302">
        <v>3.8257342904436786E-3</v>
      </c>
      <c r="N31" s="302">
        <v>1.6619035927263527E-2</v>
      </c>
      <c r="O31" s="302">
        <f t="shared" si="26"/>
        <v>0.1704388658220744</v>
      </c>
    </row>
    <row r="32" spans="1:15" s="236" customFormat="1" x14ac:dyDescent="0.2">
      <c r="A32" s="237" t="str">
        <f>name!E$10</f>
        <v>Sales and customer service occupations</v>
      </c>
      <c r="B32" s="302">
        <v>8.1260170012033103E-2</v>
      </c>
      <c r="C32" s="302">
        <v>5.4475984368375717E-2</v>
      </c>
      <c r="D32" s="302">
        <v>2.8141004406375954E-2</v>
      </c>
      <c r="E32" s="302">
        <f t="shared" si="24"/>
        <v>0.16387715878678477</v>
      </c>
      <c r="F32" s="303"/>
      <c r="G32" s="302">
        <v>4.8390609796327304E-2</v>
      </c>
      <c r="H32" s="302">
        <v>2.7762162710937852E-3</v>
      </c>
      <c r="I32" s="302">
        <v>1.3539005087721103E-2</v>
      </c>
      <c r="J32" s="302">
        <f t="shared" si="25"/>
        <v>6.4705831155142196E-2</v>
      </c>
      <c r="K32" s="303"/>
      <c r="L32" s="302">
        <v>5.459956481673494E-2</v>
      </c>
      <c r="M32" s="302">
        <v>2.1362187300039072E-3</v>
      </c>
      <c r="N32" s="302">
        <v>1.0182280441576749E-2</v>
      </c>
      <c r="O32" s="302">
        <f t="shared" si="26"/>
        <v>6.6918063988315596E-2</v>
      </c>
    </row>
    <row r="33" spans="1:15" s="236" customFormat="1" x14ac:dyDescent="0.2">
      <c r="A33" s="237" t="str">
        <f>name!E$11</f>
        <v>Process, plant and machine operatives</v>
      </c>
      <c r="B33" s="302">
        <v>0.24547256557435923</v>
      </c>
      <c r="C33" s="302">
        <v>6.2410406225776344E-2</v>
      </c>
      <c r="D33" s="302">
        <v>1.603292497682297E-2</v>
      </c>
      <c r="E33" s="302">
        <f t="shared" si="24"/>
        <v>0.32391589677695853</v>
      </c>
      <c r="F33" s="303"/>
      <c r="G33" s="302">
        <v>9.7822320509105942E-2</v>
      </c>
      <c r="H33" s="302">
        <v>3.0664216505654346E-3</v>
      </c>
      <c r="I33" s="302">
        <v>9.4608518799648451E-3</v>
      </c>
      <c r="J33" s="302">
        <f t="shared" si="25"/>
        <v>0.11034959403963622</v>
      </c>
      <c r="K33" s="303"/>
      <c r="L33" s="302">
        <v>6.9783073510717442E-2</v>
      </c>
      <c r="M33" s="302">
        <v>3.9155076896719822E-3</v>
      </c>
      <c r="N33" s="302">
        <v>1.6344931048557255E-2</v>
      </c>
      <c r="O33" s="302">
        <f t="shared" si="26"/>
        <v>9.0043512248946689E-2</v>
      </c>
    </row>
    <row r="34" spans="1:15" s="236" customFormat="1" x14ac:dyDescent="0.2">
      <c r="A34" s="237" t="str">
        <f>name!E$12</f>
        <v>Elementary occupations</v>
      </c>
      <c r="B34" s="302">
        <v>0.79347394421342532</v>
      </c>
      <c r="C34" s="302">
        <v>0.30524323567895173</v>
      </c>
      <c r="D34" s="302">
        <v>0.14873919066242913</v>
      </c>
      <c r="E34" s="302">
        <f t="shared" si="24"/>
        <v>1.2474563705548063</v>
      </c>
      <c r="F34" s="303"/>
      <c r="G34" s="302">
        <v>0.30610697097814077</v>
      </c>
      <c r="H34" s="302">
        <v>1.3750597734479928E-2</v>
      </c>
      <c r="I34" s="302">
        <v>5.8672234273129446E-2</v>
      </c>
      <c r="J34" s="302">
        <f t="shared" si="25"/>
        <v>0.37852980298575017</v>
      </c>
      <c r="K34" s="303"/>
      <c r="L34" s="302">
        <v>0.27609357303745957</v>
      </c>
      <c r="M34" s="302">
        <v>2.2276775706330205E-2</v>
      </c>
      <c r="N34" s="302">
        <v>8.8193635153815175E-2</v>
      </c>
      <c r="O34" s="302">
        <f t="shared" si="26"/>
        <v>0.38656398389760493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3.3575200418928697</v>
      </c>
      <c r="C36" s="311">
        <f t="shared" ref="C36:O36" si="27">SUM(C26:C34)</f>
        <v>1.2125510368221661</v>
      </c>
      <c r="D36" s="311">
        <f t="shared" si="27"/>
        <v>3.3969289212849541</v>
      </c>
      <c r="E36" s="311">
        <f t="shared" si="27"/>
        <v>7.9669999999999899</v>
      </c>
      <c r="F36" s="311"/>
      <c r="G36" s="311">
        <f t="shared" si="27"/>
        <v>1.7797261177518382</v>
      </c>
      <c r="H36" s="311">
        <f t="shared" si="27"/>
        <v>5.983694553237294E-2</v>
      </c>
      <c r="I36" s="311">
        <f t="shared" si="27"/>
        <v>1.6594369367157864</v>
      </c>
      <c r="J36" s="311">
        <f t="shared" si="27"/>
        <v>3.498999999999997</v>
      </c>
      <c r="K36" s="311"/>
      <c r="L36" s="311">
        <f t="shared" si="27"/>
        <v>2.0261512295665605</v>
      </c>
      <c r="M36" s="311">
        <f t="shared" si="27"/>
        <v>6.0412048093300683E-2</v>
      </c>
      <c r="N36" s="311">
        <f t="shared" si="27"/>
        <v>1.6494367223401349</v>
      </c>
      <c r="O36" s="311">
        <f t="shared" si="27"/>
        <v>3.7359999999999962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3.1104395004524527E-2</v>
      </c>
      <c r="C43" s="302">
        <v>1.3108453549318279E-4</v>
      </c>
      <c r="D43" s="302">
        <v>2.5128474698767896E-2</v>
      </c>
      <c r="E43" s="302">
        <f>SUM(B43:D43)</f>
        <v>5.6363954238785603E-2</v>
      </c>
      <c r="F43" s="303"/>
      <c r="G43" s="302">
        <v>0.11388731392720572</v>
      </c>
      <c r="H43" s="302">
        <v>1.4360836250132502E-3</v>
      </c>
      <c r="I43" s="302">
        <v>0</v>
      </c>
      <c r="J43" s="302">
        <f>SUM(G43:I43)</f>
        <v>0.11532339755221897</v>
      </c>
      <c r="K43" s="303"/>
      <c r="L43" s="302">
        <v>5.4653905044879957E-2</v>
      </c>
      <c r="M43" s="302">
        <v>7.9248646281882007E-4</v>
      </c>
      <c r="N43" s="302">
        <v>0</v>
      </c>
      <c r="O43" s="302">
        <f>SUM(L43:N43)</f>
        <v>5.5446391507698777E-2</v>
      </c>
    </row>
    <row r="44" spans="1:15" s="236" customFormat="1" x14ac:dyDescent="0.2">
      <c r="A44" s="237" t="str">
        <f>name!E$5</f>
        <v>Professional occupations</v>
      </c>
      <c r="B44" s="302">
        <v>3.4306680646137747E-2</v>
      </c>
      <c r="C44" s="302">
        <v>5.1496021276695972E-4</v>
      </c>
      <c r="D44" s="302">
        <v>1.9211796680439909E-2</v>
      </c>
      <c r="E44" s="302">
        <f t="shared" ref="E44:E51" si="28">SUM(B44:D44)</f>
        <v>5.4033437539344614E-2</v>
      </c>
      <c r="F44" s="303"/>
      <c r="G44" s="302">
        <v>0.12383142229249972</v>
      </c>
      <c r="H44" s="302">
        <v>3.6666724358385139E-3</v>
      </c>
      <c r="I44" s="302">
        <v>0</v>
      </c>
      <c r="J44" s="302">
        <f t="shared" ref="J44:J46" si="29">SUM(G44:I44)</f>
        <v>0.12749809472833823</v>
      </c>
      <c r="K44" s="303"/>
      <c r="L44" s="302">
        <v>6.7720704332295281E-2</v>
      </c>
      <c r="M44" s="302">
        <v>1.9778997448070003E-3</v>
      </c>
      <c r="N44" s="302">
        <v>0</v>
      </c>
      <c r="O44" s="302">
        <f t="shared" ref="O44:O51" si="30">SUM(L44:N44)</f>
        <v>6.969860407710228E-2</v>
      </c>
    </row>
    <row r="45" spans="1:15" s="236" customFormat="1" x14ac:dyDescent="0.2">
      <c r="A45" s="237" t="str">
        <f>name!E$6</f>
        <v>Associate professional occupations</v>
      </c>
      <c r="B45" s="302">
        <v>2.67144822398197E-2</v>
      </c>
      <c r="C45" s="302">
        <v>3.2074602767599052E-4</v>
      </c>
      <c r="D45" s="302">
        <v>1.0926555584114405E-2</v>
      </c>
      <c r="E45" s="302">
        <f t="shared" si="28"/>
        <v>3.7961783851610094E-2</v>
      </c>
      <c r="F45" s="303"/>
      <c r="G45" s="302">
        <v>0.11201029261084582</v>
      </c>
      <c r="H45" s="302">
        <v>2.1242481928095474E-3</v>
      </c>
      <c r="I45" s="302">
        <v>0</v>
      </c>
      <c r="J45" s="302">
        <f t="shared" si="29"/>
        <v>0.11413454080365536</v>
      </c>
      <c r="K45" s="303"/>
      <c r="L45" s="302">
        <v>5.4871247090574934E-2</v>
      </c>
      <c r="M45" s="302">
        <v>1.0222228364813418E-3</v>
      </c>
      <c r="N45" s="302">
        <v>0</v>
      </c>
      <c r="O45" s="302">
        <f t="shared" si="30"/>
        <v>5.5893469927056273E-2</v>
      </c>
    </row>
    <row r="46" spans="1:15" s="236" customFormat="1" x14ac:dyDescent="0.2">
      <c r="A46" s="237" t="str">
        <f>name!E$7</f>
        <v>Administrative and secretarial occupations</v>
      </c>
      <c r="B46" s="302">
        <v>4.4898344571870129E-3</v>
      </c>
      <c r="C46" s="302">
        <v>6.5637302390028163E-4</v>
      </c>
      <c r="D46" s="302">
        <v>5.0941841487722453E-3</v>
      </c>
      <c r="E46" s="302">
        <f t="shared" si="28"/>
        <v>1.0240391629859541E-2</v>
      </c>
      <c r="F46" s="303"/>
      <c r="G46" s="302">
        <v>3.6126777015245137E-2</v>
      </c>
      <c r="H46" s="302">
        <v>3.0962990882534617E-3</v>
      </c>
      <c r="I46" s="302">
        <v>0</v>
      </c>
      <c r="J46" s="302">
        <f t="shared" si="29"/>
        <v>3.9223076103498601E-2</v>
      </c>
      <c r="K46" s="303"/>
      <c r="L46" s="302">
        <v>1.7451160530693802E-2</v>
      </c>
      <c r="M46" s="302">
        <v>1.2691546091831249E-3</v>
      </c>
      <c r="N46" s="302">
        <v>0</v>
      </c>
      <c r="O46" s="302">
        <f t="shared" si="30"/>
        <v>1.8720315139876927E-2</v>
      </c>
    </row>
    <row r="47" spans="1:15" s="236" customFormat="1" x14ac:dyDescent="0.2">
      <c r="A47" s="237" t="str">
        <f>name!E$8</f>
        <v>Skilled trades occupations</v>
      </c>
      <c r="B47" s="302">
        <v>4.5411155400995669E-2</v>
      </c>
      <c r="C47" s="302">
        <v>1.1814170570680807E-4</v>
      </c>
      <c r="D47" s="302">
        <v>4.7653383848212445E-2</v>
      </c>
      <c r="E47" s="302">
        <f t="shared" si="28"/>
        <v>9.3182680954914915E-2</v>
      </c>
      <c r="F47" s="303"/>
      <c r="G47" s="302">
        <v>0.11832058933547659</v>
      </c>
      <c r="H47" s="302">
        <v>8.8146513265635216E-4</v>
      </c>
      <c r="I47" s="302">
        <v>0</v>
      </c>
      <c r="J47" s="302">
        <f>SUM(G47:I47)</f>
        <v>0.11920205446813295</v>
      </c>
      <c r="K47" s="303"/>
      <c r="L47" s="302">
        <v>4.3208687075550825E-2</v>
      </c>
      <c r="M47" s="302">
        <v>8.0706470595133615E-4</v>
      </c>
      <c r="N47" s="302">
        <v>0</v>
      </c>
      <c r="O47" s="302">
        <f t="shared" si="30"/>
        <v>4.401575178150216E-2</v>
      </c>
    </row>
    <row r="48" spans="1:15" s="236" customFormat="1" x14ac:dyDescent="0.2">
      <c r="A48" s="237" t="str">
        <f>name!E$9</f>
        <v>Caring, leisure and other service occupations</v>
      </c>
      <c r="B48" s="302">
        <v>6.1531452854033716E-3</v>
      </c>
      <c r="C48" s="302">
        <v>6.3376717868750948E-4</v>
      </c>
      <c r="D48" s="302">
        <v>1.5145145796124674E-3</v>
      </c>
      <c r="E48" s="302">
        <f t="shared" si="28"/>
        <v>8.3014270437033483E-3</v>
      </c>
      <c r="F48" s="303"/>
      <c r="G48" s="302">
        <v>1.3714382212709835E-2</v>
      </c>
      <c r="H48" s="302">
        <v>2.8543087773024722E-3</v>
      </c>
      <c r="I48" s="302">
        <v>0</v>
      </c>
      <c r="J48" s="302">
        <f t="shared" ref="J48:J51" si="31">SUM(G48:I48)</f>
        <v>1.6568690990012305E-2</v>
      </c>
      <c r="K48" s="303"/>
      <c r="L48" s="302">
        <v>5.6952989598821795E-3</v>
      </c>
      <c r="M48" s="302">
        <v>1.0884005294613005E-3</v>
      </c>
      <c r="N48" s="302">
        <v>0</v>
      </c>
      <c r="O48" s="302">
        <f t="shared" si="30"/>
        <v>6.7836994893434796E-3</v>
      </c>
    </row>
    <row r="49" spans="1:15" s="236" customFormat="1" x14ac:dyDescent="0.2">
      <c r="A49" s="237" t="str">
        <f>name!E$10</f>
        <v>Sales and customer service occupations</v>
      </c>
      <c r="B49" s="302">
        <v>3.8931879132176848E-3</v>
      </c>
      <c r="C49" s="302">
        <v>7.1348320326319946E-4</v>
      </c>
      <c r="D49" s="302">
        <v>3.6186915646210095E-3</v>
      </c>
      <c r="E49" s="302">
        <f t="shared" si="28"/>
        <v>8.2253626811018936E-3</v>
      </c>
      <c r="F49" s="303"/>
      <c r="G49" s="302">
        <v>1.4063959016992899E-2</v>
      </c>
      <c r="H49" s="302">
        <v>3.3947185961570392E-3</v>
      </c>
      <c r="I49" s="302">
        <v>0</v>
      </c>
      <c r="J49" s="302">
        <f t="shared" si="31"/>
        <v>1.7458677613149939E-2</v>
      </c>
      <c r="K49" s="303"/>
      <c r="L49" s="302">
        <v>6.9269801408269925E-3</v>
      </c>
      <c r="M49" s="302">
        <v>1.6434430402375202E-3</v>
      </c>
      <c r="N49" s="302">
        <v>0</v>
      </c>
      <c r="O49" s="302">
        <f t="shared" si="30"/>
        <v>8.570423181064513E-3</v>
      </c>
    </row>
    <row r="50" spans="1:15" s="236" customFormat="1" x14ac:dyDescent="0.2">
      <c r="A50" s="237" t="str">
        <f>name!E$11</f>
        <v>Process, plant and machine operatives</v>
      </c>
      <c r="B50" s="302">
        <v>3.1289986139951431E-2</v>
      </c>
      <c r="C50" s="302">
        <v>1.6579819739666812E-4</v>
      </c>
      <c r="D50" s="302">
        <v>2.9473621783310193E-2</v>
      </c>
      <c r="E50" s="302">
        <f t="shared" si="28"/>
        <v>6.0929406120658294E-2</v>
      </c>
      <c r="F50" s="303"/>
      <c r="G50" s="302">
        <v>7.1540176629171726E-2</v>
      </c>
      <c r="H50" s="302">
        <v>2.2263654769132061E-3</v>
      </c>
      <c r="I50" s="302">
        <v>0</v>
      </c>
      <c r="J50" s="302">
        <f t="shared" si="31"/>
        <v>7.3766542106084937E-2</v>
      </c>
      <c r="K50" s="303"/>
      <c r="L50" s="302">
        <v>2.0805224303596298E-2</v>
      </c>
      <c r="M50" s="302">
        <v>1.219187438103496E-3</v>
      </c>
      <c r="N50" s="302">
        <v>0</v>
      </c>
      <c r="O50" s="302">
        <f t="shared" si="30"/>
        <v>2.2024411741699793E-2</v>
      </c>
    </row>
    <row r="51" spans="1:15" s="236" customFormat="1" x14ac:dyDescent="0.2">
      <c r="A51" s="237" t="str">
        <f>name!E$12</f>
        <v>Elementary occupations</v>
      </c>
      <c r="B51" s="302">
        <v>3.129227775115628E-3</v>
      </c>
      <c r="C51" s="302">
        <v>7.4762219973167042E-4</v>
      </c>
      <c r="D51" s="302">
        <v>7.1884705965175044E-2</v>
      </c>
      <c r="E51" s="302">
        <f t="shared" si="28"/>
        <v>7.5761555940022346E-2</v>
      </c>
      <c r="F51" s="303"/>
      <c r="G51" s="302">
        <v>6.0092745644378344E-3</v>
      </c>
      <c r="H51" s="302">
        <v>2.8156510704719648E-3</v>
      </c>
      <c r="I51" s="302">
        <v>0</v>
      </c>
      <c r="J51" s="302">
        <f t="shared" si="31"/>
        <v>8.8249256349097992E-3</v>
      </c>
      <c r="K51" s="303"/>
      <c r="L51" s="302">
        <v>1.5826641608872683E-3</v>
      </c>
      <c r="M51" s="302">
        <v>1.2642689937684827E-3</v>
      </c>
      <c r="N51" s="302">
        <v>0</v>
      </c>
      <c r="O51" s="302">
        <f t="shared" si="30"/>
        <v>2.8469331546557512E-3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0.18649209486235277</v>
      </c>
      <c r="C53" s="311">
        <f t="shared" ref="C53:E53" si="32">SUM(C43:C51)</f>
        <v>4.0019762846222702E-3</v>
      </c>
      <c r="D53" s="311">
        <f t="shared" si="32"/>
        <v>0.21450592885302561</v>
      </c>
      <c r="E53" s="311">
        <f t="shared" si="32"/>
        <v>0.40500000000000069</v>
      </c>
      <c r="F53" s="311"/>
      <c r="G53" s="311">
        <f t="shared" ref="G53:J53" si="33">SUM(G43:G51)</f>
        <v>0.60950418760458525</v>
      </c>
      <c r="H53" s="311">
        <f t="shared" si="33"/>
        <v>2.2495812395415808E-2</v>
      </c>
      <c r="I53" s="311">
        <f t="shared" si="33"/>
        <v>0</v>
      </c>
      <c r="J53" s="311">
        <f t="shared" si="33"/>
        <v>0.63200000000000112</v>
      </c>
      <c r="K53" s="311"/>
      <c r="L53" s="311">
        <f t="shared" ref="L53:O53" si="34">SUM(L43:L51)</f>
        <v>0.27291587163918751</v>
      </c>
      <c r="M53" s="311">
        <f t="shared" si="34"/>
        <v>1.1084128360812422E-2</v>
      </c>
      <c r="N53" s="311">
        <f t="shared" si="34"/>
        <v>0</v>
      </c>
      <c r="O53" s="311">
        <f t="shared" si="34"/>
        <v>0.28399999999999986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0.55849726683124679</v>
      </c>
      <c r="C60" s="302">
        <v>3.0015000791792073E-2</v>
      </c>
      <c r="D60" s="302">
        <v>7.3615776520586651E-2</v>
      </c>
      <c r="E60" s="302">
        <f>SUM(B60:D60)</f>
        <v>0.66212804414362547</v>
      </c>
      <c r="F60" s="303"/>
      <c r="G60" s="302">
        <v>0.57781040289716101</v>
      </c>
      <c r="H60" s="302">
        <v>4.9743860592993093E-2</v>
      </c>
      <c r="I60" s="302">
        <v>3.5410263144207234E-2</v>
      </c>
      <c r="J60" s="302">
        <f>SUM(G60:I60)</f>
        <v>0.66296452663436134</v>
      </c>
      <c r="K60" s="303"/>
      <c r="L60" s="302">
        <v>0.53010429680232207</v>
      </c>
      <c r="M60" s="302">
        <v>4.130853472932916E-2</v>
      </c>
      <c r="N60" s="302">
        <v>3.6721959007334118E-2</v>
      </c>
      <c r="O60" s="302">
        <f>SUM(L60:N60)</f>
        <v>0.60813479053898534</v>
      </c>
    </row>
    <row r="61" spans="1:15" s="236" customFormat="1" x14ac:dyDescent="0.2">
      <c r="A61" s="237" t="str">
        <f>name!E$5</f>
        <v>Professional occupations</v>
      </c>
      <c r="B61" s="302">
        <v>0.54980538037077475</v>
      </c>
      <c r="C61" s="302">
        <v>2.8932256564634641E-2</v>
      </c>
      <c r="D61" s="302">
        <v>4.4509801616055285E-2</v>
      </c>
      <c r="E61" s="302">
        <f t="shared" ref="E61:E68" si="35">SUM(B61:D61)</f>
        <v>0.62324743855146469</v>
      </c>
      <c r="F61" s="303"/>
      <c r="G61" s="302">
        <v>0.64735101006763462</v>
      </c>
      <c r="H61" s="302">
        <v>3.7608250851282478E-2</v>
      </c>
      <c r="I61" s="302">
        <v>2.9541900268256968E-2</v>
      </c>
      <c r="J61" s="302">
        <f t="shared" ref="J61:J63" si="36">SUM(G61:I61)</f>
        <v>0.71450116118717411</v>
      </c>
      <c r="K61" s="303"/>
      <c r="L61" s="302">
        <v>0.85376940434899429</v>
      </c>
      <c r="M61" s="302">
        <v>3.374548003536542E-2</v>
      </c>
      <c r="N61" s="302">
        <v>1.9778511385405245E-2</v>
      </c>
      <c r="O61" s="302">
        <f t="shared" ref="O61:O68" si="37">SUM(L61:N61)</f>
        <v>0.90729339576976487</v>
      </c>
    </row>
    <row r="62" spans="1:15" s="236" customFormat="1" x14ac:dyDescent="0.2">
      <c r="A62" s="237" t="str">
        <f>name!E$6</f>
        <v>Associate professional occupations</v>
      </c>
      <c r="B62" s="302">
        <v>0.73177243032681427</v>
      </c>
      <c r="C62" s="302">
        <v>5.5434316774555958E-2</v>
      </c>
      <c r="D62" s="302">
        <v>3.2613730943721921E-2</v>
      </c>
      <c r="E62" s="302">
        <f t="shared" si="35"/>
        <v>0.81982047804509206</v>
      </c>
      <c r="F62" s="303"/>
      <c r="G62" s="302">
        <v>0.77938993000178913</v>
      </c>
      <c r="H62" s="302">
        <v>6.162742255153944E-2</v>
      </c>
      <c r="I62" s="302">
        <v>1.6522015400845965E-2</v>
      </c>
      <c r="J62" s="302">
        <f t="shared" si="36"/>
        <v>0.85753936795417451</v>
      </c>
      <c r="K62" s="303"/>
      <c r="L62" s="302">
        <v>0.82834193503638898</v>
      </c>
      <c r="M62" s="302">
        <v>4.4018213132236673E-2</v>
      </c>
      <c r="N62" s="302">
        <v>1.3257169736504825E-2</v>
      </c>
      <c r="O62" s="302">
        <f t="shared" si="37"/>
        <v>0.88561731790513043</v>
      </c>
    </row>
    <row r="63" spans="1:15" s="236" customFormat="1" x14ac:dyDescent="0.2">
      <c r="A63" s="237" t="str">
        <f>name!E$7</f>
        <v>Administrative and secretarial occupations</v>
      </c>
      <c r="B63" s="302">
        <v>0.54049955052535414</v>
      </c>
      <c r="C63" s="302">
        <v>0.11275122815372524</v>
      </c>
      <c r="D63" s="302">
        <v>1.9417397045482905E-2</v>
      </c>
      <c r="E63" s="302">
        <f t="shared" si="35"/>
        <v>0.67266817572456228</v>
      </c>
      <c r="F63" s="303"/>
      <c r="G63" s="302">
        <v>0.50466110017283694</v>
      </c>
      <c r="H63" s="302">
        <v>9.2192575430869589E-2</v>
      </c>
      <c r="I63" s="302">
        <v>9.8448766777470293E-3</v>
      </c>
      <c r="J63" s="302">
        <f t="shared" si="36"/>
        <v>0.60669855228145353</v>
      </c>
      <c r="K63" s="303"/>
      <c r="L63" s="302">
        <v>0.53685732265513131</v>
      </c>
      <c r="M63" s="302">
        <v>4.6118240463012002E-2</v>
      </c>
      <c r="N63" s="302">
        <v>9.8240258115114797E-3</v>
      </c>
      <c r="O63" s="302">
        <f t="shared" si="37"/>
        <v>0.59279958892965479</v>
      </c>
    </row>
    <row r="64" spans="1:15" s="236" customFormat="1" x14ac:dyDescent="0.2">
      <c r="A64" s="237" t="str">
        <f>name!E$8</f>
        <v>Skilled trades occupations</v>
      </c>
      <c r="B64" s="302">
        <v>1.2496194960691713</v>
      </c>
      <c r="C64" s="302">
        <v>9.4038247704125694E-2</v>
      </c>
      <c r="D64" s="302">
        <v>0.2182091944691798</v>
      </c>
      <c r="E64" s="302">
        <f t="shared" si="35"/>
        <v>1.5618669382424768</v>
      </c>
      <c r="F64" s="303"/>
      <c r="G64" s="302">
        <v>0.81915809340397328</v>
      </c>
      <c r="H64" s="302">
        <v>7.6855177350474549E-2</v>
      </c>
      <c r="I64" s="302">
        <v>6.0467194827223313E-2</v>
      </c>
      <c r="J64" s="302">
        <f>SUM(G64:I64)</f>
        <v>0.9564804655816711</v>
      </c>
      <c r="K64" s="303"/>
      <c r="L64" s="302">
        <v>0.67628921895366034</v>
      </c>
      <c r="M64" s="302">
        <v>6.7181295068443739E-2</v>
      </c>
      <c r="N64" s="302">
        <v>5.2704901996328921E-2</v>
      </c>
      <c r="O64" s="302">
        <f t="shared" si="37"/>
        <v>0.796175416018433</v>
      </c>
    </row>
    <row r="65" spans="1:15" s="236" customFormat="1" x14ac:dyDescent="0.2">
      <c r="A65" s="237" t="str">
        <f>name!E$9</f>
        <v>Caring, leisure and other service occupations</v>
      </c>
      <c r="B65" s="302">
        <v>7.1268668551289882E-2</v>
      </c>
      <c r="C65" s="302">
        <v>1.1519454067034116E-2</v>
      </c>
      <c r="D65" s="302">
        <v>1.219476951081548E-2</v>
      </c>
      <c r="E65" s="302">
        <f t="shared" si="35"/>
        <v>9.4982892129139476E-2</v>
      </c>
      <c r="F65" s="303"/>
      <c r="G65" s="302">
        <v>7.1047596331267157E-2</v>
      </c>
      <c r="H65" s="302">
        <v>1.1011311818991091E-2</v>
      </c>
      <c r="I65" s="302">
        <v>9.8339733349175444E-3</v>
      </c>
      <c r="J65" s="302">
        <f t="shared" ref="J65:J68" si="38">SUM(G65:I65)</f>
        <v>9.1892881485175798E-2</v>
      </c>
      <c r="K65" s="303"/>
      <c r="L65" s="302">
        <v>6.5833788660086601E-2</v>
      </c>
      <c r="M65" s="302">
        <v>7.378491051910567E-3</v>
      </c>
      <c r="N65" s="302">
        <v>1.1744772699197929E-2</v>
      </c>
      <c r="O65" s="302">
        <f t="shared" si="37"/>
        <v>8.4957052411195111E-2</v>
      </c>
    </row>
    <row r="66" spans="1:15" s="236" customFormat="1" x14ac:dyDescent="0.2">
      <c r="A66" s="237" t="str">
        <f>name!E$10</f>
        <v>Sales and customer service occupations</v>
      </c>
      <c r="B66" s="302">
        <v>0.14364078173674033</v>
      </c>
      <c r="C66" s="302">
        <v>9.8917401730482496E-2</v>
      </c>
      <c r="D66" s="302">
        <v>2.0237265504665713E-2</v>
      </c>
      <c r="E66" s="302">
        <f t="shared" si="35"/>
        <v>0.26279544897188856</v>
      </c>
      <c r="F66" s="303"/>
      <c r="G66" s="302">
        <v>0.12594264514788009</v>
      </c>
      <c r="H66" s="302">
        <v>8.319244938851332E-2</v>
      </c>
      <c r="I66" s="302">
        <v>9.6342882309241405E-3</v>
      </c>
      <c r="J66" s="302">
        <f t="shared" si="38"/>
        <v>0.21876938276731753</v>
      </c>
      <c r="K66" s="303"/>
      <c r="L66" s="302">
        <v>0.13639406082689906</v>
      </c>
      <c r="M66" s="302">
        <v>5.8049494198179431E-2</v>
      </c>
      <c r="N66" s="302">
        <v>8.1431024526802658E-3</v>
      </c>
      <c r="O66" s="302">
        <f t="shared" si="37"/>
        <v>0.20258665747775875</v>
      </c>
    </row>
    <row r="67" spans="1:15" s="236" customFormat="1" x14ac:dyDescent="0.2">
      <c r="A67" s="237" t="str">
        <f>name!E$11</f>
        <v>Process, plant and machine operatives</v>
      </c>
      <c r="B67" s="302">
        <v>3.3943412098300958</v>
      </c>
      <c r="C67" s="302">
        <v>0.42558359156637215</v>
      </c>
      <c r="D67" s="302">
        <v>6.5325969829368169E-2</v>
      </c>
      <c r="E67" s="302">
        <f t="shared" si="35"/>
        <v>3.8852507712258357</v>
      </c>
      <c r="F67" s="303"/>
      <c r="G67" s="302">
        <v>2.2610671940828282</v>
      </c>
      <c r="H67" s="302">
        <v>0.39226616615665783</v>
      </c>
      <c r="I67" s="302">
        <v>3.3756797636654741E-2</v>
      </c>
      <c r="J67" s="302">
        <f t="shared" si="38"/>
        <v>2.687090157876141</v>
      </c>
      <c r="K67" s="303"/>
      <c r="L67" s="302">
        <v>1.8285900001585926</v>
      </c>
      <c r="M67" s="302">
        <v>0.36385885840595084</v>
      </c>
      <c r="N67" s="302">
        <v>3.9154681395801319E-2</v>
      </c>
      <c r="O67" s="302">
        <f t="shared" si="37"/>
        <v>2.2316035399603451</v>
      </c>
    </row>
    <row r="68" spans="1:15" s="236" customFormat="1" x14ac:dyDescent="0.2">
      <c r="A68" s="237" t="str">
        <f>name!E$12</f>
        <v>Elementary occupations</v>
      </c>
      <c r="B68" s="302">
        <v>1.5602008089668427</v>
      </c>
      <c r="C68" s="302">
        <v>0.19521413836549545</v>
      </c>
      <c r="D68" s="302">
        <v>1.9824865633560056E-2</v>
      </c>
      <c r="E68" s="302">
        <f t="shared" si="35"/>
        <v>1.7752398129658982</v>
      </c>
      <c r="F68" s="303"/>
      <c r="G68" s="302">
        <v>1.0223136686832464</v>
      </c>
      <c r="H68" s="302">
        <v>0.14876864052944772</v>
      </c>
      <c r="I68" s="302">
        <v>6.9811950198384468E-3</v>
      </c>
      <c r="J68" s="302">
        <f t="shared" si="38"/>
        <v>1.1780635042325325</v>
      </c>
      <c r="K68" s="303"/>
      <c r="L68" s="302">
        <v>1.1725125586016321</v>
      </c>
      <c r="M68" s="302">
        <v>0.25214771526841739</v>
      </c>
      <c r="N68" s="302">
        <v>2.5171967118659985E-2</v>
      </c>
      <c r="O68" s="302">
        <f t="shared" si="37"/>
        <v>1.4498322409887094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8.7996455932083286</v>
      </c>
      <c r="C70" s="311">
        <f t="shared" ref="C70:E70" si="39">SUM(C60:C68)</f>
        <v>1.0524056357182179</v>
      </c>
      <c r="D70" s="311">
        <f t="shared" si="39"/>
        <v>0.50594877107343594</v>
      </c>
      <c r="E70" s="311">
        <f t="shared" si="39"/>
        <v>10.357999999999983</v>
      </c>
      <c r="F70" s="311"/>
      <c r="G70" s="311">
        <f t="shared" ref="G70:J70" si="40">SUM(G60:G68)</f>
        <v>6.8087416407886163</v>
      </c>
      <c r="H70" s="311">
        <f t="shared" si="40"/>
        <v>0.95326585467076907</v>
      </c>
      <c r="I70" s="311">
        <f t="shared" si="40"/>
        <v>0.21199250454061538</v>
      </c>
      <c r="J70" s="311">
        <f t="shared" si="40"/>
        <v>7.974000000000002</v>
      </c>
      <c r="K70" s="311"/>
      <c r="L70" s="311">
        <f t="shared" ref="L70:O70" si="41">SUM(L60:L68)</f>
        <v>6.6286925860437078</v>
      </c>
      <c r="M70" s="311">
        <f t="shared" si="41"/>
        <v>0.91380632235284531</v>
      </c>
      <c r="N70" s="311">
        <f t="shared" si="41"/>
        <v>0.21650109160342412</v>
      </c>
      <c r="O70" s="311">
        <f t="shared" si="41"/>
        <v>7.7589999999999764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1.1063515096873504</v>
      </c>
      <c r="C77" s="302">
        <v>6.9705524960933643E-2</v>
      </c>
      <c r="D77" s="302">
        <v>0.10266419956543738</v>
      </c>
      <c r="E77" s="302">
        <f>SUM(B77:D77)</f>
        <v>1.2787212342137215</v>
      </c>
      <c r="F77" s="303"/>
      <c r="G77" s="302">
        <v>1.5642897669634959</v>
      </c>
      <c r="H77" s="302">
        <v>0.13950002146976262</v>
      </c>
      <c r="I77" s="302">
        <v>0.13480043678061471</v>
      </c>
      <c r="J77" s="302">
        <f>SUM(G77:I77)</f>
        <v>1.8385902252138733</v>
      </c>
      <c r="K77" s="303"/>
      <c r="L77" s="302">
        <v>1.3529989054217166</v>
      </c>
      <c r="M77" s="302">
        <v>0.15500911495580164</v>
      </c>
      <c r="N77" s="302">
        <v>0.13030573989136623</v>
      </c>
      <c r="O77" s="302">
        <f>SUM(L77:N77)</f>
        <v>1.6383137602688846</v>
      </c>
    </row>
    <row r="78" spans="1:15" s="236" customFormat="1" x14ac:dyDescent="0.2">
      <c r="A78" s="237" t="str">
        <f>name!E$5</f>
        <v>Professional occupations</v>
      </c>
      <c r="B78" s="302">
        <v>2.0133819099642754</v>
      </c>
      <c r="C78" s="302">
        <v>5.9536049582514683E-2</v>
      </c>
      <c r="D78" s="302">
        <v>0.13241753353950472</v>
      </c>
      <c r="E78" s="302">
        <f t="shared" ref="E78:E85" si="42">SUM(B78:D78)</f>
        <v>2.2053354930862947</v>
      </c>
      <c r="F78" s="303"/>
      <c r="G78" s="302">
        <v>3.076508886903095</v>
      </c>
      <c r="H78" s="302">
        <v>0.1167121530296107</v>
      </c>
      <c r="I78" s="302">
        <v>0.10032059853931916</v>
      </c>
      <c r="J78" s="302">
        <f t="shared" ref="J78:J80" si="43">SUM(G78:I78)</f>
        <v>3.2935416384720249</v>
      </c>
      <c r="K78" s="303"/>
      <c r="L78" s="302">
        <v>3.8535190315131396</v>
      </c>
      <c r="M78" s="302">
        <v>0.12704324317415719</v>
      </c>
      <c r="N78" s="302">
        <v>8.0343125640976731E-2</v>
      </c>
      <c r="O78" s="302">
        <f t="shared" ref="O78:O85" si="44">SUM(L78:N78)</f>
        <v>4.0609054003282736</v>
      </c>
    </row>
    <row r="79" spans="1:15" s="236" customFormat="1" x14ac:dyDescent="0.2">
      <c r="A79" s="237" t="str">
        <f>name!E$6</f>
        <v>Associate professional occupations</v>
      </c>
      <c r="B79" s="302">
        <v>1.0647611668240904</v>
      </c>
      <c r="C79" s="302">
        <v>6.6079274972628249E-2</v>
      </c>
      <c r="D79" s="302">
        <v>4.0243468674455815E-2</v>
      </c>
      <c r="E79" s="302">
        <f t="shared" si="42"/>
        <v>1.1710839104711743</v>
      </c>
      <c r="F79" s="303"/>
      <c r="G79" s="302">
        <v>1.5745451230437058</v>
      </c>
      <c r="H79" s="302">
        <v>9.0576027358506644E-2</v>
      </c>
      <c r="I79" s="302">
        <v>3.8053073952771688E-2</v>
      </c>
      <c r="J79" s="302">
        <f t="shared" si="43"/>
        <v>1.7031742243549841</v>
      </c>
      <c r="K79" s="303"/>
      <c r="L79" s="302">
        <v>1.4859708952569721</v>
      </c>
      <c r="M79" s="302">
        <v>8.0821558535761825E-2</v>
      </c>
      <c r="N79" s="302">
        <v>4.0831456776996393E-2</v>
      </c>
      <c r="O79" s="302">
        <f t="shared" si="44"/>
        <v>1.6076239105697303</v>
      </c>
    </row>
    <row r="80" spans="1:15" s="236" customFormat="1" x14ac:dyDescent="0.2">
      <c r="A80" s="237" t="str">
        <f>name!E$7</f>
        <v>Administrative and secretarial occupations</v>
      </c>
      <c r="B80" s="302">
        <v>0.64946114699780388</v>
      </c>
      <c r="C80" s="302">
        <v>0.26135570068179576</v>
      </c>
      <c r="D80" s="302">
        <v>2.075281708301157E-2</v>
      </c>
      <c r="E80" s="302">
        <f t="shared" si="42"/>
        <v>0.93156966476261127</v>
      </c>
      <c r="F80" s="303"/>
      <c r="G80" s="302">
        <v>0.88516306788217736</v>
      </c>
      <c r="H80" s="302">
        <v>0.31155416455949042</v>
      </c>
      <c r="I80" s="302">
        <v>3.8383712276712507E-2</v>
      </c>
      <c r="J80" s="302">
        <f t="shared" si="43"/>
        <v>1.2351009447183803</v>
      </c>
      <c r="K80" s="303"/>
      <c r="L80" s="302">
        <v>0.7936765210210085</v>
      </c>
      <c r="M80" s="302">
        <v>0.23477313750835574</v>
      </c>
      <c r="N80" s="302">
        <v>2.4314881287905748E-2</v>
      </c>
      <c r="O80" s="302">
        <f t="shared" si="44"/>
        <v>1.05276453981727</v>
      </c>
    </row>
    <row r="81" spans="1:15" s="236" customFormat="1" x14ac:dyDescent="0.2">
      <c r="A81" s="237" t="str">
        <f>name!E$8</f>
        <v>Skilled trades occupations</v>
      </c>
      <c r="B81" s="302">
        <v>2.8510269539660493</v>
      </c>
      <c r="C81" s="302">
        <v>5.8820082152946325E-2</v>
      </c>
      <c r="D81" s="302">
        <v>0.25003888722373058</v>
      </c>
      <c r="E81" s="302">
        <f t="shared" si="42"/>
        <v>3.1598859233427263</v>
      </c>
      <c r="F81" s="303"/>
      <c r="G81" s="302">
        <v>2.993697232862321</v>
      </c>
      <c r="H81" s="302">
        <v>6.4709458565158792E-2</v>
      </c>
      <c r="I81" s="302">
        <v>0.16009745943160714</v>
      </c>
      <c r="J81" s="302">
        <f>SUM(G81:I81)</f>
        <v>3.2185041508590873</v>
      </c>
      <c r="K81" s="303"/>
      <c r="L81" s="302">
        <v>2.3398877071636841</v>
      </c>
      <c r="M81" s="302">
        <v>5.8577759253329566E-2</v>
      </c>
      <c r="N81" s="302">
        <v>0.16926151307311124</v>
      </c>
      <c r="O81" s="302">
        <f t="shared" si="44"/>
        <v>2.567726979490125</v>
      </c>
    </row>
    <row r="82" spans="1:15" s="236" customFormat="1" x14ac:dyDescent="0.2">
      <c r="A82" s="237" t="str">
        <f>name!E$9</f>
        <v>Caring, leisure and other service occupations</v>
      </c>
      <c r="B82" s="302">
        <v>4.0747395966782278E-2</v>
      </c>
      <c r="C82" s="302">
        <v>2.2920632075724128E-2</v>
      </c>
      <c r="D82" s="302">
        <v>1.533485738386707E-2</v>
      </c>
      <c r="E82" s="302">
        <f t="shared" si="42"/>
        <v>7.9002885426373473E-2</v>
      </c>
      <c r="F82" s="303"/>
      <c r="G82" s="302">
        <v>5.1799979557334369E-2</v>
      </c>
      <c r="H82" s="302">
        <v>2.5700684082917129E-2</v>
      </c>
      <c r="I82" s="302">
        <v>3.545193032244124E-2</v>
      </c>
      <c r="J82" s="302">
        <f t="shared" ref="J82:J85" si="45">SUM(G82:I82)</f>
        <v>0.11295259396269275</v>
      </c>
      <c r="K82" s="303"/>
      <c r="L82" s="302">
        <v>4.0460589259185366E-2</v>
      </c>
      <c r="M82" s="302">
        <v>1.8798459971751696E-2</v>
      </c>
      <c r="N82" s="302">
        <v>6.1471312999502155E-2</v>
      </c>
      <c r="O82" s="302">
        <f t="shared" si="44"/>
        <v>0.12073036223043922</v>
      </c>
    </row>
    <row r="83" spans="1:15" s="236" customFormat="1" x14ac:dyDescent="0.2">
      <c r="A83" s="237" t="str">
        <f>name!E$10</f>
        <v>Sales and customer service occupations</v>
      </c>
      <c r="B83" s="302">
        <v>0.23560749591337207</v>
      </c>
      <c r="C83" s="302">
        <v>8.2759382040317742E-2</v>
      </c>
      <c r="D83" s="302">
        <v>1.4352400377727836E-2</v>
      </c>
      <c r="E83" s="302">
        <f t="shared" si="42"/>
        <v>0.33271927833141762</v>
      </c>
      <c r="F83" s="303"/>
      <c r="G83" s="302">
        <v>0.3074874958446886</v>
      </c>
      <c r="H83" s="302">
        <v>0.12408729227185811</v>
      </c>
      <c r="I83" s="302">
        <v>1.5900798798412028E-2</v>
      </c>
      <c r="J83" s="302">
        <f t="shared" si="45"/>
        <v>0.44747558691495876</v>
      </c>
      <c r="K83" s="303"/>
      <c r="L83" s="302">
        <v>0.27276581392142918</v>
      </c>
      <c r="M83" s="302">
        <v>0.17633702364295759</v>
      </c>
      <c r="N83" s="302">
        <v>1.278303555309601E-2</v>
      </c>
      <c r="O83" s="302">
        <f t="shared" si="44"/>
        <v>0.46188587311748275</v>
      </c>
    </row>
    <row r="84" spans="1:15" s="236" customFormat="1" x14ac:dyDescent="0.2">
      <c r="A84" s="237" t="str">
        <f>name!E$11</f>
        <v>Process, plant and machine operatives</v>
      </c>
      <c r="B84" s="302">
        <v>1.9080280064162394</v>
      </c>
      <c r="C84" s="302">
        <v>8.4991337017186572E-2</v>
      </c>
      <c r="D84" s="302">
        <v>4.0610397991081251E-2</v>
      </c>
      <c r="E84" s="302">
        <f t="shared" si="42"/>
        <v>2.0336297414245075</v>
      </c>
      <c r="F84" s="303"/>
      <c r="G84" s="302">
        <v>1.8547488718066079</v>
      </c>
      <c r="H84" s="302">
        <v>9.2844990544768455E-2</v>
      </c>
      <c r="I84" s="302">
        <v>3.6119311154204102E-2</v>
      </c>
      <c r="J84" s="302">
        <f t="shared" si="45"/>
        <v>1.9837131735055804</v>
      </c>
      <c r="K84" s="303"/>
      <c r="L84" s="302">
        <v>1.550516800995233</v>
      </c>
      <c r="M84" s="302">
        <v>6.464757055514532E-2</v>
      </c>
      <c r="N84" s="302">
        <v>3.6756771904836338E-2</v>
      </c>
      <c r="O84" s="302">
        <f t="shared" si="44"/>
        <v>1.6519211434552146</v>
      </c>
    </row>
    <row r="85" spans="1:15" s="236" customFormat="1" x14ac:dyDescent="0.2">
      <c r="A85" s="237" t="str">
        <f>name!E$12</f>
        <v>Elementary occupations</v>
      </c>
      <c r="B85" s="302">
        <v>0.37640762161574237</v>
      </c>
      <c r="C85" s="302">
        <v>5.0645127319860442E-2</v>
      </c>
      <c r="D85" s="302">
        <v>2.899912000558014E-2</v>
      </c>
      <c r="E85" s="302">
        <f t="shared" si="42"/>
        <v>0.45605186894118294</v>
      </c>
      <c r="F85" s="303"/>
      <c r="G85" s="302">
        <v>0.36535555958353455</v>
      </c>
      <c r="H85" s="302">
        <v>5.8307871170345367E-2</v>
      </c>
      <c r="I85" s="302">
        <v>2.9284031244517214E-2</v>
      </c>
      <c r="J85" s="302">
        <f t="shared" si="45"/>
        <v>0.45294746199839714</v>
      </c>
      <c r="K85" s="303"/>
      <c r="L85" s="302">
        <v>0.35460090530335797</v>
      </c>
      <c r="M85" s="302">
        <v>9.6359780134448972E-2</v>
      </c>
      <c r="N85" s="302">
        <v>4.116734528476583E-2</v>
      </c>
      <c r="O85" s="302">
        <f t="shared" si="44"/>
        <v>0.49212803072257277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10.245773207351705</v>
      </c>
      <c r="C87" s="311">
        <f t="shared" ref="C87:E87" si="46">SUM(C77:C85)</f>
        <v>0.75681311080390756</v>
      </c>
      <c r="D87" s="311">
        <f t="shared" si="46"/>
        <v>0.64541368184439629</v>
      </c>
      <c r="E87" s="311">
        <f t="shared" si="46"/>
        <v>11.648000000000009</v>
      </c>
      <c r="F87" s="311"/>
      <c r="G87" s="311">
        <f t="shared" ref="G87:J87" si="47">SUM(G77:G85)</f>
        <v>12.67359598444696</v>
      </c>
      <c r="H87" s="311">
        <f t="shared" si="47"/>
        <v>1.0239926630524183</v>
      </c>
      <c r="I87" s="311">
        <f t="shared" si="47"/>
        <v>0.58841135250059973</v>
      </c>
      <c r="J87" s="311">
        <f t="shared" si="47"/>
        <v>14.285999999999978</v>
      </c>
      <c r="K87" s="311"/>
      <c r="L87" s="311">
        <f t="shared" ref="L87:O87" si="48">SUM(L77:L85)</f>
        <v>12.044397169855726</v>
      </c>
      <c r="M87" s="311">
        <f t="shared" si="48"/>
        <v>1.0123676477317094</v>
      </c>
      <c r="N87" s="311">
        <f t="shared" si="48"/>
        <v>0.5972351824125568</v>
      </c>
      <c r="O87" s="311">
        <f t="shared" si="48"/>
        <v>13.653999999999993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5.1435098606177769</v>
      </c>
      <c r="C94" s="302">
        <v>0.20268159325621618</v>
      </c>
      <c r="D94" s="302">
        <v>1.0528098926121465</v>
      </c>
      <c r="E94" s="302">
        <f>SUM(B94:D94)</f>
        <v>6.3990013464861395</v>
      </c>
      <c r="F94" s="303"/>
      <c r="G94" s="302">
        <v>5.6809244872666325</v>
      </c>
      <c r="H94" s="302">
        <v>0.48934180602436012</v>
      </c>
      <c r="I94" s="302">
        <v>0.75423915177726097</v>
      </c>
      <c r="J94" s="302">
        <f>SUM(G94:I94)</f>
        <v>6.9245054450682533</v>
      </c>
      <c r="K94" s="303"/>
      <c r="L94" s="302">
        <v>4.700387078758733</v>
      </c>
      <c r="M94" s="302">
        <v>0.42338263011299476</v>
      </c>
      <c r="N94" s="302">
        <v>0.68250795521621688</v>
      </c>
      <c r="O94" s="302">
        <f>SUM(L94:N94)</f>
        <v>5.8062776640879443</v>
      </c>
    </row>
    <row r="95" spans="1:15" s="236" customFormat="1" x14ac:dyDescent="0.2">
      <c r="A95" s="237" t="str">
        <f>name!E$5</f>
        <v>Professional occupations</v>
      </c>
      <c r="B95" s="302">
        <v>8.5155182057941801</v>
      </c>
      <c r="C95" s="302">
        <v>0.19273077986462037</v>
      </c>
      <c r="D95" s="302">
        <v>0.56643330401849989</v>
      </c>
      <c r="E95" s="302">
        <f t="shared" ref="E95:E102" si="49">SUM(B95:D95)</f>
        <v>9.2746822896772994</v>
      </c>
      <c r="F95" s="303"/>
      <c r="G95" s="302">
        <v>10.232393375406051</v>
      </c>
      <c r="H95" s="302">
        <v>0.4565150408257313</v>
      </c>
      <c r="I95" s="302">
        <v>0.39930445799310677</v>
      </c>
      <c r="J95" s="302">
        <f t="shared" ref="J95:J97" si="50">SUM(G95:I95)</f>
        <v>11.08821287422489</v>
      </c>
      <c r="K95" s="303"/>
      <c r="L95" s="302">
        <v>12.116970029596033</v>
      </c>
      <c r="M95" s="302">
        <v>0.4121340857725671</v>
      </c>
      <c r="N95" s="302">
        <v>0.28264979502781362</v>
      </c>
      <c r="O95" s="302">
        <f t="shared" ref="O95:O102" si="51">SUM(L95:N95)</f>
        <v>12.811753910396414</v>
      </c>
    </row>
    <row r="96" spans="1:15" s="236" customFormat="1" x14ac:dyDescent="0.2">
      <c r="A96" s="237" t="str">
        <f>name!E$6</f>
        <v>Associate professional occupations</v>
      </c>
      <c r="B96" s="302">
        <v>5.3928400382537429</v>
      </c>
      <c r="C96" s="302">
        <v>0.27328201514764261</v>
      </c>
      <c r="D96" s="302">
        <v>0.44555170868586425</v>
      </c>
      <c r="E96" s="302">
        <f t="shared" si="49"/>
        <v>6.1116737620872499</v>
      </c>
      <c r="F96" s="303"/>
      <c r="G96" s="302">
        <v>6.1725511938185047</v>
      </c>
      <c r="H96" s="302">
        <v>0.5491982435996059</v>
      </c>
      <c r="I96" s="302">
        <v>0.29312011058844578</v>
      </c>
      <c r="J96" s="302">
        <f t="shared" si="50"/>
        <v>7.0148695480065566</v>
      </c>
      <c r="K96" s="303"/>
      <c r="L96" s="302">
        <v>5.5423438860581031</v>
      </c>
      <c r="M96" s="302">
        <v>0.38658158727941155</v>
      </c>
      <c r="N96" s="302">
        <v>0.28085454805278715</v>
      </c>
      <c r="O96" s="302">
        <f t="shared" si="51"/>
        <v>6.2097800213903014</v>
      </c>
    </row>
    <row r="97" spans="1:15" s="236" customFormat="1" x14ac:dyDescent="0.2">
      <c r="A97" s="237" t="str">
        <f>name!E$7</f>
        <v>Administrative and secretarial occupations</v>
      </c>
      <c r="B97" s="302">
        <v>4.1555377060111791</v>
      </c>
      <c r="C97" s="302">
        <v>0.9581435584169179</v>
      </c>
      <c r="D97" s="302">
        <v>0.14595873481304714</v>
      </c>
      <c r="E97" s="302">
        <f t="shared" si="49"/>
        <v>5.259639999241144</v>
      </c>
      <c r="F97" s="303"/>
      <c r="G97" s="302">
        <v>4.3613586946998941</v>
      </c>
      <c r="H97" s="302">
        <v>1.1528396801947225</v>
      </c>
      <c r="I97" s="302">
        <v>0.1084435723136236</v>
      </c>
      <c r="J97" s="302">
        <f t="shared" si="50"/>
        <v>5.6226419472082405</v>
      </c>
      <c r="K97" s="303"/>
      <c r="L97" s="302">
        <v>4.0286653406084412</v>
      </c>
      <c r="M97" s="302">
        <v>0.71100687501245674</v>
      </c>
      <c r="N97" s="302">
        <v>9.5553524262487838E-2</v>
      </c>
      <c r="O97" s="302">
        <f t="shared" si="51"/>
        <v>4.8352257398833851</v>
      </c>
    </row>
    <row r="98" spans="1:15" s="236" customFormat="1" x14ac:dyDescent="0.2">
      <c r="A98" s="237" t="str">
        <f>name!E$8</f>
        <v>Skilled trades occupations</v>
      </c>
      <c r="B98" s="302">
        <v>21.337609941914629</v>
      </c>
      <c r="C98" s="302">
        <v>0.42932078611695057</v>
      </c>
      <c r="D98" s="302">
        <v>3.1016360517505284</v>
      </c>
      <c r="E98" s="302">
        <f t="shared" si="49"/>
        <v>24.868566779782107</v>
      </c>
      <c r="F98" s="303"/>
      <c r="G98" s="302">
        <v>16.449470979661182</v>
      </c>
      <c r="H98" s="302">
        <v>0.68568986939905585</v>
      </c>
      <c r="I98" s="302">
        <v>1.5502706853912418</v>
      </c>
      <c r="J98" s="302">
        <f>SUM(G98:I98)</f>
        <v>18.685431534451482</v>
      </c>
      <c r="K98" s="303"/>
      <c r="L98" s="302">
        <v>13.11600208839967</v>
      </c>
      <c r="M98" s="302">
        <v>0.61454061957435169</v>
      </c>
      <c r="N98" s="302">
        <v>1.3684277602193158</v>
      </c>
      <c r="O98" s="302">
        <f t="shared" si="51"/>
        <v>15.098970468193336</v>
      </c>
    </row>
    <row r="99" spans="1:15" s="236" customFormat="1" x14ac:dyDescent="0.2">
      <c r="A99" s="237" t="str">
        <f>name!E$9</f>
        <v>Caring, leisure and other service occupations</v>
      </c>
      <c r="B99" s="302">
        <v>0.45851545695098728</v>
      </c>
      <c r="C99" s="302">
        <v>0.14328963575219139</v>
      </c>
      <c r="D99" s="302">
        <v>9.8764169106254393E-2</v>
      </c>
      <c r="E99" s="302">
        <f t="shared" si="49"/>
        <v>0.70056926180943302</v>
      </c>
      <c r="F99" s="303"/>
      <c r="G99" s="302">
        <v>0.49159639862804211</v>
      </c>
      <c r="H99" s="302">
        <v>0.331003530974255</v>
      </c>
      <c r="I99" s="302">
        <v>0.10975831926844991</v>
      </c>
      <c r="J99" s="302">
        <f t="shared" ref="J99:J102" si="52">SUM(G99:I99)</f>
        <v>0.93235824887074703</v>
      </c>
      <c r="K99" s="303"/>
      <c r="L99" s="302">
        <v>0.42599092953851558</v>
      </c>
      <c r="M99" s="302">
        <v>0.30765741478917213</v>
      </c>
      <c r="N99" s="302">
        <v>0.12943914050900507</v>
      </c>
      <c r="O99" s="302">
        <f t="shared" si="51"/>
        <v>0.86308748483669284</v>
      </c>
    </row>
    <row r="100" spans="1:15" s="236" customFormat="1" x14ac:dyDescent="0.2">
      <c r="A100" s="237" t="str">
        <f>name!E$10</f>
        <v>Sales and customer service occupations</v>
      </c>
      <c r="B100" s="302">
        <v>1.6144146781302042</v>
      </c>
      <c r="C100" s="302">
        <v>0.40411523090929019</v>
      </c>
      <c r="D100" s="302">
        <v>0.19193716857617107</v>
      </c>
      <c r="E100" s="302">
        <f t="shared" si="49"/>
        <v>2.2104670776156654</v>
      </c>
      <c r="F100" s="303"/>
      <c r="G100" s="302">
        <v>1.6279526230000128</v>
      </c>
      <c r="H100" s="302">
        <v>0.61393565252832283</v>
      </c>
      <c r="I100" s="302">
        <v>9.4882568671862413E-2</v>
      </c>
      <c r="J100" s="302">
        <f t="shared" si="52"/>
        <v>2.3367708442001982</v>
      </c>
      <c r="K100" s="303"/>
      <c r="L100" s="302">
        <v>1.5689256390048987</v>
      </c>
      <c r="M100" s="302">
        <v>0.55149149093182248</v>
      </c>
      <c r="N100" s="302">
        <v>6.0191420022266046E-2</v>
      </c>
      <c r="O100" s="302">
        <f t="shared" si="51"/>
        <v>2.1806085499589871</v>
      </c>
    </row>
    <row r="101" spans="1:15" s="236" customFormat="1" x14ac:dyDescent="0.2">
      <c r="A101" s="237" t="str">
        <f>name!E$11</f>
        <v>Process, plant and machine operatives</v>
      </c>
      <c r="B101" s="302">
        <v>15.817212853139745</v>
      </c>
      <c r="C101" s="302">
        <v>0.57739986446035174</v>
      </c>
      <c r="D101" s="302">
        <v>0.55582806251926919</v>
      </c>
      <c r="E101" s="302">
        <f t="shared" si="49"/>
        <v>16.950440780119365</v>
      </c>
      <c r="F101" s="303"/>
      <c r="G101" s="302">
        <v>12.214635884802092</v>
      </c>
      <c r="H101" s="302">
        <v>0.98591124928438145</v>
      </c>
      <c r="I101" s="302">
        <v>0.41598533408130889</v>
      </c>
      <c r="J101" s="302">
        <f t="shared" si="52"/>
        <v>13.616532468167783</v>
      </c>
      <c r="K101" s="303"/>
      <c r="L101" s="302">
        <v>10.47213660277734</v>
      </c>
      <c r="M101" s="302">
        <v>0.92563065043486414</v>
      </c>
      <c r="N101" s="302">
        <v>0.39904849233693762</v>
      </c>
      <c r="O101" s="302">
        <f t="shared" si="51"/>
        <v>11.796815745549143</v>
      </c>
    </row>
    <row r="102" spans="1:15" s="236" customFormat="1" x14ac:dyDescent="0.2">
      <c r="A102" s="237" t="str">
        <f>name!E$12</f>
        <v>Elementary occupations</v>
      </c>
      <c r="B102" s="302">
        <v>3.3163986886716423</v>
      </c>
      <c r="C102" s="302">
        <v>0.49520253105024803</v>
      </c>
      <c r="D102" s="302">
        <v>0.4203574834596111</v>
      </c>
      <c r="E102" s="302">
        <f t="shared" si="49"/>
        <v>4.2319587031815011</v>
      </c>
      <c r="F102" s="303"/>
      <c r="G102" s="302">
        <v>2.6315647396245323</v>
      </c>
      <c r="H102" s="302">
        <v>0.64365144671065111</v>
      </c>
      <c r="I102" s="302">
        <v>0.24146090346668997</v>
      </c>
      <c r="J102" s="302">
        <f t="shared" si="52"/>
        <v>3.5166770898018731</v>
      </c>
      <c r="K102" s="303"/>
      <c r="L102" s="302">
        <v>2.2160593259943142</v>
      </c>
      <c r="M102" s="302">
        <v>0.87995805617251177</v>
      </c>
      <c r="N102" s="302">
        <v>0.24346303353685259</v>
      </c>
      <c r="O102" s="302">
        <f t="shared" si="51"/>
        <v>3.3394804157036786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65.75155742948408</v>
      </c>
      <c r="C104" s="311">
        <f t="shared" ref="C104:E104" si="53">SUM(C94:C102)</f>
        <v>3.6761659949744292</v>
      </c>
      <c r="D104" s="311">
        <f t="shared" si="53"/>
        <v>6.5792765755413916</v>
      </c>
      <c r="E104" s="311">
        <f t="shared" si="53"/>
        <v>76.00699999999992</v>
      </c>
      <c r="F104" s="311"/>
      <c r="G104" s="311">
        <f t="shared" ref="G104:J104" si="54">SUM(G94:G102)</f>
        <v>59.86244837690694</v>
      </c>
      <c r="H104" s="311">
        <f t="shared" si="54"/>
        <v>5.9080865195410857</v>
      </c>
      <c r="I104" s="311">
        <f t="shared" si="54"/>
        <v>3.9674651035519899</v>
      </c>
      <c r="J104" s="311">
        <f t="shared" si="54"/>
        <v>69.738000000000028</v>
      </c>
      <c r="K104" s="311"/>
      <c r="L104" s="311">
        <f t="shared" ref="L104:O104" si="55">SUM(L94:L102)</f>
        <v>54.187480920736043</v>
      </c>
      <c r="M104" s="311">
        <f t="shared" si="55"/>
        <v>5.212383410080152</v>
      </c>
      <c r="N104" s="311">
        <f t="shared" si="55"/>
        <v>3.5421356691836823</v>
      </c>
      <c r="O104" s="311">
        <f t="shared" si="55"/>
        <v>62.941999999999879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0.17357643386581911</v>
      </c>
      <c r="C111" s="302">
        <v>6.1601738258423794E-3</v>
      </c>
      <c r="D111" s="302">
        <v>1.6538167172816434E-2</v>
      </c>
      <c r="E111" s="302">
        <f>SUM(B111:D111)</f>
        <v>0.19627477486447792</v>
      </c>
      <c r="F111" s="303"/>
      <c r="G111" s="302">
        <v>0.16339862319362511</v>
      </c>
      <c r="H111" s="302">
        <v>7.2367649846375916E-3</v>
      </c>
      <c r="I111" s="302">
        <v>0</v>
      </c>
      <c r="J111" s="302">
        <f>SUM(G111:I111)</f>
        <v>0.17063538817826271</v>
      </c>
      <c r="K111" s="303"/>
      <c r="L111" s="302">
        <v>0.15311897608291181</v>
      </c>
      <c r="M111" s="302">
        <v>7.593677540903029E-3</v>
      </c>
      <c r="N111" s="302">
        <v>0</v>
      </c>
      <c r="O111" s="302">
        <f>SUM(L111:N111)</f>
        <v>0.16071265362381484</v>
      </c>
    </row>
    <row r="112" spans="1:15" s="236" customFormat="1" x14ac:dyDescent="0.2">
      <c r="A112" s="237" t="str">
        <f>name!E$5</f>
        <v>Professional occupations</v>
      </c>
      <c r="B112" s="302">
        <v>0.40020168867758638</v>
      </c>
      <c r="C112" s="302">
        <v>7.759340371988663E-3</v>
      </c>
      <c r="D112" s="302">
        <v>2.2936399688926714E-2</v>
      </c>
      <c r="E112" s="302">
        <f t="shared" ref="E112:E119" si="56">SUM(B112:D112)</f>
        <v>0.43089742873850173</v>
      </c>
      <c r="F112" s="303"/>
      <c r="G112" s="302">
        <v>0.40381293318893585</v>
      </c>
      <c r="H112" s="302">
        <v>8.1114107850349202E-3</v>
      </c>
      <c r="I112" s="302">
        <v>0</v>
      </c>
      <c r="J112" s="302">
        <f t="shared" ref="J112:J114" si="57">SUM(G112:I112)</f>
        <v>0.41192434397397076</v>
      </c>
      <c r="K112" s="303"/>
      <c r="L112" s="302">
        <v>0.49820195447318438</v>
      </c>
      <c r="M112" s="302">
        <v>9.91191739618855E-3</v>
      </c>
      <c r="N112" s="302">
        <v>0</v>
      </c>
      <c r="O112" s="302">
        <f t="shared" ref="O112:O119" si="58">SUM(L112:N112)</f>
        <v>0.50811387186937296</v>
      </c>
    </row>
    <row r="113" spans="1:15" s="236" customFormat="1" x14ac:dyDescent="0.2">
      <c r="A113" s="237" t="str">
        <f>name!E$6</f>
        <v>Associate professional occupations</v>
      </c>
      <c r="B113" s="302">
        <v>0.27335682720606391</v>
      </c>
      <c r="C113" s="302">
        <v>1.0496153518534706E-2</v>
      </c>
      <c r="D113" s="302">
        <v>8.9192835633864209E-3</v>
      </c>
      <c r="E113" s="302">
        <f t="shared" si="56"/>
        <v>0.29277226428798508</v>
      </c>
      <c r="F113" s="303"/>
      <c r="G113" s="302">
        <v>0.27527399319874851</v>
      </c>
      <c r="H113" s="302">
        <v>9.5744160059085346E-3</v>
      </c>
      <c r="I113" s="302">
        <v>0</v>
      </c>
      <c r="J113" s="302">
        <f t="shared" si="57"/>
        <v>0.28484840920465704</v>
      </c>
      <c r="K113" s="303"/>
      <c r="L113" s="302">
        <v>0.26257928256706969</v>
      </c>
      <c r="M113" s="302">
        <v>8.3047482437737241E-3</v>
      </c>
      <c r="N113" s="302">
        <v>0</v>
      </c>
      <c r="O113" s="302">
        <f t="shared" si="58"/>
        <v>0.27088403081084345</v>
      </c>
    </row>
    <row r="114" spans="1:15" s="236" customFormat="1" x14ac:dyDescent="0.2">
      <c r="A114" s="237" t="str">
        <f>name!E$7</f>
        <v>Administrative and secretarial occupations</v>
      </c>
      <c r="B114" s="302">
        <v>0.19551625954392501</v>
      </c>
      <c r="C114" s="302">
        <v>3.8892728153951339E-2</v>
      </c>
      <c r="D114" s="302">
        <v>5.3947830639224596E-3</v>
      </c>
      <c r="E114" s="302">
        <f t="shared" si="56"/>
        <v>0.23980377076179882</v>
      </c>
      <c r="F114" s="303"/>
      <c r="G114" s="302">
        <v>0.17245004204457895</v>
      </c>
      <c r="H114" s="302">
        <v>3.0609804353872214E-2</v>
      </c>
      <c r="I114" s="302">
        <v>0</v>
      </c>
      <c r="J114" s="302">
        <f t="shared" si="57"/>
        <v>0.20305984639845115</v>
      </c>
      <c r="K114" s="303"/>
      <c r="L114" s="302">
        <v>0.14280464198352774</v>
      </c>
      <c r="M114" s="302">
        <v>2.6674003465245563E-2</v>
      </c>
      <c r="N114" s="302">
        <v>0</v>
      </c>
      <c r="O114" s="302">
        <f t="shared" si="58"/>
        <v>0.16947864544877331</v>
      </c>
    </row>
    <row r="115" spans="1:15" s="236" customFormat="1" x14ac:dyDescent="0.2">
      <c r="A115" s="237" t="str">
        <f>name!E$8</f>
        <v>Skilled trades occupations</v>
      </c>
      <c r="B115" s="302">
        <v>0.48504328175886152</v>
      </c>
      <c r="C115" s="302">
        <v>9.3431637073940615E-3</v>
      </c>
      <c r="D115" s="302">
        <v>2.3786445215301814E-2</v>
      </c>
      <c r="E115" s="302">
        <f t="shared" si="56"/>
        <v>0.51817289068155736</v>
      </c>
      <c r="F115" s="303"/>
      <c r="G115" s="302">
        <v>0.30160947056931525</v>
      </c>
      <c r="H115" s="302">
        <v>3.5660941474933991E-3</v>
      </c>
      <c r="I115" s="302">
        <v>0</v>
      </c>
      <c r="J115" s="302">
        <f>SUM(G115:I115)</f>
        <v>0.30517556471680868</v>
      </c>
      <c r="K115" s="303"/>
      <c r="L115" s="302">
        <v>0.22662408214991356</v>
      </c>
      <c r="M115" s="302">
        <v>4.9663727777349148E-3</v>
      </c>
      <c r="N115" s="302">
        <v>0</v>
      </c>
      <c r="O115" s="302">
        <f t="shared" si="58"/>
        <v>0.23159045492764846</v>
      </c>
    </row>
    <row r="116" spans="1:15" s="236" customFormat="1" x14ac:dyDescent="0.2">
      <c r="A116" s="237" t="str">
        <f>name!E$9</f>
        <v>Caring, leisure and other service occupations</v>
      </c>
      <c r="B116" s="302">
        <v>1.5345084355204529E-2</v>
      </c>
      <c r="C116" s="302">
        <v>5.807251689372476E-3</v>
      </c>
      <c r="D116" s="302">
        <v>1.0387699537095362E-3</v>
      </c>
      <c r="E116" s="302">
        <f t="shared" si="56"/>
        <v>2.2191105998286543E-2</v>
      </c>
      <c r="F116" s="303"/>
      <c r="G116" s="302">
        <v>1.2372542582488785E-2</v>
      </c>
      <c r="H116" s="302">
        <v>3.7645759269188638E-3</v>
      </c>
      <c r="I116" s="302">
        <v>0</v>
      </c>
      <c r="J116" s="302">
        <f t="shared" ref="J116:J119" si="59">SUM(G116:I116)</f>
        <v>1.6137118509407647E-2</v>
      </c>
      <c r="K116" s="303"/>
      <c r="L116" s="302">
        <v>9.6953663740949273E-3</v>
      </c>
      <c r="M116" s="302">
        <v>2.2632710630144516E-3</v>
      </c>
      <c r="N116" s="302">
        <v>0</v>
      </c>
      <c r="O116" s="302">
        <f t="shared" si="58"/>
        <v>1.1958637437109379E-2</v>
      </c>
    </row>
    <row r="117" spans="1:15" s="236" customFormat="1" x14ac:dyDescent="0.2">
      <c r="A117" s="237" t="str">
        <f>name!E$10</f>
        <v>Sales and customer service occupations</v>
      </c>
      <c r="B117" s="302">
        <v>0.10537556254148911</v>
      </c>
      <c r="C117" s="302">
        <v>4.4383978488399131E-2</v>
      </c>
      <c r="D117" s="302">
        <v>1.0532819019291106E-2</v>
      </c>
      <c r="E117" s="302">
        <f t="shared" si="56"/>
        <v>0.16029236004917935</v>
      </c>
      <c r="F117" s="303"/>
      <c r="G117" s="302">
        <v>9.0999685986119183E-2</v>
      </c>
      <c r="H117" s="302">
        <v>3.8297729351786221E-2</v>
      </c>
      <c r="I117" s="302">
        <v>0</v>
      </c>
      <c r="J117" s="302">
        <f t="shared" si="59"/>
        <v>0.1292974153379054</v>
      </c>
      <c r="K117" s="303"/>
      <c r="L117" s="302">
        <v>9.8852118548733187E-2</v>
      </c>
      <c r="M117" s="302">
        <v>3.8537099814112727E-2</v>
      </c>
      <c r="N117" s="302">
        <v>0</v>
      </c>
      <c r="O117" s="302">
        <f t="shared" si="58"/>
        <v>0.1373892183628459</v>
      </c>
    </row>
    <row r="118" spans="1:15" s="236" customFormat="1" x14ac:dyDescent="0.2">
      <c r="A118" s="237" t="str">
        <f>name!E$11</f>
        <v>Process, plant and machine operatives</v>
      </c>
      <c r="B118" s="302">
        <v>9.133833069331905E-2</v>
      </c>
      <c r="C118" s="302">
        <v>3.8930246975154141E-3</v>
      </c>
      <c r="D118" s="302">
        <v>1.1215403457588874E-2</v>
      </c>
      <c r="E118" s="302">
        <f t="shared" si="56"/>
        <v>0.10644675884842333</v>
      </c>
      <c r="F118" s="303"/>
      <c r="G118" s="302">
        <v>5.7870174288943435E-2</v>
      </c>
      <c r="H118" s="302">
        <v>2.5072964766129592E-3</v>
      </c>
      <c r="I118" s="302">
        <v>0</v>
      </c>
      <c r="J118" s="302">
        <f t="shared" si="59"/>
        <v>6.0377470765556392E-2</v>
      </c>
      <c r="K118" s="303"/>
      <c r="L118" s="302">
        <v>5.082120587498163E-2</v>
      </c>
      <c r="M118" s="302">
        <v>2.5550471813005813E-3</v>
      </c>
      <c r="N118" s="302">
        <v>0</v>
      </c>
      <c r="O118" s="302">
        <f t="shared" si="58"/>
        <v>5.3376253056282214E-2</v>
      </c>
    </row>
    <row r="119" spans="1:15" s="236" customFormat="1" x14ac:dyDescent="0.2">
      <c r="A119" s="237" t="str">
        <f>name!E$12</f>
        <v>Elementary occupations</v>
      </c>
      <c r="B119" s="302">
        <v>2.383265355460383E-2</v>
      </c>
      <c r="C119" s="302">
        <v>4.980488895436664E-3</v>
      </c>
      <c r="D119" s="302">
        <v>4.3355033197474378E-3</v>
      </c>
      <c r="E119" s="302">
        <f t="shared" si="56"/>
        <v>3.3148645769787932E-2</v>
      </c>
      <c r="F119" s="303"/>
      <c r="G119" s="302">
        <v>1.5425518804241936E-2</v>
      </c>
      <c r="H119" s="302">
        <v>3.118924110736554E-3</v>
      </c>
      <c r="I119" s="302">
        <v>0</v>
      </c>
      <c r="J119" s="302">
        <f t="shared" si="59"/>
        <v>1.854444291497849E-2</v>
      </c>
      <c r="K119" s="303"/>
      <c r="L119" s="302">
        <v>1.1863921046562996E-2</v>
      </c>
      <c r="M119" s="302">
        <v>4.6323134167491386E-3</v>
      </c>
      <c r="N119" s="302">
        <v>0</v>
      </c>
      <c r="O119" s="302">
        <f t="shared" si="58"/>
        <v>1.6496234463312134E-2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1.7635861221968725</v>
      </c>
      <c r="C121" s="311">
        <f t="shared" ref="C121:E121" si="60">SUM(C111:C119)</f>
        <v>0.13171630334843484</v>
      </c>
      <c r="D121" s="311">
        <f t="shared" si="60"/>
        <v>0.1046975744546908</v>
      </c>
      <c r="E121" s="311">
        <f t="shared" si="60"/>
        <v>1.9999999999999982</v>
      </c>
      <c r="F121" s="311"/>
      <c r="G121" s="311">
        <f t="shared" ref="G121:J121" si="61">SUM(G111:G119)</f>
        <v>1.493212983856997</v>
      </c>
      <c r="H121" s="311">
        <f t="shared" si="61"/>
        <v>0.10678701614300126</v>
      </c>
      <c r="I121" s="311">
        <f t="shared" si="61"/>
        <v>0</v>
      </c>
      <c r="J121" s="311">
        <f t="shared" si="61"/>
        <v>1.5999999999999983</v>
      </c>
      <c r="K121" s="311"/>
      <c r="L121" s="311">
        <f t="shared" ref="L121:O121" si="62">SUM(L111:L119)</f>
        <v>1.45456154910098</v>
      </c>
      <c r="M121" s="311">
        <f t="shared" si="62"/>
        <v>0.10543845089902266</v>
      </c>
      <c r="N121" s="311">
        <f t="shared" si="62"/>
        <v>0</v>
      </c>
      <c r="O121" s="311">
        <f t="shared" si="62"/>
        <v>1.5600000000000025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0.48216635639856142</v>
      </c>
      <c r="C128" s="302">
        <v>1.8662468418322725E-2</v>
      </c>
      <c r="D128" s="302">
        <v>5.4760561106945972E-2</v>
      </c>
      <c r="E128" s="302">
        <f>SUM(B128:D128)</f>
        <v>0.55558938592383011</v>
      </c>
      <c r="F128" s="303"/>
      <c r="G128" s="302">
        <v>0.38533672956007203</v>
      </c>
      <c r="H128" s="302">
        <v>9.7003719230851784E-2</v>
      </c>
      <c r="I128" s="302">
        <v>2.4467149180282073E-3</v>
      </c>
      <c r="J128" s="302">
        <f>SUM(G128:I128)</f>
        <v>0.48478716370895203</v>
      </c>
      <c r="K128" s="303"/>
      <c r="L128" s="302">
        <v>0.38000907448711824</v>
      </c>
      <c r="M128" s="302">
        <v>0.10334511379627796</v>
      </c>
      <c r="N128" s="302">
        <v>2.3352761606889524E-3</v>
      </c>
      <c r="O128" s="302">
        <f>SUM(L128:N128)</f>
        <v>0.48568946444408517</v>
      </c>
    </row>
    <row r="129" spans="1:15" s="236" customFormat="1" x14ac:dyDescent="0.2">
      <c r="A129" s="237" t="str">
        <f>name!E$5</f>
        <v>Professional occupations</v>
      </c>
      <c r="B129" s="302">
        <v>0.49900850332718949</v>
      </c>
      <c r="C129" s="302">
        <v>4.1252320243417781E-2</v>
      </c>
      <c r="D129" s="302">
        <v>3.5703863754634295E-2</v>
      </c>
      <c r="E129" s="302">
        <f t="shared" ref="E129:E136" si="63">SUM(B129:D129)</f>
        <v>0.57596468732524153</v>
      </c>
      <c r="F129" s="303"/>
      <c r="G129" s="302">
        <v>0.44446686194480273</v>
      </c>
      <c r="H129" s="302">
        <v>9.9723227734187847E-2</v>
      </c>
      <c r="I129" s="302">
        <v>3.5315989355381907E-3</v>
      </c>
      <c r="J129" s="302">
        <f t="shared" ref="J129:J131" si="64">SUM(G129:I129)</f>
        <v>0.54772168861452886</v>
      </c>
      <c r="K129" s="303"/>
      <c r="L129" s="302">
        <v>0.54379770711802877</v>
      </c>
      <c r="M129" s="302">
        <v>0.11433016990007445</v>
      </c>
      <c r="N129" s="302">
        <v>3.1767527612132345E-3</v>
      </c>
      <c r="O129" s="302">
        <f t="shared" ref="O129:O136" si="65">SUM(L129:N129)</f>
        <v>0.66130462977931648</v>
      </c>
    </row>
    <row r="130" spans="1:15" s="236" customFormat="1" x14ac:dyDescent="0.2">
      <c r="A130" s="237" t="str">
        <f>name!E$6</f>
        <v>Associate professional occupations</v>
      </c>
      <c r="B130" s="302">
        <v>0.65219553217024273</v>
      </c>
      <c r="C130" s="302">
        <v>8.4480780556429352E-2</v>
      </c>
      <c r="D130" s="302">
        <v>4.0077328923241784E-2</v>
      </c>
      <c r="E130" s="302">
        <f t="shared" si="63"/>
        <v>0.7767536416499139</v>
      </c>
      <c r="F130" s="303"/>
      <c r="G130" s="302">
        <v>0.60881604464310535</v>
      </c>
      <c r="H130" s="302">
        <v>0.1730397129446983</v>
      </c>
      <c r="I130" s="302">
        <v>3.8676132831020186E-3</v>
      </c>
      <c r="J130" s="302">
        <f t="shared" si="64"/>
        <v>0.78572337087090571</v>
      </c>
      <c r="K130" s="303"/>
      <c r="L130" s="302">
        <v>0.70136281325005623</v>
      </c>
      <c r="M130" s="302">
        <v>0.13865037995649168</v>
      </c>
      <c r="N130" s="302">
        <v>4.2617590959604769E-3</v>
      </c>
      <c r="O130" s="302">
        <f t="shared" si="65"/>
        <v>0.84427495230250837</v>
      </c>
    </row>
    <row r="131" spans="1:15" s="236" customFormat="1" x14ac:dyDescent="0.2">
      <c r="A131" s="237" t="str">
        <f>name!E$7</f>
        <v>Administrative and secretarial occupations</v>
      </c>
      <c r="B131" s="302">
        <v>0.37638538354716522</v>
      </c>
      <c r="C131" s="302">
        <v>0.12714734043186549</v>
      </c>
      <c r="D131" s="302">
        <v>1.1192324679188483E-2</v>
      </c>
      <c r="E131" s="302">
        <f t="shared" si="63"/>
        <v>0.51472504865821922</v>
      </c>
      <c r="F131" s="303"/>
      <c r="G131" s="302">
        <v>0.31890370475330138</v>
      </c>
      <c r="H131" s="302">
        <v>0.30664380387848039</v>
      </c>
      <c r="I131" s="302">
        <v>1.0321434980776379E-3</v>
      </c>
      <c r="J131" s="302">
        <f t="shared" si="64"/>
        <v>0.62657965212985944</v>
      </c>
      <c r="K131" s="303"/>
      <c r="L131" s="302">
        <v>0.31911671008462617</v>
      </c>
      <c r="M131" s="302">
        <v>0.30944487514341767</v>
      </c>
      <c r="N131" s="302">
        <v>8.15206379171842E-4</v>
      </c>
      <c r="O131" s="302">
        <f t="shared" si="65"/>
        <v>0.62937679160721571</v>
      </c>
    </row>
    <row r="132" spans="1:15" s="236" customFormat="1" x14ac:dyDescent="0.2">
      <c r="A132" s="237" t="str">
        <f>name!E$8</f>
        <v>Skilled trades occupations</v>
      </c>
      <c r="B132" s="302">
        <v>0.56259312330612854</v>
      </c>
      <c r="C132" s="302">
        <v>2.0464711442522335E-2</v>
      </c>
      <c r="D132" s="302">
        <v>0.10097118724718206</v>
      </c>
      <c r="E132" s="302">
        <f t="shared" si="63"/>
        <v>0.68402902199583293</v>
      </c>
      <c r="F132" s="303"/>
      <c r="G132" s="302">
        <v>0.34184397569352493</v>
      </c>
      <c r="H132" s="302">
        <v>0.14806109004398529</v>
      </c>
      <c r="I132" s="302">
        <v>5.0131874884979674E-3</v>
      </c>
      <c r="J132" s="302">
        <f>SUM(G132:I132)</f>
        <v>0.49491825322600824</v>
      </c>
      <c r="K132" s="303"/>
      <c r="L132" s="302">
        <v>0.316041986248983</v>
      </c>
      <c r="M132" s="302">
        <v>0.21177153776489077</v>
      </c>
      <c r="N132" s="302">
        <v>4.3158541986084631E-3</v>
      </c>
      <c r="O132" s="302">
        <f t="shared" si="65"/>
        <v>0.53212937821248218</v>
      </c>
    </row>
    <row r="133" spans="1:15" s="236" customFormat="1" x14ac:dyDescent="0.2">
      <c r="A133" s="237" t="str">
        <f>name!E$9</f>
        <v>Caring, leisure and other service occupations</v>
      </c>
      <c r="B133" s="302">
        <v>0.11264705464107191</v>
      </c>
      <c r="C133" s="302">
        <v>1.4382441545178891E-2</v>
      </c>
      <c r="D133" s="302">
        <v>2.0362228767714329E-2</v>
      </c>
      <c r="E133" s="302">
        <f t="shared" si="63"/>
        <v>0.14739172495396513</v>
      </c>
      <c r="F133" s="303"/>
      <c r="G133" s="302">
        <v>9.8650884370978145E-2</v>
      </c>
      <c r="H133" s="302">
        <v>2.6145214565164752E-2</v>
      </c>
      <c r="I133" s="302">
        <v>1.8968067388769611E-3</v>
      </c>
      <c r="J133" s="302">
        <f t="shared" ref="J133:J136" si="66">SUM(G133:I133)</f>
        <v>0.12669290567501987</v>
      </c>
      <c r="K133" s="303"/>
      <c r="L133" s="302">
        <v>0.12721049187313366</v>
      </c>
      <c r="M133" s="302">
        <v>1.9256399053971047E-2</v>
      </c>
      <c r="N133" s="302">
        <v>2.0293697183043635E-3</v>
      </c>
      <c r="O133" s="302">
        <f t="shared" si="65"/>
        <v>0.14849626064540908</v>
      </c>
    </row>
    <row r="134" spans="1:15" s="236" customFormat="1" x14ac:dyDescent="0.2">
      <c r="A134" s="237" t="str">
        <f>name!E$10</f>
        <v>Sales and customer service occupations</v>
      </c>
      <c r="B134" s="302">
        <v>0.14170128902214413</v>
      </c>
      <c r="C134" s="302">
        <v>4.753713178439594E-2</v>
      </c>
      <c r="D134" s="302">
        <v>1.5743281599793778E-2</v>
      </c>
      <c r="E134" s="302">
        <f t="shared" si="63"/>
        <v>0.20498170240633384</v>
      </c>
      <c r="F134" s="303"/>
      <c r="G134" s="302">
        <v>0.11008747889626186</v>
      </c>
      <c r="H134" s="302">
        <v>0.15624016342710667</v>
      </c>
      <c r="I134" s="302">
        <v>5.6397799328299471E-4</v>
      </c>
      <c r="J134" s="302">
        <f t="shared" si="66"/>
        <v>0.26689162031665153</v>
      </c>
      <c r="K134" s="303"/>
      <c r="L134" s="302">
        <v>0.13543363610626283</v>
      </c>
      <c r="M134" s="302">
        <v>0.11726247536384218</v>
      </c>
      <c r="N134" s="302">
        <v>3.31486834984E-4</v>
      </c>
      <c r="O134" s="302">
        <f t="shared" si="65"/>
        <v>0.25302759830508903</v>
      </c>
    </row>
    <row r="135" spans="1:15" s="236" customFormat="1" x14ac:dyDescent="0.2">
      <c r="A135" s="237" t="str">
        <f>name!E$11</f>
        <v>Process, plant and machine operatives</v>
      </c>
      <c r="B135" s="302">
        <v>1.3560240712886984</v>
      </c>
      <c r="C135" s="302">
        <v>2.0881376443525158E-2</v>
      </c>
      <c r="D135" s="302">
        <v>1.6108019119947387E-2</v>
      </c>
      <c r="E135" s="302">
        <f t="shared" si="63"/>
        <v>1.393013466852171</v>
      </c>
      <c r="F135" s="303"/>
      <c r="G135" s="302">
        <v>0.78510011734001395</v>
      </c>
      <c r="H135" s="302">
        <v>0.20341747376670219</v>
      </c>
      <c r="I135" s="302">
        <v>8.6197522767927849E-4</v>
      </c>
      <c r="J135" s="302">
        <f t="shared" si="66"/>
        <v>0.98937956633439539</v>
      </c>
      <c r="K135" s="303"/>
      <c r="L135" s="302">
        <v>0.80865809619690643</v>
      </c>
      <c r="M135" s="302">
        <v>0.24253768283761584</v>
      </c>
      <c r="N135" s="302">
        <v>4.179685136564145E-4</v>
      </c>
      <c r="O135" s="302">
        <f t="shared" si="65"/>
        <v>1.0516137475481788</v>
      </c>
    </row>
    <row r="136" spans="1:15" s="236" customFormat="1" x14ac:dyDescent="0.2">
      <c r="A136" s="237" t="str">
        <f>name!E$12</f>
        <v>Elementary occupations</v>
      </c>
      <c r="B136" s="302">
        <v>0.95320418014607888</v>
      </c>
      <c r="C136" s="302">
        <v>8.4626897986164767E-2</v>
      </c>
      <c r="D136" s="302">
        <v>3.0720242102229095E-2</v>
      </c>
      <c r="E136" s="302">
        <f t="shared" si="63"/>
        <v>1.0685513202344727</v>
      </c>
      <c r="F136" s="303"/>
      <c r="G136" s="302">
        <v>0.54080240294326554</v>
      </c>
      <c r="H136" s="302">
        <v>0.13781276666481168</v>
      </c>
      <c r="I136" s="302">
        <v>1.6906095155975436E-3</v>
      </c>
      <c r="J136" s="302">
        <f t="shared" si="66"/>
        <v>0.68030577912367474</v>
      </c>
      <c r="K136" s="303"/>
      <c r="L136" s="302">
        <v>0.48772754503547183</v>
      </c>
      <c r="M136" s="302">
        <v>0.16414994433941169</v>
      </c>
      <c r="N136" s="302">
        <v>3.2096877808230812E-3</v>
      </c>
      <c r="O136" s="302">
        <f t="shared" si="65"/>
        <v>0.65508717715570663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5.1359254938472807</v>
      </c>
      <c r="C138" s="311">
        <f t="shared" ref="C138:E138" si="67">SUM(C128:C136)</f>
        <v>0.4594354688518224</v>
      </c>
      <c r="D138" s="311">
        <f t="shared" si="67"/>
        <v>0.32563903730087718</v>
      </c>
      <c r="E138" s="311">
        <f t="shared" si="67"/>
        <v>5.9209999999999807</v>
      </c>
      <c r="F138" s="311"/>
      <c r="G138" s="311">
        <f t="shared" ref="G138:J138" si="68">SUM(G128:G136)</f>
        <v>3.6340082001453262</v>
      </c>
      <c r="H138" s="311">
        <f t="shared" si="68"/>
        <v>1.3480871722559888</v>
      </c>
      <c r="I138" s="311">
        <f t="shared" si="68"/>
        <v>2.0904627598680798E-2</v>
      </c>
      <c r="J138" s="311">
        <f t="shared" si="68"/>
        <v>5.0029999999999957</v>
      </c>
      <c r="K138" s="311"/>
      <c r="L138" s="311">
        <f t="shared" ref="L138:O138" si="69">SUM(L128:L136)</f>
        <v>3.819358060400587</v>
      </c>
      <c r="M138" s="311">
        <f t="shared" si="69"/>
        <v>1.4207485781559932</v>
      </c>
      <c r="N138" s="311">
        <f t="shared" si="69"/>
        <v>2.0893361443410832E-2</v>
      </c>
      <c r="O138" s="311">
        <f t="shared" si="69"/>
        <v>5.2609999999999912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3.0851378477803748</v>
      </c>
      <c r="C145" s="302">
        <v>0.42039537177531733</v>
      </c>
      <c r="D145" s="302">
        <v>1.0997093268218914</v>
      </c>
      <c r="E145" s="302">
        <f>SUM(B145:D145)</f>
        <v>4.6052425463775837</v>
      </c>
      <c r="F145" s="303"/>
      <c r="G145" s="302">
        <v>3.3537555980371572</v>
      </c>
      <c r="H145" s="302">
        <v>0.57236563974483212</v>
      </c>
      <c r="I145" s="302">
        <v>2.6195777218003373</v>
      </c>
      <c r="J145" s="302">
        <f>SUM(G145:I145)</f>
        <v>6.5456989595823263</v>
      </c>
      <c r="K145" s="303"/>
      <c r="L145" s="302">
        <v>3.2796028498801344</v>
      </c>
      <c r="M145" s="302">
        <v>0.63585330785920668</v>
      </c>
      <c r="N145" s="302">
        <v>2.8467432125620591</v>
      </c>
      <c r="O145" s="302">
        <f>SUM(L145:N145)</f>
        <v>6.7621993703014001</v>
      </c>
    </row>
    <row r="146" spans="1:15" s="236" customFormat="1" x14ac:dyDescent="0.2">
      <c r="A146" s="237" t="str">
        <f>name!E$5</f>
        <v>Professional occupations</v>
      </c>
      <c r="B146" s="302">
        <v>5.4247464887395527</v>
      </c>
      <c r="C146" s="302">
        <v>0.29370842815902426</v>
      </c>
      <c r="D146" s="302">
        <v>0.79000202960444355</v>
      </c>
      <c r="E146" s="302">
        <f t="shared" ref="E146:E153" si="70">SUM(B146:D146)</f>
        <v>6.5084569465030206</v>
      </c>
      <c r="F146" s="303"/>
      <c r="G146" s="302">
        <v>6.4331222992238191</v>
      </c>
      <c r="H146" s="302">
        <v>0.34304259472156834</v>
      </c>
      <c r="I146" s="302">
        <v>1.7637391227584671</v>
      </c>
      <c r="J146" s="302">
        <f t="shared" ref="J146:J148" si="71">SUM(G146:I146)</f>
        <v>8.5399040167038542</v>
      </c>
      <c r="K146" s="303"/>
      <c r="L146" s="302">
        <v>8.8997110674687203</v>
      </c>
      <c r="M146" s="302">
        <v>0.41307240162644304</v>
      </c>
      <c r="N146" s="302">
        <v>1.4547014934300673</v>
      </c>
      <c r="O146" s="302">
        <f t="shared" ref="O146:O153" si="72">SUM(L146:N146)</f>
        <v>10.767484962525231</v>
      </c>
    </row>
    <row r="147" spans="1:15" s="236" customFormat="1" x14ac:dyDescent="0.2">
      <c r="A147" s="237" t="str">
        <f>name!E$6</f>
        <v>Associate professional occupations</v>
      </c>
      <c r="B147" s="302">
        <v>2.6469799204373912</v>
      </c>
      <c r="C147" s="302">
        <v>0.3976952516208605</v>
      </c>
      <c r="D147" s="302">
        <v>0.2843585692161954</v>
      </c>
      <c r="E147" s="302">
        <f t="shared" si="70"/>
        <v>3.3290337412744471</v>
      </c>
      <c r="F147" s="303"/>
      <c r="G147" s="302">
        <v>3.0320083363482855</v>
      </c>
      <c r="H147" s="302">
        <v>0.42755978801125016</v>
      </c>
      <c r="I147" s="302">
        <v>0.49757755964096145</v>
      </c>
      <c r="J147" s="302">
        <f t="shared" si="71"/>
        <v>3.9571456840004968</v>
      </c>
      <c r="K147" s="303"/>
      <c r="L147" s="302">
        <v>3.3196622454530278</v>
      </c>
      <c r="M147" s="302">
        <v>0.41186201689270763</v>
      </c>
      <c r="N147" s="302">
        <v>0.54424854138189382</v>
      </c>
      <c r="O147" s="302">
        <f t="shared" si="72"/>
        <v>4.2757728037276292</v>
      </c>
    </row>
    <row r="148" spans="1:15" s="236" customFormat="1" x14ac:dyDescent="0.2">
      <c r="A148" s="237" t="str">
        <f>name!E$7</f>
        <v>Administrative and secretarial occupations</v>
      </c>
      <c r="B148" s="302">
        <v>3.2650439722488502</v>
      </c>
      <c r="C148" s="302">
        <v>2.2603272975974691</v>
      </c>
      <c r="D148" s="302">
        <v>0.62338432553052325</v>
      </c>
      <c r="E148" s="302">
        <f t="shared" si="70"/>
        <v>6.1487555953768425</v>
      </c>
      <c r="F148" s="303"/>
      <c r="G148" s="302">
        <v>3.1583893678103223</v>
      </c>
      <c r="H148" s="302">
        <v>1.9116052872227085</v>
      </c>
      <c r="I148" s="302">
        <v>0.58390620954703998</v>
      </c>
      <c r="J148" s="302">
        <f t="shared" si="71"/>
        <v>5.6539008645800708</v>
      </c>
      <c r="K148" s="303"/>
      <c r="L148" s="302">
        <v>2.9258707990667525</v>
      </c>
      <c r="M148" s="302">
        <v>1.9643015924697291</v>
      </c>
      <c r="N148" s="302">
        <v>0.44641651296244922</v>
      </c>
      <c r="O148" s="302">
        <f t="shared" si="72"/>
        <v>5.3365889044989308</v>
      </c>
    </row>
    <row r="149" spans="1:15" s="236" customFormat="1" x14ac:dyDescent="0.2">
      <c r="A149" s="237" t="str">
        <f>name!E$8</f>
        <v>Skilled trades occupations</v>
      </c>
      <c r="B149" s="302">
        <v>17.546144611042642</v>
      </c>
      <c r="C149" s="302">
        <v>0.96867804810178104</v>
      </c>
      <c r="D149" s="302">
        <v>14.829391497142867</v>
      </c>
      <c r="E149" s="302">
        <f t="shared" si="70"/>
        <v>33.344214156287293</v>
      </c>
      <c r="F149" s="303"/>
      <c r="G149" s="302">
        <v>12.804251032142531</v>
      </c>
      <c r="H149" s="302">
        <v>0.45245550681411317</v>
      </c>
      <c r="I149" s="302">
        <v>22.819396450229817</v>
      </c>
      <c r="J149" s="302">
        <f>SUM(G149:I149)</f>
        <v>36.07610298918646</v>
      </c>
      <c r="K149" s="303"/>
      <c r="L149" s="302">
        <v>9.9965153987857551</v>
      </c>
      <c r="M149" s="302">
        <v>0.6451533288814032</v>
      </c>
      <c r="N149" s="302">
        <v>23.040961731799868</v>
      </c>
      <c r="O149" s="302">
        <f t="shared" si="72"/>
        <v>33.682630459467028</v>
      </c>
    </row>
    <row r="150" spans="1:15" s="236" customFormat="1" x14ac:dyDescent="0.2">
      <c r="A150" s="237" t="str">
        <f>name!E$9</f>
        <v>Caring, leisure and other service occupations</v>
      </c>
      <c r="B150" s="302">
        <v>9.3202954056679208E-2</v>
      </c>
      <c r="C150" s="302">
        <v>5.1471334069199612E-2</v>
      </c>
      <c r="D150" s="302">
        <v>2.3228542651766E-2</v>
      </c>
      <c r="E150" s="302">
        <f t="shared" si="70"/>
        <v>0.16790283077764481</v>
      </c>
      <c r="F150" s="303"/>
      <c r="G150" s="302">
        <v>9.233243098652523E-2</v>
      </c>
      <c r="H150" s="302">
        <v>4.1139818642123273E-2</v>
      </c>
      <c r="I150" s="302">
        <v>3.0191758854900087E-2</v>
      </c>
      <c r="J150" s="302">
        <f t="shared" ref="J150:J153" si="73">SUM(G150:I150)</f>
        <v>0.16366400848354859</v>
      </c>
      <c r="K150" s="303"/>
      <c r="L150" s="302">
        <v>8.5873996466875741E-2</v>
      </c>
      <c r="M150" s="302">
        <v>3.4084005887773772E-2</v>
      </c>
      <c r="N150" s="302">
        <v>4.4689615584301262E-2</v>
      </c>
      <c r="O150" s="302">
        <f t="shared" si="72"/>
        <v>0.16464761793895077</v>
      </c>
    </row>
    <row r="151" spans="1:15" s="236" customFormat="1" x14ac:dyDescent="0.2">
      <c r="A151" s="237" t="str">
        <f>name!E$10</f>
        <v>Sales and customer service occupations</v>
      </c>
      <c r="B151" s="302">
        <v>0.76287670151503795</v>
      </c>
      <c r="C151" s="302">
        <v>0.48734029786219785</v>
      </c>
      <c r="D151" s="302">
        <v>0.13620836726962229</v>
      </c>
      <c r="E151" s="302">
        <f t="shared" si="70"/>
        <v>1.3864253666468582</v>
      </c>
      <c r="F151" s="303"/>
      <c r="G151" s="302">
        <v>0.7186692458084335</v>
      </c>
      <c r="H151" s="302">
        <v>0.4385041721870897</v>
      </c>
      <c r="I151" s="302">
        <v>0.20264537697662871</v>
      </c>
      <c r="J151" s="302">
        <f t="shared" si="73"/>
        <v>1.3598187949721521</v>
      </c>
      <c r="K151" s="303"/>
      <c r="L151" s="302">
        <v>0.75301212554683816</v>
      </c>
      <c r="M151" s="302">
        <v>0.47762641148750645</v>
      </c>
      <c r="N151" s="302">
        <v>0.22485139792714501</v>
      </c>
      <c r="O151" s="302">
        <f t="shared" si="72"/>
        <v>1.4554899349614896</v>
      </c>
    </row>
    <row r="152" spans="1:15" s="236" customFormat="1" x14ac:dyDescent="0.2">
      <c r="A152" s="237" t="str">
        <f>name!E$11</f>
        <v>Process, plant and machine operatives</v>
      </c>
      <c r="B152" s="302">
        <v>4.1798726320829047</v>
      </c>
      <c r="C152" s="302">
        <v>0.21307535460101837</v>
      </c>
      <c r="D152" s="302">
        <v>1.004151692001124</v>
      </c>
      <c r="E152" s="302">
        <f t="shared" si="70"/>
        <v>5.3970996786850476</v>
      </c>
      <c r="F152" s="303"/>
      <c r="G152" s="302">
        <v>3.077338547782364</v>
      </c>
      <c r="H152" s="302">
        <v>0.17395055171141421</v>
      </c>
      <c r="I152" s="302">
        <v>2.1204130556094696</v>
      </c>
      <c r="J152" s="302">
        <f t="shared" si="73"/>
        <v>5.3717021551032484</v>
      </c>
      <c r="K152" s="303"/>
      <c r="L152" s="302">
        <v>2.7501929583173133</v>
      </c>
      <c r="M152" s="302">
        <v>0.16706469862885934</v>
      </c>
      <c r="N152" s="302">
        <v>3.1771761400291409</v>
      </c>
      <c r="O152" s="302">
        <f t="shared" si="72"/>
        <v>6.0944337969753137</v>
      </c>
    </row>
    <row r="153" spans="1:15" s="236" customFormat="1" x14ac:dyDescent="0.2">
      <c r="A153" s="237" t="str">
        <f>name!E$12</f>
        <v>Elementary occupations</v>
      </c>
      <c r="B153" s="302">
        <v>2.2476744220564844</v>
      </c>
      <c r="C153" s="302">
        <v>1.2013387365067334</v>
      </c>
      <c r="D153" s="302">
        <v>1.2948559795080035</v>
      </c>
      <c r="E153" s="302">
        <f t="shared" si="70"/>
        <v>4.7438691380712212</v>
      </c>
      <c r="F153" s="303"/>
      <c r="G153" s="302">
        <v>1.6007378918409432</v>
      </c>
      <c r="H153" s="302">
        <v>0.80219994412259232</v>
      </c>
      <c r="I153" s="302">
        <v>2.0691246914242245</v>
      </c>
      <c r="J153" s="302">
        <f t="shared" si="73"/>
        <v>4.4720625273877594</v>
      </c>
      <c r="K153" s="303"/>
      <c r="L153" s="302">
        <v>1.9412866083803446</v>
      </c>
      <c r="M153" s="302">
        <v>0.77485906755050726</v>
      </c>
      <c r="N153" s="302">
        <v>2.884606473673069</v>
      </c>
      <c r="O153" s="302">
        <f t="shared" si="72"/>
        <v>5.6007521496039203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39.251679549959924</v>
      </c>
      <c r="C155" s="311">
        <f t="shared" ref="C155:E155" si="74">SUM(C145:C153)</f>
        <v>6.2940301202936011</v>
      </c>
      <c r="D155" s="311">
        <f t="shared" si="74"/>
        <v>20.085290329746432</v>
      </c>
      <c r="E155" s="311">
        <f t="shared" si="74"/>
        <v>65.630999999999958</v>
      </c>
      <c r="F155" s="311"/>
      <c r="G155" s="311">
        <f t="shared" ref="G155:J155" si="75">SUM(G145:G153)</f>
        <v>34.270604749980379</v>
      </c>
      <c r="H155" s="311">
        <f t="shared" si="75"/>
        <v>5.1628233031776913</v>
      </c>
      <c r="I155" s="311">
        <f t="shared" si="75"/>
        <v>32.706571946841848</v>
      </c>
      <c r="J155" s="311">
        <f t="shared" si="75"/>
        <v>72.139999999999915</v>
      </c>
      <c r="K155" s="311"/>
      <c r="L155" s="311">
        <f t="shared" ref="L155:O155" si="76">SUM(L145:L153)</f>
        <v>33.951728049365762</v>
      </c>
      <c r="M155" s="311">
        <f t="shared" si="76"/>
        <v>5.5238768312841371</v>
      </c>
      <c r="N155" s="311">
        <f t="shared" si="76"/>
        <v>34.66439511934999</v>
      </c>
      <c r="O155" s="311">
        <f t="shared" si="76"/>
        <v>74.139999999999901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14.656480895934353</v>
      </c>
      <c r="C162" s="302">
        <v>1.6928960595342937</v>
      </c>
      <c r="D162" s="302">
        <v>3.4632885401205167</v>
      </c>
      <c r="E162" s="302">
        <f>SUM(B162:D162)</f>
        <v>19.812665495589162</v>
      </c>
      <c r="F162" s="303"/>
      <c r="G162" s="302">
        <v>16.406223325588691</v>
      </c>
      <c r="H162" s="302">
        <v>2.9304614677864653</v>
      </c>
      <c r="I162" s="302">
        <v>3.6851881752203797</v>
      </c>
      <c r="J162" s="302">
        <f>SUM(G162:I162)</f>
        <v>23.021872968595535</v>
      </c>
      <c r="K162" s="303"/>
      <c r="L162" s="302">
        <v>16.8715707317754</v>
      </c>
      <c r="M162" s="302">
        <v>3.2764351201411763</v>
      </c>
      <c r="N162" s="302">
        <v>4.1309646631133674</v>
      </c>
      <c r="O162" s="302">
        <f>SUM(L162:N162)</f>
        <v>24.278970515029943</v>
      </c>
    </row>
    <row r="163" spans="1:15" s="236" customFormat="1" x14ac:dyDescent="0.2">
      <c r="A163" s="237" t="str">
        <f>name!E$5</f>
        <v>Professional occupations</v>
      </c>
      <c r="B163" s="302">
        <v>9.5032856306516713</v>
      </c>
      <c r="C163" s="302">
        <v>2.6402786069671427</v>
      </c>
      <c r="D163" s="302">
        <v>1.0514658761038591</v>
      </c>
      <c r="E163" s="302">
        <f t="shared" ref="E163:E170" si="77">SUM(B163:D163)</f>
        <v>13.195030113722673</v>
      </c>
      <c r="F163" s="303"/>
      <c r="G163" s="302">
        <v>12.028954131862301</v>
      </c>
      <c r="H163" s="302">
        <v>3.6915402697648054</v>
      </c>
      <c r="I163" s="302">
        <v>0.82770971713563402</v>
      </c>
      <c r="J163" s="302">
        <f t="shared" ref="J163:J165" si="78">SUM(G163:I163)</f>
        <v>16.54820411876274</v>
      </c>
      <c r="K163" s="303"/>
      <c r="L163" s="302">
        <v>16.094168505389131</v>
      </c>
      <c r="M163" s="302">
        <v>3.8793979004963064</v>
      </c>
      <c r="N163" s="302">
        <v>0.65479124020895629</v>
      </c>
      <c r="O163" s="302">
        <f t="shared" ref="O163:O170" si="79">SUM(L163:N163)</f>
        <v>20.628357646094397</v>
      </c>
    </row>
    <row r="164" spans="1:15" s="236" customFormat="1" x14ac:dyDescent="0.2">
      <c r="A164" s="237" t="str">
        <f>name!E$6</f>
        <v>Associate professional occupations</v>
      </c>
      <c r="B164" s="302">
        <v>9.1604918004385105</v>
      </c>
      <c r="C164" s="302">
        <v>2.3996318759779869</v>
      </c>
      <c r="D164" s="302">
        <v>0.61016317916317708</v>
      </c>
      <c r="E164" s="302">
        <f t="shared" si="77"/>
        <v>12.170286855579674</v>
      </c>
      <c r="F164" s="303"/>
      <c r="G164" s="302">
        <v>10.521685401110497</v>
      </c>
      <c r="H164" s="302">
        <v>2.9480218516560224</v>
      </c>
      <c r="I164" s="302">
        <v>0.51028943738523824</v>
      </c>
      <c r="J164" s="302">
        <f t="shared" si="78"/>
        <v>13.979996690151758</v>
      </c>
      <c r="K164" s="303"/>
      <c r="L164" s="302">
        <v>11.837189501762534</v>
      </c>
      <c r="M164" s="302">
        <v>2.69882643164043</v>
      </c>
      <c r="N164" s="302">
        <v>0.47786986536113091</v>
      </c>
      <c r="O164" s="302">
        <f t="shared" si="79"/>
        <v>15.013885798764095</v>
      </c>
    </row>
    <row r="165" spans="1:15" s="236" customFormat="1" x14ac:dyDescent="0.2">
      <c r="A165" s="237" t="str">
        <f>name!E$7</f>
        <v>Administrative and secretarial occupations</v>
      </c>
      <c r="B165" s="302">
        <v>10.518132647900533</v>
      </c>
      <c r="C165" s="302">
        <v>5.262346171484789</v>
      </c>
      <c r="D165" s="302">
        <v>0.20193471664747664</v>
      </c>
      <c r="E165" s="302">
        <f t="shared" si="77"/>
        <v>15.9824135360328</v>
      </c>
      <c r="F165" s="303"/>
      <c r="G165" s="302">
        <v>10.876613609927904</v>
      </c>
      <c r="H165" s="302">
        <v>5.7031650208409941</v>
      </c>
      <c r="I165" s="302">
        <v>0.26346604653287847</v>
      </c>
      <c r="J165" s="302">
        <f t="shared" si="78"/>
        <v>16.843244677301779</v>
      </c>
      <c r="K165" s="303"/>
      <c r="L165" s="302">
        <v>12.279278197207743</v>
      </c>
      <c r="M165" s="302">
        <v>5.2895725962700322</v>
      </c>
      <c r="N165" s="302">
        <v>0.18828292879405273</v>
      </c>
      <c r="O165" s="302">
        <f t="shared" si="79"/>
        <v>17.757133722271828</v>
      </c>
    </row>
    <row r="166" spans="1:15" s="236" customFormat="1" x14ac:dyDescent="0.2">
      <c r="A166" s="237" t="str">
        <f>name!E$8</f>
        <v>Skilled trades occupations</v>
      </c>
      <c r="B166" s="302">
        <v>11.545325785544797</v>
      </c>
      <c r="C166" s="302">
        <v>1.670990361413254</v>
      </c>
      <c r="D166" s="302">
        <v>3.1106750123263098</v>
      </c>
      <c r="E166" s="302">
        <f t="shared" si="77"/>
        <v>16.326991159284361</v>
      </c>
      <c r="F166" s="303"/>
      <c r="G166" s="302">
        <v>10.015235311324233</v>
      </c>
      <c r="H166" s="302">
        <v>1.4974331512710637</v>
      </c>
      <c r="I166" s="302">
        <v>2.0039154391126952</v>
      </c>
      <c r="J166" s="302">
        <f>SUM(G166:I166)</f>
        <v>13.516583901707993</v>
      </c>
      <c r="K166" s="303"/>
      <c r="L166" s="302">
        <v>9.0862970615943581</v>
      </c>
      <c r="M166" s="302">
        <v>1.6474618157102745</v>
      </c>
      <c r="N166" s="302">
        <v>2.3504481358936737</v>
      </c>
      <c r="O166" s="302">
        <f t="shared" si="79"/>
        <v>13.084207013198306</v>
      </c>
    </row>
    <row r="167" spans="1:15" s="236" customFormat="1" x14ac:dyDescent="0.2">
      <c r="A167" s="237" t="str">
        <f>name!E$9</f>
        <v>Caring, leisure and other service occupations</v>
      </c>
      <c r="B167" s="302">
        <v>0.8730251804143816</v>
      </c>
      <c r="C167" s="302">
        <v>0.31577894955001373</v>
      </c>
      <c r="D167" s="302">
        <v>9.8706242905750669E-2</v>
      </c>
      <c r="E167" s="302">
        <f t="shared" si="77"/>
        <v>1.287510372870146</v>
      </c>
      <c r="F167" s="303"/>
      <c r="G167" s="302">
        <v>0.90354519610122652</v>
      </c>
      <c r="H167" s="302">
        <v>0.29494631266780985</v>
      </c>
      <c r="I167" s="302">
        <v>0.1894784611687467</v>
      </c>
      <c r="J167" s="302">
        <f t="shared" ref="J167:J170" si="80">SUM(G167:I167)</f>
        <v>1.3879699699377832</v>
      </c>
      <c r="K167" s="303"/>
      <c r="L167" s="302">
        <v>1.1803458485436593</v>
      </c>
      <c r="M167" s="302">
        <v>0.21409697696418781</v>
      </c>
      <c r="N167" s="302">
        <v>0.33395415328354872</v>
      </c>
      <c r="O167" s="302">
        <f t="shared" si="79"/>
        <v>1.728396978791396</v>
      </c>
    </row>
    <row r="168" spans="1:15" s="236" customFormat="1" x14ac:dyDescent="0.2">
      <c r="A168" s="237" t="str">
        <f>name!E$10</f>
        <v>Sales and customer service occupations</v>
      </c>
      <c r="B168" s="302">
        <v>10.20207167863623</v>
      </c>
      <c r="C168" s="302">
        <v>31.523724678908358</v>
      </c>
      <c r="D168" s="302">
        <v>1.5979558577995698</v>
      </c>
      <c r="E168" s="302">
        <f t="shared" si="77"/>
        <v>43.323752215344157</v>
      </c>
      <c r="F168" s="303"/>
      <c r="G168" s="302">
        <v>9.2195392799437794</v>
      </c>
      <c r="H168" s="302">
        <v>30.832431886340164</v>
      </c>
      <c r="I168" s="302">
        <v>1.050153300628184</v>
      </c>
      <c r="J168" s="302">
        <f t="shared" si="80"/>
        <v>41.102124466912123</v>
      </c>
      <c r="K168" s="303"/>
      <c r="L168" s="302">
        <v>7.9541722596877777</v>
      </c>
      <c r="M168" s="302">
        <v>27.1454289079944</v>
      </c>
      <c r="N168" s="302">
        <v>0.71999043077836344</v>
      </c>
      <c r="O168" s="302">
        <f t="shared" si="79"/>
        <v>35.819591598460548</v>
      </c>
    </row>
    <row r="169" spans="1:15" s="236" customFormat="1" x14ac:dyDescent="0.2">
      <c r="A169" s="237" t="str">
        <f>name!E$11</f>
        <v>Process, plant and machine operatives</v>
      </c>
      <c r="B169" s="302">
        <v>11.360601551919336</v>
      </c>
      <c r="C169" s="302">
        <v>2.2941720710046174</v>
      </c>
      <c r="D169" s="302">
        <v>0.30204831017195033</v>
      </c>
      <c r="E169" s="302">
        <f t="shared" si="77"/>
        <v>13.956821933095902</v>
      </c>
      <c r="F169" s="303"/>
      <c r="G169" s="302">
        <v>9.0947399759322067</v>
      </c>
      <c r="H169" s="302">
        <v>2.471918253837305</v>
      </c>
      <c r="I169" s="302">
        <v>0.26505599355202403</v>
      </c>
      <c r="J169" s="302">
        <f t="shared" si="80"/>
        <v>11.831714223321537</v>
      </c>
      <c r="K169" s="303"/>
      <c r="L169" s="302">
        <v>8.5860406384555752</v>
      </c>
      <c r="M169" s="302">
        <v>2.6799786297443964</v>
      </c>
      <c r="N169" s="302">
        <v>0.35345457444812906</v>
      </c>
      <c r="O169" s="302">
        <f t="shared" si="79"/>
        <v>11.619473842648102</v>
      </c>
    </row>
    <row r="170" spans="1:15" s="236" customFormat="1" x14ac:dyDescent="0.2">
      <c r="A170" s="237" t="str">
        <f>name!E$12</f>
        <v>Elementary occupations</v>
      </c>
      <c r="B170" s="302">
        <v>9.527317681959893</v>
      </c>
      <c r="C170" s="302">
        <v>8.41526877964378</v>
      </c>
      <c r="D170" s="302">
        <v>0.34594185687749679</v>
      </c>
      <c r="E170" s="302">
        <f t="shared" si="77"/>
        <v>18.28852831848117</v>
      </c>
      <c r="F170" s="303"/>
      <c r="G170" s="302">
        <v>7.3317412323482678</v>
      </c>
      <c r="H170" s="302">
        <v>7.057550124294524</v>
      </c>
      <c r="I170" s="302">
        <v>0.30799762666615416</v>
      </c>
      <c r="J170" s="302">
        <f t="shared" si="80"/>
        <v>14.697288983308946</v>
      </c>
      <c r="K170" s="303"/>
      <c r="L170" s="302">
        <v>7.8612383388181479</v>
      </c>
      <c r="M170" s="302">
        <v>7.3098912712505424</v>
      </c>
      <c r="N170" s="302">
        <v>0.51585327467246722</v>
      </c>
      <c r="O170" s="302">
        <f t="shared" si="79"/>
        <v>15.686982884741157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87.346732853399686</v>
      </c>
      <c r="C172" s="311">
        <f t="shared" ref="C172:E172" si="81">SUM(C162:C170)</f>
        <v>56.215087554484235</v>
      </c>
      <c r="D172" s="311">
        <f t="shared" si="81"/>
        <v>10.782179592116105</v>
      </c>
      <c r="E172" s="311">
        <f t="shared" si="81"/>
        <v>154.34400000000005</v>
      </c>
      <c r="F172" s="311"/>
      <c r="G172" s="311">
        <f t="shared" ref="G172:J172" si="82">SUM(G162:G170)</f>
        <v>86.398277464139113</v>
      </c>
      <c r="H172" s="311">
        <f t="shared" si="82"/>
        <v>57.42746833845915</v>
      </c>
      <c r="I172" s="311">
        <f t="shared" si="82"/>
        <v>9.1032541974019345</v>
      </c>
      <c r="J172" s="311">
        <f t="shared" si="82"/>
        <v>152.92900000000017</v>
      </c>
      <c r="K172" s="311"/>
      <c r="L172" s="311">
        <f t="shared" ref="L172:O172" si="83">SUM(L162:L170)</f>
        <v>91.750301083234334</v>
      </c>
      <c r="M172" s="311">
        <f t="shared" si="83"/>
        <v>54.141089650211747</v>
      </c>
      <c r="N172" s="311">
        <f t="shared" si="83"/>
        <v>9.7256092665536897</v>
      </c>
      <c r="O172" s="311">
        <f t="shared" si="83"/>
        <v>155.61699999999976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3.336620819534398</v>
      </c>
      <c r="C179" s="302">
        <v>0.16424577744947863</v>
      </c>
      <c r="D179" s="302">
        <v>0.66926955192573434</v>
      </c>
      <c r="E179" s="302">
        <f>SUM(B179:D179)</f>
        <v>4.1701361489096112</v>
      </c>
      <c r="F179" s="303"/>
      <c r="G179" s="302">
        <v>4.5669965487468902</v>
      </c>
      <c r="H179" s="302">
        <v>0.57110079266567049</v>
      </c>
      <c r="I179" s="302">
        <v>0.90494541169746712</v>
      </c>
      <c r="J179" s="302">
        <f>SUM(G179:I179)</f>
        <v>6.0430427531100275</v>
      </c>
      <c r="K179" s="303"/>
      <c r="L179" s="302">
        <v>5.1841800516669272</v>
      </c>
      <c r="M179" s="302">
        <v>0.67557768021999964</v>
      </c>
      <c r="N179" s="302">
        <v>0.99254153763662589</v>
      </c>
      <c r="O179" s="302">
        <f>SUM(L179:N179)</f>
        <v>6.8522992695235532</v>
      </c>
    </row>
    <row r="180" spans="1:15" s="236" customFormat="1" x14ac:dyDescent="0.2">
      <c r="A180" s="237" t="str">
        <f>name!E$5</f>
        <v>Professional occupations</v>
      </c>
      <c r="B180" s="302">
        <v>2.3968854147599639</v>
      </c>
      <c r="C180" s="302">
        <v>0.13825892482368748</v>
      </c>
      <c r="D180" s="302">
        <v>0.22483121574350293</v>
      </c>
      <c r="E180" s="302">
        <f t="shared" ref="E180:E187" si="84">SUM(B180:D180)</f>
        <v>2.7599755553271543</v>
      </c>
      <c r="F180" s="303"/>
      <c r="G180" s="302">
        <v>3.7101562434006063</v>
      </c>
      <c r="H180" s="302">
        <v>0.42983954999354801</v>
      </c>
      <c r="I180" s="302">
        <v>0.27947506557986257</v>
      </c>
      <c r="J180" s="302">
        <f t="shared" ref="J180:J182" si="85">SUM(G180:I180)</f>
        <v>4.4194708589740177</v>
      </c>
      <c r="K180" s="303"/>
      <c r="L180" s="302">
        <v>5.3386334657120624</v>
      </c>
      <c r="M180" s="302">
        <v>0.66805262228131623</v>
      </c>
      <c r="N180" s="302">
        <v>0.25818547317153046</v>
      </c>
      <c r="O180" s="302">
        <f t="shared" ref="O180:O187" si="86">SUM(L180:N180)</f>
        <v>6.2648715611649095</v>
      </c>
    </row>
    <row r="181" spans="1:15" s="236" customFormat="1" x14ac:dyDescent="0.2">
      <c r="A181" s="237" t="str">
        <f>name!E$6</f>
        <v>Associate professional occupations</v>
      </c>
      <c r="B181" s="302">
        <v>2.3934508266761334</v>
      </c>
      <c r="C181" s="302">
        <v>0.21856936861478216</v>
      </c>
      <c r="D181" s="302">
        <v>0.12597646868696308</v>
      </c>
      <c r="E181" s="302">
        <f t="shared" si="84"/>
        <v>2.7379966639778788</v>
      </c>
      <c r="F181" s="303"/>
      <c r="G181" s="302">
        <v>3.2294689856722396</v>
      </c>
      <c r="H181" s="302">
        <v>0.50443658347709208</v>
      </c>
      <c r="I181" s="302">
        <v>0.15595633506930004</v>
      </c>
      <c r="J181" s="302">
        <f t="shared" si="85"/>
        <v>3.8898619042186318</v>
      </c>
      <c r="K181" s="303"/>
      <c r="L181" s="302">
        <v>3.5610083965685382</v>
      </c>
      <c r="M181" s="302">
        <v>0.63309135803833005</v>
      </c>
      <c r="N181" s="302">
        <v>0.18094920991717112</v>
      </c>
      <c r="O181" s="302">
        <f t="shared" si="86"/>
        <v>4.3750489645240389</v>
      </c>
    </row>
    <row r="182" spans="1:15" s="236" customFormat="1" x14ac:dyDescent="0.2">
      <c r="A182" s="237" t="str">
        <f>name!E$7</f>
        <v>Administrative and secretarial occupations</v>
      </c>
      <c r="B182" s="302">
        <v>4.0827635156496465</v>
      </c>
      <c r="C182" s="302">
        <v>1.5565045489656493</v>
      </c>
      <c r="D182" s="302">
        <v>0.11837215443159096</v>
      </c>
      <c r="E182" s="302">
        <f t="shared" si="84"/>
        <v>5.7576402190468867</v>
      </c>
      <c r="F182" s="303"/>
      <c r="G182" s="302">
        <v>4.9966427808742289</v>
      </c>
      <c r="H182" s="302">
        <v>2.2400780721718347</v>
      </c>
      <c r="I182" s="302">
        <v>0.1192499605277411</v>
      </c>
      <c r="J182" s="302">
        <f t="shared" si="85"/>
        <v>7.3559708135738049</v>
      </c>
      <c r="K182" s="303"/>
      <c r="L182" s="302">
        <v>6.3773081150846656</v>
      </c>
      <c r="M182" s="302">
        <v>2.3994406834371311</v>
      </c>
      <c r="N182" s="302">
        <v>0.123141839654617</v>
      </c>
      <c r="O182" s="302">
        <f t="shared" si="86"/>
        <v>8.899890638176414</v>
      </c>
    </row>
    <row r="183" spans="1:15" s="236" customFormat="1" x14ac:dyDescent="0.2">
      <c r="A183" s="237" t="str">
        <f>name!E$8</f>
        <v>Skilled trades occupations</v>
      </c>
      <c r="B183" s="302">
        <v>2.1265386120628653</v>
      </c>
      <c r="C183" s="302">
        <v>0.54950768386392623</v>
      </c>
      <c r="D183" s="302">
        <v>0.75563452366505723</v>
      </c>
      <c r="E183" s="302">
        <f t="shared" si="84"/>
        <v>3.4316808195918487</v>
      </c>
      <c r="F183" s="303"/>
      <c r="G183" s="302">
        <v>1.8334531561297869</v>
      </c>
      <c r="H183" s="302">
        <v>0.44471694989618249</v>
      </c>
      <c r="I183" s="302">
        <v>0.60127017239460556</v>
      </c>
      <c r="J183" s="302">
        <f>SUM(G183:I183)</f>
        <v>2.8794402784205753</v>
      </c>
      <c r="K183" s="303"/>
      <c r="L183" s="302">
        <v>1.5095333578566523</v>
      </c>
      <c r="M183" s="302">
        <v>0.67620352046142174</v>
      </c>
      <c r="N183" s="302">
        <v>0.62742649114986648</v>
      </c>
      <c r="O183" s="302">
        <f t="shared" si="86"/>
        <v>2.8131633694679405</v>
      </c>
    </row>
    <row r="184" spans="1:15" s="236" customFormat="1" x14ac:dyDescent="0.2">
      <c r="A184" s="237" t="str">
        <f>name!E$9</f>
        <v>Caring, leisure and other service occupations</v>
      </c>
      <c r="B184" s="302">
        <v>1.5519994152639236</v>
      </c>
      <c r="C184" s="302">
        <v>0.74644205747439663</v>
      </c>
      <c r="D184" s="302">
        <v>0.26017870563335499</v>
      </c>
      <c r="E184" s="302">
        <f t="shared" si="84"/>
        <v>2.5586201783716751</v>
      </c>
      <c r="F184" s="303"/>
      <c r="G184" s="302">
        <v>1.7786974729284313</v>
      </c>
      <c r="H184" s="302">
        <v>1.7324389731827032</v>
      </c>
      <c r="I184" s="302">
        <v>0.30127860401031981</v>
      </c>
      <c r="J184" s="302">
        <f t="shared" ref="J184:J187" si="87">SUM(G184:I184)</f>
        <v>3.8124150501214542</v>
      </c>
      <c r="K184" s="303"/>
      <c r="L184" s="302">
        <v>1.4989784367848413</v>
      </c>
      <c r="M184" s="302">
        <v>1.8177134649863056</v>
      </c>
      <c r="N184" s="302">
        <v>0.38970514403750833</v>
      </c>
      <c r="O184" s="302">
        <f t="shared" si="86"/>
        <v>3.7063970458086555</v>
      </c>
    </row>
    <row r="185" spans="1:15" s="236" customFormat="1" x14ac:dyDescent="0.2">
      <c r="A185" s="237" t="str">
        <f>name!E$10</f>
        <v>Sales and customer service occupations</v>
      </c>
      <c r="B185" s="302">
        <v>1.3542613263142311</v>
      </c>
      <c r="C185" s="302">
        <v>0.42264408540732251</v>
      </c>
      <c r="D185" s="302">
        <v>0.12378953444486454</v>
      </c>
      <c r="E185" s="302">
        <f t="shared" si="84"/>
        <v>1.9006949461664182</v>
      </c>
      <c r="F185" s="303"/>
      <c r="G185" s="302">
        <v>1.6442335403327097</v>
      </c>
      <c r="H185" s="302">
        <v>0.52402619708111187</v>
      </c>
      <c r="I185" s="302">
        <v>0.11951734343953724</v>
      </c>
      <c r="J185" s="302">
        <f t="shared" si="87"/>
        <v>2.2877770808533588</v>
      </c>
      <c r="K185" s="303"/>
      <c r="L185" s="302">
        <v>1.9135255365847423</v>
      </c>
      <c r="M185" s="302">
        <v>0.77472989937798575</v>
      </c>
      <c r="N185" s="302">
        <v>0.11908854702126975</v>
      </c>
      <c r="O185" s="302">
        <f t="shared" si="86"/>
        <v>2.8073439829839977</v>
      </c>
    </row>
    <row r="186" spans="1:15" s="236" customFormat="1" x14ac:dyDescent="0.2">
      <c r="A186" s="237" t="str">
        <f>name!E$11</f>
        <v>Process, plant and machine operatives</v>
      </c>
      <c r="B186" s="302">
        <v>15.589491425100935</v>
      </c>
      <c r="C186" s="302">
        <v>1.0525847337392744</v>
      </c>
      <c r="D186" s="302">
        <v>5.5698558684544803</v>
      </c>
      <c r="E186" s="302">
        <f t="shared" si="84"/>
        <v>22.211932027294687</v>
      </c>
      <c r="F186" s="303"/>
      <c r="G186" s="302">
        <v>14.395506662077114</v>
      </c>
      <c r="H186" s="302">
        <v>3.6076267486188116</v>
      </c>
      <c r="I186" s="302">
        <v>6.9348585060704453</v>
      </c>
      <c r="J186" s="302">
        <f t="shared" si="87"/>
        <v>24.937991916766372</v>
      </c>
      <c r="K186" s="303"/>
      <c r="L186" s="302">
        <v>14.689924351065043</v>
      </c>
      <c r="M186" s="302">
        <v>4.3761876059492897</v>
      </c>
      <c r="N186" s="302">
        <v>8.1464354334547444</v>
      </c>
      <c r="O186" s="302">
        <f t="shared" si="86"/>
        <v>27.212547390469076</v>
      </c>
    </row>
    <row r="187" spans="1:15" s="236" customFormat="1" x14ac:dyDescent="0.2">
      <c r="A187" s="237" t="str">
        <f>name!E$12</f>
        <v>Elementary occupations</v>
      </c>
      <c r="B187" s="302">
        <v>7.8224491233037075</v>
      </c>
      <c r="C187" s="302">
        <v>2.2185420333448516</v>
      </c>
      <c r="D187" s="302">
        <v>0.31833228466525293</v>
      </c>
      <c r="E187" s="302">
        <f t="shared" si="84"/>
        <v>10.359323441313812</v>
      </c>
      <c r="F187" s="303"/>
      <c r="G187" s="302">
        <v>7.596895618865724</v>
      </c>
      <c r="H187" s="302">
        <v>2.1472953604366776</v>
      </c>
      <c r="I187" s="302">
        <v>0.28383836465927842</v>
      </c>
      <c r="J187" s="302">
        <f t="shared" si="87"/>
        <v>10.028029343961681</v>
      </c>
      <c r="K187" s="303"/>
      <c r="L187" s="302">
        <v>8.914253492169232</v>
      </c>
      <c r="M187" s="302">
        <v>2.8393406762047171</v>
      </c>
      <c r="N187" s="302">
        <v>0.31784360950751828</v>
      </c>
      <c r="O187" s="302">
        <f t="shared" si="86"/>
        <v>12.071437777881467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40.654460478665804</v>
      </c>
      <c r="C189" s="311">
        <f t="shared" ref="C189:E189" si="88">SUM(C179:C187)</f>
        <v>7.067299213683369</v>
      </c>
      <c r="D189" s="311">
        <f t="shared" si="88"/>
        <v>8.166240307650801</v>
      </c>
      <c r="E189" s="311">
        <f t="shared" si="88"/>
        <v>55.88799999999997</v>
      </c>
      <c r="F189" s="311"/>
      <c r="G189" s="311">
        <f t="shared" ref="G189:J189" si="89">SUM(G179:G187)</f>
        <v>43.752051009027731</v>
      </c>
      <c r="H189" s="311">
        <f t="shared" si="89"/>
        <v>12.201559227523632</v>
      </c>
      <c r="I189" s="311">
        <f t="shared" si="89"/>
        <v>9.7003897634485572</v>
      </c>
      <c r="J189" s="311">
        <f t="shared" si="89"/>
        <v>65.653999999999925</v>
      </c>
      <c r="K189" s="311"/>
      <c r="L189" s="311">
        <f t="shared" ref="L189:O189" si="90">SUM(L179:L187)</f>
        <v>48.987345203492708</v>
      </c>
      <c r="M189" s="311">
        <f t="shared" si="90"/>
        <v>14.860337510956498</v>
      </c>
      <c r="N189" s="311">
        <f t="shared" si="90"/>
        <v>11.155317285550851</v>
      </c>
      <c r="O189" s="311">
        <f t="shared" si="90"/>
        <v>75.003000000000043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5.2277317608247307</v>
      </c>
      <c r="C196" s="302">
        <v>0.71390144336697436</v>
      </c>
      <c r="D196" s="302">
        <v>2.0060886636734221</v>
      </c>
      <c r="E196" s="302">
        <f>SUM(B196:D196)</f>
        <v>7.9477218678651269</v>
      </c>
      <c r="F196" s="303"/>
      <c r="G196" s="302">
        <v>6.4155802728319529</v>
      </c>
      <c r="H196" s="302">
        <v>1.2916046418107749</v>
      </c>
      <c r="I196" s="302">
        <v>1.8453837938020941</v>
      </c>
      <c r="J196" s="302">
        <f>SUM(G196:I196)</f>
        <v>9.5525687084448219</v>
      </c>
      <c r="K196" s="303"/>
      <c r="L196" s="302">
        <v>8.480944780227917</v>
      </c>
      <c r="M196" s="302">
        <v>2.0030146445019876</v>
      </c>
      <c r="N196" s="302">
        <v>2.2348506608725356</v>
      </c>
      <c r="O196" s="302">
        <f>SUM(L196:N196)</f>
        <v>12.71881008560244</v>
      </c>
    </row>
    <row r="197" spans="1:15" s="236" customFormat="1" x14ac:dyDescent="0.2">
      <c r="A197" s="237" t="str">
        <f>name!E$5</f>
        <v>Professional occupations</v>
      </c>
      <c r="B197" s="302">
        <v>1.7809714581127092</v>
      </c>
      <c r="C197" s="302">
        <v>0.26640809111397296</v>
      </c>
      <c r="D197" s="302">
        <v>0.16479584267103239</v>
      </c>
      <c r="E197" s="302">
        <f t="shared" ref="E197:E204" si="91">SUM(B197:D197)</f>
        <v>2.2121753918977145</v>
      </c>
      <c r="F197" s="303"/>
      <c r="G197" s="302">
        <v>2.6086606410773783</v>
      </c>
      <c r="H197" s="302">
        <v>0.51021260787633549</v>
      </c>
      <c r="I197" s="302">
        <v>0.14596542254455239</v>
      </c>
      <c r="J197" s="302">
        <f t="shared" ref="J197:J199" si="92">SUM(G197:I197)</f>
        <v>3.2648386714982665</v>
      </c>
      <c r="K197" s="303"/>
      <c r="L197" s="302">
        <v>4.0523541461038466</v>
      </c>
      <c r="M197" s="302">
        <v>0.95554925777955046</v>
      </c>
      <c r="N197" s="302">
        <v>0.12259897884985121</v>
      </c>
      <c r="O197" s="302">
        <f t="shared" ref="O197:O204" si="93">SUM(L197:N197)</f>
        <v>5.1305023827332477</v>
      </c>
    </row>
    <row r="198" spans="1:15" s="236" customFormat="1" x14ac:dyDescent="0.2">
      <c r="A198" s="237" t="str">
        <f>name!E$6</f>
        <v>Associate professional occupations</v>
      </c>
      <c r="B198" s="302">
        <v>1.4396377744904905</v>
      </c>
      <c r="C198" s="302">
        <v>0.76146080752846657</v>
      </c>
      <c r="D198" s="302">
        <v>9.7663158149082954E-2</v>
      </c>
      <c r="E198" s="302">
        <f t="shared" si="91"/>
        <v>2.29876174016804</v>
      </c>
      <c r="F198" s="303"/>
      <c r="G198" s="302">
        <v>1.9052926488089961</v>
      </c>
      <c r="H198" s="302">
        <v>1.0222401930913594</v>
      </c>
      <c r="I198" s="302">
        <v>7.33004831238981E-2</v>
      </c>
      <c r="J198" s="302">
        <f t="shared" si="92"/>
        <v>3.0008333250242534</v>
      </c>
      <c r="K198" s="303"/>
      <c r="L198" s="302">
        <v>2.8142400219577461</v>
      </c>
      <c r="M198" s="302">
        <v>2.0425998585663541</v>
      </c>
      <c r="N198" s="302">
        <v>8.477766850630114E-2</v>
      </c>
      <c r="O198" s="302">
        <f t="shared" si="93"/>
        <v>4.9416175490304015</v>
      </c>
    </row>
    <row r="199" spans="1:15" s="236" customFormat="1" x14ac:dyDescent="0.2">
      <c r="A199" s="237" t="str">
        <f>name!E$7</f>
        <v>Administrative and secretarial occupations</v>
      </c>
      <c r="B199" s="302">
        <v>2.2960313885560062</v>
      </c>
      <c r="C199" s="302">
        <v>1.1940875908560025</v>
      </c>
      <c r="D199" s="302">
        <v>7.1538719986035199E-2</v>
      </c>
      <c r="E199" s="302">
        <f t="shared" si="91"/>
        <v>3.5616576993980438</v>
      </c>
      <c r="F199" s="303"/>
      <c r="G199" s="302">
        <v>2.5357216475329256</v>
      </c>
      <c r="H199" s="302">
        <v>1.4777168364694537</v>
      </c>
      <c r="I199" s="302">
        <v>5.1978670522651593E-2</v>
      </c>
      <c r="J199" s="302">
        <f t="shared" si="92"/>
        <v>4.0654171545250311</v>
      </c>
      <c r="K199" s="303"/>
      <c r="L199" s="302">
        <v>3.9630700385963653</v>
      </c>
      <c r="M199" s="302">
        <v>2.8721429265754796</v>
      </c>
      <c r="N199" s="302">
        <v>7.2775815941569746E-2</v>
      </c>
      <c r="O199" s="302">
        <f t="shared" si="93"/>
        <v>6.9079887811134144</v>
      </c>
    </row>
    <row r="200" spans="1:15" s="236" customFormat="1" x14ac:dyDescent="0.2">
      <c r="A200" s="237" t="str">
        <f>name!E$8</f>
        <v>Skilled trades occupations</v>
      </c>
      <c r="B200" s="302">
        <v>4.2423532524848042</v>
      </c>
      <c r="C200" s="302">
        <v>3.474700609457734</v>
      </c>
      <c r="D200" s="302">
        <v>0.57620821990185811</v>
      </c>
      <c r="E200" s="302">
        <f t="shared" si="91"/>
        <v>8.2932620818443965</v>
      </c>
      <c r="F200" s="303"/>
      <c r="G200" s="302">
        <v>3.5723912637784032</v>
      </c>
      <c r="H200" s="302">
        <v>3.2273376679635284</v>
      </c>
      <c r="I200" s="302">
        <v>0.53396349788389208</v>
      </c>
      <c r="J200" s="302">
        <f>SUM(G200:I200)</f>
        <v>7.3336924296258239</v>
      </c>
      <c r="K200" s="303"/>
      <c r="L200" s="302">
        <v>2.5808391478977524</v>
      </c>
      <c r="M200" s="302">
        <v>4.7727316373967161</v>
      </c>
      <c r="N200" s="302">
        <v>0.71410335439204076</v>
      </c>
      <c r="O200" s="302">
        <f t="shared" si="93"/>
        <v>8.0676741396865097</v>
      </c>
    </row>
    <row r="201" spans="1:15" s="236" customFormat="1" x14ac:dyDescent="0.2">
      <c r="A201" s="237" t="str">
        <f>name!E$9</f>
        <v>Caring, leisure and other service occupations</v>
      </c>
      <c r="B201" s="302">
        <v>1.3531715958171451</v>
      </c>
      <c r="C201" s="302">
        <v>1.4833556978909495</v>
      </c>
      <c r="D201" s="302">
        <v>0.15433478916327337</v>
      </c>
      <c r="E201" s="302">
        <f t="shared" si="91"/>
        <v>2.9908620828713679</v>
      </c>
      <c r="F201" s="303"/>
      <c r="G201" s="302">
        <v>1.3708083333532999</v>
      </c>
      <c r="H201" s="302">
        <v>1.597135540391343</v>
      </c>
      <c r="I201" s="302">
        <v>0.17036408087078161</v>
      </c>
      <c r="J201" s="302">
        <f t="shared" ref="J201:J204" si="94">SUM(G201:I201)</f>
        <v>3.1383079546154247</v>
      </c>
      <c r="K201" s="303"/>
      <c r="L201" s="302">
        <v>1.5440736979028395</v>
      </c>
      <c r="M201" s="302">
        <v>2.0369862254753706</v>
      </c>
      <c r="N201" s="302">
        <v>0.32241994382313444</v>
      </c>
      <c r="O201" s="302">
        <f t="shared" si="93"/>
        <v>3.9034798672013444</v>
      </c>
    </row>
    <row r="202" spans="1:15" s="236" customFormat="1" x14ac:dyDescent="0.2">
      <c r="A202" s="237" t="str">
        <f>name!E$10</f>
        <v>Sales and customer service occupations</v>
      </c>
      <c r="B202" s="302">
        <v>1.5772899111156913</v>
      </c>
      <c r="C202" s="302">
        <v>2.9074780845950037</v>
      </c>
      <c r="D202" s="302">
        <v>0.85177150034212001</v>
      </c>
      <c r="E202" s="302">
        <f t="shared" si="91"/>
        <v>5.336539496052815</v>
      </c>
      <c r="F202" s="303"/>
      <c r="G202" s="302">
        <v>1.6822592602029063</v>
      </c>
      <c r="H202" s="302">
        <v>3.4860189876148042</v>
      </c>
      <c r="I202" s="302">
        <v>0.53436749413652873</v>
      </c>
      <c r="J202" s="302">
        <f t="shared" si="94"/>
        <v>5.7026457419542389</v>
      </c>
      <c r="K202" s="303"/>
      <c r="L202" s="302">
        <v>2.6822465537150006</v>
      </c>
      <c r="M202" s="302">
        <v>6.6356284093630542</v>
      </c>
      <c r="N202" s="302">
        <v>0.46063198822118195</v>
      </c>
      <c r="O202" s="302">
        <f t="shared" si="93"/>
        <v>9.7785069512992369</v>
      </c>
    </row>
    <row r="203" spans="1:15" s="236" customFormat="1" x14ac:dyDescent="0.2">
      <c r="A203" s="237" t="str">
        <f>name!E$11</f>
        <v>Process, plant and machine operatives</v>
      </c>
      <c r="B203" s="302">
        <v>0.92371283512104663</v>
      </c>
      <c r="C203" s="302">
        <v>1.5257924417211579</v>
      </c>
      <c r="D203" s="302">
        <v>6.8944158961455115E-2</v>
      </c>
      <c r="E203" s="302">
        <f t="shared" si="91"/>
        <v>2.5184494358036598</v>
      </c>
      <c r="F203" s="303"/>
      <c r="G203" s="302">
        <v>0.77275070280498592</v>
      </c>
      <c r="H203" s="302">
        <v>1.908573709873707</v>
      </c>
      <c r="I203" s="302">
        <v>5.59820927474005E-2</v>
      </c>
      <c r="J203" s="302">
        <f t="shared" si="94"/>
        <v>2.7373065054260937</v>
      </c>
      <c r="K203" s="303"/>
      <c r="L203" s="302">
        <v>1.0291150365356554</v>
      </c>
      <c r="M203" s="302">
        <v>3.93480222398646</v>
      </c>
      <c r="N203" s="302">
        <v>9.3752860487443995E-2</v>
      </c>
      <c r="O203" s="302">
        <f t="shared" si="93"/>
        <v>5.0576701210095596</v>
      </c>
    </row>
    <row r="204" spans="1:15" s="236" customFormat="1" x14ac:dyDescent="0.2">
      <c r="A204" s="237" t="str">
        <f>name!E$12</f>
        <v>Elementary occupations</v>
      </c>
      <c r="B204" s="302">
        <v>5.7939316150437437</v>
      </c>
      <c r="C204" s="302">
        <v>23.706344615681157</v>
      </c>
      <c r="D204" s="302">
        <v>0.22129397337382398</v>
      </c>
      <c r="E204" s="302">
        <f t="shared" si="91"/>
        <v>29.721570204098725</v>
      </c>
      <c r="F204" s="303"/>
      <c r="G204" s="302">
        <v>5.5445484825068974</v>
      </c>
      <c r="H204" s="302">
        <v>23.68251670680241</v>
      </c>
      <c r="I204" s="302">
        <v>0.13332431957676155</v>
      </c>
      <c r="J204" s="302">
        <f t="shared" si="94"/>
        <v>29.360389508886069</v>
      </c>
      <c r="K204" s="303"/>
      <c r="L204" s="302">
        <v>6.8299942228331822</v>
      </c>
      <c r="M204" s="302">
        <v>22.923209006116565</v>
      </c>
      <c r="N204" s="302">
        <v>0.24654689337402055</v>
      </c>
      <c r="O204" s="302">
        <f t="shared" si="93"/>
        <v>29.999750122323768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24.634831591566368</v>
      </c>
      <c r="C206" s="311">
        <f t="shared" ref="C206:E206" si="95">SUM(C196:C204)</f>
        <v>36.03352938221142</v>
      </c>
      <c r="D206" s="311">
        <f t="shared" si="95"/>
        <v>4.2126390262221038</v>
      </c>
      <c r="E206" s="311">
        <f t="shared" si="95"/>
        <v>64.880999999999887</v>
      </c>
      <c r="F206" s="311"/>
      <c r="G206" s="311">
        <f t="shared" ref="G206:J206" si="96">SUM(G196:G204)</f>
        <v>26.408013252897742</v>
      </c>
      <c r="H206" s="311">
        <f t="shared" si="96"/>
        <v>38.203356891893719</v>
      </c>
      <c r="I206" s="311">
        <f t="shared" si="96"/>
        <v>3.5446298552085604</v>
      </c>
      <c r="J206" s="311">
        <f t="shared" si="96"/>
        <v>68.15600000000002</v>
      </c>
      <c r="K206" s="311"/>
      <c r="L206" s="311">
        <f t="shared" ref="L206:O206" si="97">SUM(L196:L204)</f>
        <v>33.976877645770301</v>
      </c>
      <c r="M206" s="311">
        <f t="shared" si="97"/>
        <v>48.176664189761539</v>
      </c>
      <c r="N206" s="311">
        <f t="shared" si="97"/>
        <v>4.3524581644680795</v>
      </c>
      <c r="O206" s="311">
        <f t="shared" si="97"/>
        <v>86.505999999999915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0.22799610593287536</v>
      </c>
      <c r="C213" s="302">
        <v>3.2697143084321895E-2</v>
      </c>
      <c r="D213" s="302">
        <v>0.1265436184548511</v>
      </c>
      <c r="E213" s="302">
        <f>SUM(B213:D213)</f>
        <v>0.38723686747204833</v>
      </c>
      <c r="F213" s="303"/>
      <c r="G213" s="302">
        <v>0.23188485234614487</v>
      </c>
      <c r="H213" s="302">
        <v>7.6144973577418118E-2</v>
      </c>
      <c r="I213" s="302">
        <v>0.28784738697906348</v>
      </c>
      <c r="J213" s="302">
        <f>SUM(G213:I213)</f>
        <v>0.59587721290262641</v>
      </c>
      <c r="K213" s="303"/>
      <c r="L213" s="302">
        <v>0.18808494798958481</v>
      </c>
      <c r="M213" s="302">
        <v>9.0935753242387091E-2</v>
      </c>
      <c r="N213" s="302">
        <v>0.29753505028626953</v>
      </c>
      <c r="O213" s="302">
        <f>SUM(L213:N213)</f>
        <v>0.57655575151824134</v>
      </c>
    </row>
    <row r="214" spans="1:15" s="236" customFormat="1" x14ac:dyDescent="0.2">
      <c r="A214" s="237" t="str">
        <f>name!E$5</f>
        <v>Professional occupations</v>
      </c>
      <c r="B214" s="302">
        <v>0.42459885818433479</v>
      </c>
      <c r="C214" s="302">
        <v>6.388289850269728E-2</v>
      </c>
      <c r="D214" s="302">
        <v>0.38601045368643838</v>
      </c>
      <c r="E214" s="302">
        <f t="shared" ref="E214:E221" si="98">SUM(B214:D214)</f>
        <v>0.87449221037347047</v>
      </c>
      <c r="F214" s="303"/>
      <c r="G214" s="302">
        <v>0.51429664929400498</v>
      </c>
      <c r="H214" s="302">
        <v>0.14857893915261716</v>
      </c>
      <c r="I214" s="302">
        <v>0.76311631946921932</v>
      </c>
      <c r="J214" s="302">
        <f t="shared" ref="J214:J216" si="99">SUM(G214:I214)</f>
        <v>1.4259919079158414</v>
      </c>
      <c r="K214" s="303"/>
      <c r="L214" s="302">
        <v>0.6364316893169385</v>
      </c>
      <c r="M214" s="302">
        <v>0.21858096389155629</v>
      </c>
      <c r="N214" s="302">
        <v>0.68041475134924101</v>
      </c>
      <c r="O214" s="302">
        <f t="shared" ref="O214:O221" si="100">SUM(L214:N214)</f>
        <v>1.5354274045577356</v>
      </c>
    </row>
    <row r="215" spans="1:15" s="236" customFormat="1" x14ac:dyDescent="0.2">
      <c r="A215" s="237" t="str">
        <f>name!E$6</f>
        <v>Associate professional occupations</v>
      </c>
      <c r="B215" s="302">
        <v>0.34601857738879421</v>
      </c>
      <c r="C215" s="302">
        <v>0.12216691905587451</v>
      </c>
      <c r="D215" s="302">
        <v>0.58680603786565233</v>
      </c>
      <c r="E215" s="302">
        <f t="shared" si="98"/>
        <v>1.0549915343103211</v>
      </c>
      <c r="F215" s="303"/>
      <c r="G215" s="302">
        <v>0.33864063024250168</v>
      </c>
      <c r="H215" s="302">
        <v>0.23695237601905769</v>
      </c>
      <c r="I215" s="302">
        <v>1.1960136631995706</v>
      </c>
      <c r="J215" s="302">
        <f t="shared" si="99"/>
        <v>1.7716066694611299</v>
      </c>
      <c r="K215" s="303"/>
      <c r="L215" s="302">
        <v>0.3109118345375827</v>
      </c>
      <c r="M215" s="302">
        <v>0.23962410621478061</v>
      </c>
      <c r="N215" s="302">
        <v>1.1233116841244402</v>
      </c>
      <c r="O215" s="302">
        <f t="shared" si="100"/>
        <v>1.6738476248768035</v>
      </c>
    </row>
    <row r="216" spans="1:15" s="236" customFormat="1" x14ac:dyDescent="0.2">
      <c r="A216" s="237" t="str">
        <f>name!E$7</f>
        <v>Administrative and secretarial occupations</v>
      </c>
      <c r="B216" s="302">
        <v>0.23512878466448331</v>
      </c>
      <c r="C216" s="302">
        <v>0.23555782553487256</v>
      </c>
      <c r="D216" s="302">
        <v>2.4601306872939193E-2</v>
      </c>
      <c r="E216" s="302">
        <f t="shared" si="98"/>
        <v>0.49528791707229508</v>
      </c>
      <c r="F216" s="303"/>
      <c r="G216" s="302">
        <v>0.18562739988061674</v>
      </c>
      <c r="H216" s="302">
        <v>0.3515366953887194</v>
      </c>
      <c r="I216" s="302">
        <v>5.1476175755768037E-2</v>
      </c>
      <c r="J216" s="302">
        <f t="shared" si="99"/>
        <v>0.58864027102510419</v>
      </c>
      <c r="K216" s="303"/>
      <c r="L216" s="302">
        <v>0.16637146760155405</v>
      </c>
      <c r="M216" s="302">
        <v>0.34406878772903338</v>
      </c>
      <c r="N216" s="302">
        <v>4.3667753106551299E-2</v>
      </c>
      <c r="O216" s="302">
        <f t="shared" si="100"/>
        <v>0.55410800843713881</v>
      </c>
    </row>
    <row r="217" spans="1:15" s="236" customFormat="1" x14ac:dyDescent="0.2">
      <c r="A217" s="237" t="str">
        <f>name!E$8</f>
        <v>Skilled trades occupations</v>
      </c>
      <c r="B217" s="302">
        <v>0.13533402968032129</v>
      </c>
      <c r="C217" s="302">
        <v>2.5109971688096491E-2</v>
      </c>
      <c r="D217" s="302">
        <v>0.14479583889254927</v>
      </c>
      <c r="E217" s="302">
        <f t="shared" si="98"/>
        <v>0.30523984026096707</v>
      </c>
      <c r="F217" s="303"/>
      <c r="G217" s="302">
        <v>0.1005653375535316</v>
      </c>
      <c r="H217" s="302">
        <v>3.6383681355068552E-2</v>
      </c>
      <c r="I217" s="302">
        <v>0.25826210320191151</v>
      </c>
      <c r="J217" s="302">
        <f>SUM(G217:I217)</f>
        <v>0.39521112211051168</v>
      </c>
      <c r="K217" s="303"/>
      <c r="L217" s="302">
        <v>5.468025795212747E-2</v>
      </c>
      <c r="M217" s="302">
        <v>4.526743256788248E-2</v>
      </c>
      <c r="N217" s="302">
        <v>0.28535092353306052</v>
      </c>
      <c r="O217" s="302">
        <f t="shared" si="100"/>
        <v>0.38529861405307048</v>
      </c>
    </row>
    <row r="218" spans="1:15" s="236" customFormat="1" x14ac:dyDescent="0.2">
      <c r="A218" s="237" t="str">
        <f>name!E$9</f>
        <v>Caring, leisure and other service occupations</v>
      </c>
      <c r="B218" s="302">
        <v>0.11862224252267875</v>
      </c>
      <c r="C218" s="302">
        <v>0.11653732490709236</v>
      </c>
      <c r="D218" s="302">
        <v>2.4736594365469721E-2</v>
      </c>
      <c r="E218" s="302">
        <f t="shared" si="98"/>
        <v>0.25989616179524083</v>
      </c>
      <c r="F218" s="303"/>
      <c r="G218" s="302">
        <v>8.2792086198303291E-2</v>
      </c>
      <c r="H218" s="302">
        <v>0.17724387324675075</v>
      </c>
      <c r="I218" s="302">
        <v>6.3003898201226108E-2</v>
      </c>
      <c r="J218" s="302">
        <f t="shared" ref="J218:J221" si="101">SUM(G218:I218)</f>
        <v>0.32303985764628013</v>
      </c>
      <c r="K218" s="303"/>
      <c r="L218" s="302">
        <v>8.6944134222625896E-2</v>
      </c>
      <c r="M218" s="302">
        <v>0.16803610564503257</v>
      </c>
      <c r="N218" s="302">
        <v>6.9741090407281103E-2</v>
      </c>
      <c r="O218" s="302">
        <f t="shared" si="100"/>
        <v>0.3247213302749396</v>
      </c>
    </row>
    <row r="219" spans="1:15" s="236" customFormat="1" x14ac:dyDescent="0.2">
      <c r="A219" s="237" t="str">
        <f>name!E$10</f>
        <v>Sales and customer service occupations</v>
      </c>
      <c r="B219" s="302">
        <v>0.13232583471635051</v>
      </c>
      <c r="C219" s="302">
        <v>9.2088129226240406E-2</v>
      </c>
      <c r="D219" s="302">
        <v>2.8389156383638686E-2</v>
      </c>
      <c r="E219" s="302">
        <f t="shared" si="98"/>
        <v>0.25280312032622959</v>
      </c>
      <c r="F219" s="303"/>
      <c r="G219" s="302">
        <v>0.10531182081917666</v>
      </c>
      <c r="H219" s="302">
        <v>0.15811195658889715</v>
      </c>
      <c r="I219" s="302">
        <v>4.5372939284648119E-2</v>
      </c>
      <c r="J219" s="302">
        <f t="shared" si="101"/>
        <v>0.30879671669272196</v>
      </c>
      <c r="K219" s="303"/>
      <c r="L219" s="302">
        <v>0.10488122936369981</v>
      </c>
      <c r="M219" s="302">
        <v>0.19759988819777793</v>
      </c>
      <c r="N219" s="302">
        <v>3.6964162468369893E-2</v>
      </c>
      <c r="O219" s="302">
        <f t="shared" si="100"/>
        <v>0.33944528002984764</v>
      </c>
    </row>
    <row r="220" spans="1:15" s="236" customFormat="1" x14ac:dyDescent="0.2">
      <c r="A220" s="237" t="str">
        <f>name!E$11</f>
        <v>Process, plant and machine operatives</v>
      </c>
      <c r="B220" s="302">
        <v>3.9580875433236483E-2</v>
      </c>
      <c r="C220" s="302">
        <v>1.5013891920476067E-2</v>
      </c>
      <c r="D220" s="302">
        <v>3.9830428455942569E-2</v>
      </c>
      <c r="E220" s="302">
        <f t="shared" si="98"/>
        <v>9.442519580965511E-2</v>
      </c>
      <c r="F220" s="303"/>
      <c r="G220" s="302">
        <v>2.6081089121038778E-2</v>
      </c>
      <c r="H220" s="302">
        <v>2.7576829891271071E-2</v>
      </c>
      <c r="I220" s="302">
        <v>0.10439366387121139</v>
      </c>
      <c r="J220" s="302">
        <f t="shared" si="101"/>
        <v>0.15805158288352122</v>
      </c>
      <c r="K220" s="303"/>
      <c r="L220" s="302">
        <v>1.5990370130958113E-2</v>
      </c>
      <c r="M220" s="302">
        <v>2.5890424327873487E-2</v>
      </c>
      <c r="N220" s="302">
        <v>0.14273698346692129</v>
      </c>
      <c r="O220" s="302">
        <f t="shared" si="100"/>
        <v>0.1846177779257529</v>
      </c>
    </row>
    <row r="221" spans="1:15" s="236" customFormat="1" x14ac:dyDescent="0.2">
      <c r="A221" s="237" t="str">
        <f>name!E$12</f>
        <v>Elementary occupations</v>
      </c>
      <c r="B221" s="302">
        <v>0.18086714609692975</v>
      </c>
      <c r="C221" s="302">
        <v>0.21880638817000991</v>
      </c>
      <c r="D221" s="302">
        <v>0.23295361831282746</v>
      </c>
      <c r="E221" s="302">
        <f t="shared" si="98"/>
        <v>0.63262715257976709</v>
      </c>
      <c r="F221" s="303"/>
      <c r="G221" s="302">
        <v>9.8605305002157154E-2</v>
      </c>
      <c r="H221" s="302">
        <v>0.27438562416944806</v>
      </c>
      <c r="I221" s="302">
        <v>0.36579373019066314</v>
      </c>
      <c r="J221" s="302">
        <f t="shared" si="101"/>
        <v>0.73878465936226834</v>
      </c>
      <c r="K221" s="303"/>
      <c r="L221" s="302">
        <v>8.7843121008192276E-2</v>
      </c>
      <c r="M221" s="302">
        <v>0.22451098106273282</v>
      </c>
      <c r="N221" s="302">
        <v>0.40962410625553897</v>
      </c>
      <c r="O221" s="302">
        <f t="shared" si="100"/>
        <v>0.72197820832646409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1.8404724546200049</v>
      </c>
      <c r="C223" s="311">
        <f t="shared" ref="C223:E223" si="102">SUM(C213:C221)</f>
        <v>0.92186049208968157</v>
      </c>
      <c r="D223" s="311">
        <f t="shared" si="102"/>
        <v>1.5946670532903084</v>
      </c>
      <c r="E223" s="311">
        <f t="shared" si="102"/>
        <v>4.3569999999999949</v>
      </c>
      <c r="F223" s="311"/>
      <c r="G223" s="311">
        <f t="shared" ref="G223:J223" si="103">SUM(G213:G221)</f>
        <v>1.6838051704574757</v>
      </c>
      <c r="H223" s="311">
        <f t="shared" si="103"/>
        <v>1.486914949389248</v>
      </c>
      <c r="I223" s="311">
        <f t="shared" si="103"/>
        <v>3.135279880153282</v>
      </c>
      <c r="J223" s="311">
        <f t="shared" si="103"/>
        <v>6.3060000000000054</v>
      </c>
      <c r="K223" s="311"/>
      <c r="L223" s="311">
        <f t="shared" ref="L223:O223" si="104">SUM(L213:L221)</f>
        <v>1.6521390521232635</v>
      </c>
      <c r="M223" s="311">
        <f t="shared" si="104"/>
        <v>1.5545144428790565</v>
      </c>
      <c r="N223" s="311">
        <f t="shared" si="104"/>
        <v>3.0893465049976743</v>
      </c>
      <c r="O223" s="311">
        <f t="shared" si="104"/>
        <v>6.2959999999999923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2.7607298322647957</v>
      </c>
      <c r="C230" s="302">
        <v>0.25725237749911228</v>
      </c>
      <c r="D230" s="302">
        <v>0.29652113266436769</v>
      </c>
      <c r="E230" s="302">
        <f>SUM(B230:D230)</f>
        <v>3.3145033424282757</v>
      </c>
      <c r="F230" s="303"/>
      <c r="G230" s="302">
        <v>3.278674113813913</v>
      </c>
      <c r="H230" s="302">
        <v>0.30183882785450988</v>
      </c>
      <c r="I230" s="302">
        <v>0.66386128164595681</v>
      </c>
      <c r="J230" s="302">
        <f>SUM(G230:I230)</f>
        <v>4.24437422331438</v>
      </c>
      <c r="K230" s="303"/>
      <c r="L230" s="302">
        <v>3.0484274577646984</v>
      </c>
      <c r="M230" s="302">
        <v>0.353373978583505</v>
      </c>
      <c r="N230" s="302">
        <v>0.78790751165685347</v>
      </c>
      <c r="O230" s="302">
        <f>SUM(L230:N230)</f>
        <v>4.1897089480050571</v>
      </c>
    </row>
    <row r="231" spans="1:15" s="236" customFormat="1" x14ac:dyDescent="0.2">
      <c r="A231" s="237" t="str">
        <f>name!E$5</f>
        <v>Professional occupations</v>
      </c>
      <c r="B231" s="302">
        <v>8.3608542882676851</v>
      </c>
      <c r="C231" s="302">
        <v>0.36055203339081815</v>
      </c>
      <c r="D231" s="302">
        <v>1.095860419934281</v>
      </c>
      <c r="E231" s="302">
        <f t="shared" ref="E231:E238" si="105">SUM(B231:D231)</f>
        <v>9.8172667415927837</v>
      </c>
      <c r="F231" s="303"/>
      <c r="G231" s="302">
        <v>10.349893943340449</v>
      </c>
      <c r="H231" s="302">
        <v>0.30594752124618391</v>
      </c>
      <c r="I231" s="302">
        <v>2.1160821840856547</v>
      </c>
      <c r="J231" s="302">
        <f t="shared" ref="J231:J233" si="106">SUM(G231:I231)</f>
        <v>12.771923648672288</v>
      </c>
      <c r="K231" s="303"/>
      <c r="L231" s="302">
        <v>13.201878864202953</v>
      </c>
      <c r="M231" s="302">
        <v>0.40819523478096481</v>
      </c>
      <c r="N231" s="302">
        <v>2.0418849909504231</v>
      </c>
      <c r="O231" s="302">
        <f t="shared" ref="O231:O238" si="107">SUM(L231:N231)</f>
        <v>15.651959089934342</v>
      </c>
    </row>
    <row r="232" spans="1:15" s="236" customFormat="1" x14ac:dyDescent="0.2">
      <c r="A232" s="237" t="str">
        <f>name!E$6</f>
        <v>Associate professional occupations</v>
      </c>
      <c r="B232" s="302">
        <v>3.5227757633807988</v>
      </c>
      <c r="C232" s="302">
        <v>0.41054893135081194</v>
      </c>
      <c r="D232" s="302">
        <v>0.38557874470783032</v>
      </c>
      <c r="E232" s="302">
        <f t="shared" si="105"/>
        <v>4.318903439439441</v>
      </c>
      <c r="F232" s="303"/>
      <c r="G232" s="302">
        <v>4.2102534878660514</v>
      </c>
      <c r="H232" s="302">
        <v>0.39152831414088646</v>
      </c>
      <c r="I232" s="302">
        <v>0.72293808668020287</v>
      </c>
      <c r="J232" s="302">
        <f t="shared" si="106"/>
        <v>5.3247198886871407</v>
      </c>
      <c r="K232" s="303"/>
      <c r="L232" s="302">
        <v>4.2359700888811451</v>
      </c>
      <c r="M232" s="302">
        <v>0.39037031212211526</v>
      </c>
      <c r="N232" s="302">
        <v>0.82086237923955274</v>
      </c>
      <c r="O232" s="302">
        <f t="shared" si="107"/>
        <v>5.4472027802428133</v>
      </c>
    </row>
    <row r="233" spans="1:15" s="236" customFormat="1" x14ac:dyDescent="0.2">
      <c r="A233" s="237" t="str">
        <f>name!E$7</f>
        <v>Administrative and secretarial occupations</v>
      </c>
      <c r="B233" s="302">
        <v>1.4702424958358347</v>
      </c>
      <c r="C233" s="302">
        <v>0.95439154422147232</v>
      </c>
      <c r="D233" s="302">
        <v>6.7531783757298444E-2</v>
      </c>
      <c r="E233" s="302">
        <f t="shared" si="105"/>
        <v>2.4921658238146054</v>
      </c>
      <c r="F233" s="303"/>
      <c r="G233" s="302">
        <v>1.591355277451616</v>
      </c>
      <c r="H233" s="302">
        <v>0.62817539677899958</v>
      </c>
      <c r="I233" s="302">
        <v>9.8569139003184397E-2</v>
      </c>
      <c r="J233" s="302">
        <f t="shared" si="106"/>
        <v>2.3180998132338</v>
      </c>
      <c r="K233" s="303"/>
      <c r="L233" s="302">
        <v>1.5108135897727173</v>
      </c>
      <c r="M233" s="302">
        <v>0.56778323470218772</v>
      </c>
      <c r="N233" s="302">
        <v>7.2853570660928235E-2</v>
      </c>
      <c r="O233" s="302">
        <f t="shared" si="107"/>
        <v>2.151450395135833</v>
      </c>
    </row>
    <row r="234" spans="1:15" s="236" customFormat="1" x14ac:dyDescent="0.2">
      <c r="A234" s="237" t="str">
        <f>name!E$8</f>
        <v>Skilled trades occupations</v>
      </c>
      <c r="B234" s="302">
        <v>0.94057468590207127</v>
      </c>
      <c r="C234" s="302">
        <v>3.9694552088139476E-2</v>
      </c>
      <c r="D234" s="302">
        <v>0.32613986826479169</v>
      </c>
      <c r="E234" s="302">
        <f t="shared" si="105"/>
        <v>1.3064091062550025</v>
      </c>
      <c r="F234" s="303"/>
      <c r="G234" s="302">
        <v>0.87908741766375564</v>
      </c>
      <c r="H234" s="302">
        <v>3.2270275453010991E-2</v>
      </c>
      <c r="I234" s="302">
        <v>0.51059595149408088</v>
      </c>
      <c r="J234" s="302">
        <f>SUM(G234:I234)</f>
        <v>1.4219536446108476</v>
      </c>
      <c r="K234" s="303"/>
      <c r="L234" s="302">
        <v>0.59880982780552972</v>
      </c>
      <c r="M234" s="302">
        <v>3.7596976872763303E-2</v>
      </c>
      <c r="N234" s="302">
        <v>0.91186304808643137</v>
      </c>
      <c r="O234" s="302">
        <f t="shared" si="107"/>
        <v>1.5482698527647245</v>
      </c>
    </row>
    <row r="235" spans="1:15" s="236" customFormat="1" x14ac:dyDescent="0.2">
      <c r="A235" s="237" t="str">
        <f>name!E$9</f>
        <v>Caring, leisure and other service occupations</v>
      </c>
      <c r="B235" s="302">
        <v>0.472825557470615</v>
      </c>
      <c r="C235" s="302">
        <v>0.10207660944310738</v>
      </c>
      <c r="D235" s="302">
        <v>4.0253567084683105E-2</v>
      </c>
      <c r="E235" s="302">
        <f t="shared" si="105"/>
        <v>0.61515573399840551</v>
      </c>
      <c r="F235" s="303"/>
      <c r="G235" s="302">
        <v>0.50594901207591603</v>
      </c>
      <c r="H235" s="302">
        <v>7.2745176011388177E-2</v>
      </c>
      <c r="I235" s="302">
        <v>7.03869599849824E-2</v>
      </c>
      <c r="J235" s="302">
        <f t="shared" ref="J235:J238" si="108">SUM(G235:I235)</f>
        <v>0.64908114807228667</v>
      </c>
      <c r="K235" s="303"/>
      <c r="L235" s="302">
        <v>0.63128906303894039</v>
      </c>
      <c r="M235" s="302">
        <v>7.1786107460011211E-2</v>
      </c>
      <c r="N235" s="302">
        <v>0.11188050266220229</v>
      </c>
      <c r="O235" s="302">
        <f t="shared" si="107"/>
        <v>0.81495567316115392</v>
      </c>
    </row>
    <row r="236" spans="1:15" s="236" customFormat="1" x14ac:dyDescent="0.2">
      <c r="A236" s="237" t="str">
        <f>name!E$10</f>
        <v>Sales and customer service occupations</v>
      </c>
      <c r="B236" s="302">
        <v>0.66893824142273728</v>
      </c>
      <c r="C236" s="302">
        <v>0.35647560812647738</v>
      </c>
      <c r="D236" s="302">
        <v>4.7299254302118288E-2</v>
      </c>
      <c r="E236" s="302">
        <f t="shared" si="105"/>
        <v>1.0727131038513329</v>
      </c>
      <c r="F236" s="303"/>
      <c r="G236" s="302">
        <v>0.74328404100438361</v>
      </c>
      <c r="H236" s="302">
        <v>0.30400534746285879</v>
      </c>
      <c r="I236" s="302">
        <v>6.5935531286401158E-2</v>
      </c>
      <c r="J236" s="302">
        <f t="shared" si="108"/>
        <v>1.1132249197536437</v>
      </c>
      <c r="K236" s="303"/>
      <c r="L236" s="302">
        <v>0.81068194173954633</v>
      </c>
      <c r="M236" s="302">
        <v>0.37087354601827849</v>
      </c>
      <c r="N236" s="302">
        <v>7.4265135220893994E-2</v>
      </c>
      <c r="O236" s="302">
        <f t="shared" si="107"/>
        <v>1.2558206229787188</v>
      </c>
    </row>
    <row r="237" spans="1:15" s="236" customFormat="1" x14ac:dyDescent="0.2">
      <c r="A237" s="237" t="str">
        <f>name!E$11</f>
        <v>Process, plant and machine operatives</v>
      </c>
      <c r="B237" s="302">
        <v>0.1101672113832502</v>
      </c>
      <c r="C237" s="302">
        <v>3.7786431331922027E-2</v>
      </c>
      <c r="D237" s="302">
        <v>7.4124448784341157E-2</v>
      </c>
      <c r="E237" s="302">
        <f t="shared" si="105"/>
        <v>0.22207809149951338</v>
      </c>
      <c r="F237" s="303"/>
      <c r="G237" s="302">
        <v>9.1865790807693429E-2</v>
      </c>
      <c r="H237" s="302">
        <v>5.4061295183749122E-2</v>
      </c>
      <c r="I237" s="302">
        <v>0.14916739289077682</v>
      </c>
      <c r="J237" s="302">
        <f t="shared" si="108"/>
        <v>0.2950944788822194</v>
      </c>
      <c r="K237" s="303"/>
      <c r="L237" s="302">
        <v>7.874939282601108E-2</v>
      </c>
      <c r="M237" s="302">
        <v>5.1784117153006494E-2</v>
      </c>
      <c r="N237" s="302">
        <v>0.19977761361074306</v>
      </c>
      <c r="O237" s="302">
        <f t="shared" si="107"/>
        <v>0.33031112358976067</v>
      </c>
    </row>
    <row r="238" spans="1:15" s="236" customFormat="1" x14ac:dyDescent="0.2">
      <c r="A238" s="237" t="str">
        <f>name!E$12</f>
        <v>Elementary occupations</v>
      </c>
      <c r="B238" s="302">
        <v>0.19048862770261329</v>
      </c>
      <c r="C238" s="302">
        <v>8.6431315795686012E-2</v>
      </c>
      <c r="D238" s="302">
        <v>0.10988467362234801</v>
      </c>
      <c r="E238" s="302">
        <f t="shared" si="105"/>
        <v>0.38680461712064729</v>
      </c>
      <c r="F238" s="303"/>
      <c r="G238" s="302">
        <v>0.14512169196945271</v>
      </c>
      <c r="H238" s="302">
        <v>5.7922916504921859E-2</v>
      </c>
      <c r="I238" s="302">
        <v>0.14948362629895984</v>
      </c>
      <c r="J238" s="302">
        <f t="shared" si="108"/>
        <v>0.35252823477333439</v>
      </c>
      <c r="K238" s="303"/>
      <c r="L238" s="302">
        <v>0.1326149036797733</v>
      </c>
      <c r="M238" s="302">
        <v>6.796663199170723E-2</v>
      </c>
      <c r="N238" s="302">
        <v>0.21773997851607951</v>
      </c>
      <c r="O238" s="302">
        <f t="shared" si="107"/>
        <v>0.41832151418756003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18.497596703630396</v>
      </c>
      <c r="C240" s="311">
        <f t="shared" ref="C240:E240" si="109">SUM(C230:C238)</f>
        <v>2.6052094032475468</v>
      </c>
      <c r="D240" s="311">
        <f t="shared" si="109"/>
        <v>2.4431938931220598</v>
      </c>
      <c r="E240" s="311">
        <f t="shared" si="109"/>
        <v>23.546000000000006</v>
      </c>
      <c r="F240" s="311"/>
      <c r="G240" s="311">
        <f t="shared" ref="G240:J240" si="110">SUM(G230:G238)</f>
        <v>21.795484775993234</v>
      </c>
      <c r="H240" s="311">
        <f t="shared" si="110"/>
        <v>2.1484950706365087</v>
      </c>
      <c r="I240" s="311">
        <f t="shared" si="110"/>
        <v>4.5470201533701999</v>
      </c>
      <c r="J240" s="311">
        <f t="shared" si="110"/>
        <v>28.490999999999946</v>
      </c>
      <c r="K240" s="311"/>
      <c r="L240" s="311">
        <f t="shared" ref="L240:O240" si="111">SUM(L230:L238)</f>
        <v>24.249235129711316</v>
      </c>
      <c r="M240" s="311">
        <f t="shared" si="111"/>
        <v>2.3197301396845393</v>
      </c>
      <c r="N240" s="311">
        <f t="shared" si="111"/>
        <v>5.2390347306041063</v>
      </c>
      <c r="O240" s="311">
        <f t="shared" si="111"/>
        <v>31.807999999999964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3.7034009866673614</v>
      </c>
      <c r="C247" s="302">
        <v>0.29911845952132515</v>
      </c>
      <c r="D247" s="302">
        <v>0.3930203010357175</v>
      </c>
      <c r="E247" s="302">
        <f>SUM(B247:D247)</f>
        <v>4.3955397472244035</v>
      </c>
      <c r="F247" s="303"/>
      <c r="G247" s="302">
        <v>4.1514115910504206</v>
      </c>
      <c r="H247" s="302">
        <v>0.6067376716581786</v>
      </c>
      <c r="I247" s="302">
        <v>0.42192384287719392</v>
      </c>
      <c r="J247" s="302">
        <f>SUM(G247:I247)</f>
        <v>5.1800731055857936</v>
      </c>
      <c r="K247" s="303"/>
      <c r="L247" s="302">
        <v>3.4761244638770106</v>
      </c>
      <c r="M247" s="302">
        <v>0.77213926157240009</v>
      </c>
      <c r="N247" s="302">
        <v>0.43723623908799863</v>
      </c>
      <c r="O247" s="302">
        <f>SUM(L247:N247)</f>
        <v>4.6854999645374091</v>
      </c>
    </row>
    <row r="248" spans="1:15" s="236" customFormat="1" x14ac:dyDescent="0.2">
      <c r="A248" s="237" t="str">
        <f>name!E$5</f>
        <v>Professional occupations</v>
      </c>
      <c r="B248" s="302">
        <v>4.6040485774273039</v>
      </c>
      <c r="C248" s="302">
        <v>0.22707513081756567</v>
      </c>
      <c r="D248" s="302">
        <v>1.0012424602309682</v>
      </c>
      <c r="E248" s="302">
        <f t="shared" ref="E248:E255" si="112">SUM(B248:D248)</f>
        <v>5.8323661684758381</v>
      </c>
      <c r="F248" s="303"/>
      <c r="G248" s="302">
        <v>6.1127956778098085</v>
      </c>
      <c r="H248" s="302">
        <v>0.42689908098913071</v>
      </c>
      <c r="I248" s="302">
        <v>0.77547732554038296</v>
      </c>
      <c r="J248" s="302">
        <f t="shared" ref="J248:J250" si="113">SUM(G248:I248)</f>
        <v>7.3151720843393218</v>
      </c>
      <c r="K248" s="303"/>
      <c r="L248" s="302">
        <v>7.2538153068880584</v>
      </c>
      <c r="M248" s="302">
        <v>0.476850483735206</v>
      </c>
      <c r="N248" s="302">
        <v>0.69281203836322425</v>
      </c>
      <c r="O248" s="302">
        <f t="shared" ref="O248:O255" si="114">SUM(L248:N248)</f>
        <v>8.4234778289864884</v>
      </c>
    </row>
    <row r="249" spans="1:15" s="236" customFormat="1" x14ac:dyDescent="0.2">
      <c r="A249" s="237" t="str">
        <f>name!E$6</f>
        <v>Associate professional occupations</v>
      </c>
      <c r="B249" s="302">
        <v>5.6015457167925602</v>
      </c>
      <c r="C249" s="302">
        <v>0.57381230553962115</v>
      </c>
      <c r="D249" s="302">
        <v>1.1986261787557024</v>
      </c>
      <c r="E249" s="302">
        <f t="shared" si="112"/>
        <v>7.3739842010878842</v>
      </c>
      <c r="F249" s="303"/>
      <c r="G249" s="302">
        <v>6.4257757355812846</v>
      </c>
      <c r="H249" s="302">
        <v>0.85717775163882504</v>
      </c>
      <c r="I249" s="302">
        <v>1.0182121147162582</v>
      </c>
      <c r="J249" s="302">
        <f t="shared" si="113"/>
        <v>8.3011656019363684</v>
      </c>
      <c r="K249" s="303"/>
      <c r="L249" s="302">
        <v>5.8232484736160837</v>
      </c>
      <c r="M249" s="302">
        <v>0.88093064600868975</v>
      </c>
      <c r="N249" s="302">
        <v>1.128381718517808</v>
      </c>
      <c r="O249" s="302">
        <f t="shared" si="114"/>
        <v>7.8325608381425811</v>
      </c>
    </row>
    <row r="250" spans="1:15" s="236" customFormat="1" x14ac:dyDescent="0.2">
      <c r="A250" s="237" t="str">
        <f>name!E$7</f>
        <v>Administrative and secretarial occupations</v>
      </c>
      <c r="B250" s="302">
        <v>7.1828856195040913</v>
      </c>
      <c r="C250" s="302">
        <v>2.5828507704519983</v>
      </c>
      <c r="D250" s="302">
        <v>0.45305388828410559</v>
      </c>
      <c r="E250" s="302">
        <f t="shared" si="112"/>
        <v>10.218790278240196</v>
      </c>
      <c r="F250" s="303"/>
      <c r="G250" s="302">
        <v>7.1047877701155917</v>
      </c>
      <c r="H250" s="302">
        <v>3.2951239449478513</v>
      </c>
      <c r="I250" s="302">
        <v>0.21508405570135516</v>
      </c>
      <c r="J250" s="302">
        <f t="shared" si="113"/>
        <v>10.614995770764798</v>
      </c>
      <c r="K250" s="303"/>
      <c r="L250" s="302">
        <v>6.2766149257219128</v>
      </c>
      <c r="M250" s="302">
        <v>2.7484070208484126</v>
      </c>
      <c r="N250" s="302">
        <v>0.21923571940234987</v>
      </c>
      <c r="O250" s="302">
        <f t="shared" si="114"/>
        <v>9.2442576659726754</v>
      </c>
    </row>
    <row r="251" spans="1:15" s="236" customFormat="1" x14ac:dyDescent="0.2">
      <c r="A251" s="237" t="str">
        <f>name!E$8</f>
        <v>Skilled trades occupations</v>
      </c>
      <c r="B251" s="302">
        <v>0.21114343504552191</v>
      </c>
      <c r="C251" s="302">
        <v>4.9105472206986495E-2</v>
      </c>
      <c r="D251" s="302">
        <v>0.13975859049593053</v>
      </c>
      <c r="E251" s="302">
        <f t="shared" si="112"/>
        <v>0.40000749774843891</v>
      </c>
      <c r="F251" s="303"/>
      <c r="G251" s="302">
        <v>0.17493976364863922</v>
      </c>
      <c r="H251" s="302">
        <v>5.2974915583472476E-2</v>
      </c>
      <c r="I251" s="302">
        <v>0.10991635922868426</v>
      </c>
      <c r="J251" s="302">
        <f>SUM(G251:I251)</f>
        <v>0.33783103846079598</v>
      </c>
      <c r="K251" s="303"/>
      <c r="L251" s="302">
        <v>0.14477564014343963</v>
      </c>
      <c r="M251" s="302">
        <v>4.6780498941979415E-2</v>
      </c>
      <c r="N251" s="302">
        <v>0.10461812423266258</v>
      </c>
      <c r="O251" s="302">
        <f t="shared" si="114"/>
        <v>0.29617426331808161</v>
      </c>
    </row>
    <row r="252" spans="1:15" s="236" customFormat="1" x14ac:dyDescent="0.2">
      <c r="A252" s="237" t="str">
        <f>name!E$9</f>
        <v>Caring, leisure and other service occupations</v>
      </c>
      <c r="B252" s="302">
        <v>0.16851260013137478</v>
      </c>
      <c r="C252" s="302">
        <v>2.0017902873228206E-2</v>
      </c>
      <c r="D252" s="302">
        <v>0.12274936944187871</v>
      </c>
      <c r="E252" s="302">
        <f t="shared" si="112"/>
        <v>0.3112798724464817</v>
      </c>
      <c r="F252" s="303"/>
      <c r="G252" s="302">
        <v>0.20319464532023793</v>
      </c>
      <c r="H252" s="302">
        <v>2.4802575167734219E-2</v>
      </c>
      <c r="I252" s="302">
        <v>5.821050163955245E-2</v>
      </c>
      <c r="J252" s="302">
        <f t="shared" ref="J252:J255" si="115">SUM(G252:I252)</f>
        <v>0.2862077221275246</v>
      </c>
      <c r="K252" s="303"/>
      <c r="L252" s="302">
        <v>0.21684441486799505</v>
      </c>
      <c r="M252" s="302">
        <v>1.9241434919372139E-2</v>
      </c>
      <c r="N252" s="302">
        <v>9.4866369604030346E-2</v>
      </c>
      <c r="O252" s="302">
        <f t="shared" si="114"/>
        <v>0.33095221939139752</v>
      </c>
    </row>
    <row r="253" spans="1:15" s="236" customFormat="1" x14ac:dyDescent="0.2">
      <c r="A253" s="237" t="str">
        <f>name!E$10</f>
        <v>Sales and customer service occupations</v>
      </c>
      <c r="B253" s="302">
        <v>1.7451215630238666</v>
      </c>
      <c r="C253" s="302">
        <v>0.68413023163265529</v>
      </c>
      <c r="D253" s="302">
        <v>0.59380252760301389</v>
      </c>
      <c r="E253" s="302">
        <f t="shared" si="112"/>
        <v>3.0230543222595356</v>
      </c>
      <c r="F253" s="303"/>
      <c r="G253" s="302">
        <v>1.7585940879928572</v>
      </c>
      <c r="H253" s="302">
        <v>1.0049401010948082</v>
      </c>
      <c r="I253" s="302">
        <v>0.19203407285424912</v>
      </c>
      <c r="J253" s="302">
        <f t="shared" si="115"/>
        <v>2.9555682619419148</v>
      </c>
      <c r="K253" s="303"/>
      <c r="L253" s="302">
        <v>1.6721488280221919</v>
      </c>
      <c r="M253" s="302">
        <v>1.0632494544859969</v>
      </c>
      <c r="N253" s="302">
        <v>0.17290297835746593</v>
      </c>
      <c r="O253" s="302">
        <f t="shared" si="114"/>
        <v>2.9083012608656547</v>
      </c>
    </row>
    <row r="254" spans="1:15" s="236" customFormat="1" x14ac:dyDescent="0.2">
      <c r="A254" s="237" t="str">
        <f>name!E$11</f>
        <v>Process, plant and machine operatives</v>
      </c>
      <c r="B254" s="302">
        <v>0.11251322140768323</v>
      </c>
      <c r="C254" s="302">
        <v>1.5002671512223198E-2</v>
      </c>
      <c r="D254" s="302">
        <v>9.8056255289910271E-2</v>
      </c>
      <c r="E254" s="302">
        <f t="shared" si="112"/>
        <v>0.22557214820981669</v>
      </c>
      <c r="F254" s="303"/>
      <c r="G254" s="302">
        <v>8.7747860211532303E-2</v>
      </c>
      <c r="H254" s="302">
        <v>1.9921948276992972E-2</v>
      </c>
      <c r="I254" s="302">
        <v>0.15369272019854247</v>
      </c>
      <c r="J254" s="302">
        <f t="shared" si="115"/>
        <v>0.26136252868706777</v>
      </c>
      <c r="K254" s="303"/>
      <c r="L254" s="302">
        <v>7.5876911398556179E-2</v>
      </c>
      <c r="M254" s="302">
        <v>2.811664934214474E-2</v>
      </c>
      <c r="N254" s="302">
        <v>0.2077207086748657</v>
      </c>
      <c r="O254" s="302">
        <f t="shared" si="114"/>
        <v>0.31171426941556662</v>
      </c>
    </row>
    <row r="255" spans="1:15" s="236" customFormat="1" x14ac:dyDescent="0.2">
      <c r="A255" s="237" t="str">
        <f>name!E$12</f>
        <v>Elementary occupations</v>
      </c>
      <c r="B255" s="302">
        <v>0.27992844652993343</v>
      </c>
      <c r="C255" s="302">
        <v>6.8048684132009846E-2</v>
      </c>
      <c r="D255" s="302">
        <v>0.20942863364555583</v>
      </c>
      <c r="E255" s="302">
        <f t="shared" si="112"/>
        <v>0.55740576430749911</v>
      </c>
      <c r="F255" s="303"/>
      <c r="G255" s="302">
        <v>0.22327326196366992</v>
      </c>
      <c r="H255" s="302">
        <v>7.7374283640834901E-2</v>
      </c>
      <c r="I255" s="302">
        <v>8.1976340551893609E-2</v>
      </c>
      <c r="J255" s="302">
        <f t="shared" si="115"/>
        <v>0.38262388615639842</v>
      </c>
      <c r="K255" s="303"/>
      <c r="L255" s="302">
        <v>0.18776829735620484</v>
      </c>
      <c r="M255" s="302">
        <v>6.7354299010143767E-2</v>
      </c>
      <c r="N255" s="302">
        <v>0.10193909300380043</v>
      </c>
      <c r="O255" s="302">
        <f t="shared" si="114"/>
        <v>0.35706168937014904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23.609100166529696</v>
      </c>
      <c r="C257" s="311">
        <f t="shared" ref="C257:E257" si="116">SUM(C247:C255)</f>
        <v>4.5191616286876135</v>
      </c>
      <c r="D257" s="311">
        <f t="shared" si="116"/>
        <v>4.2097382047827825</v>
      </c>
      <c r="E257" s="311">
        <f t="shared" si="116"/>
        <v>32.338000000000093</v>
      </c>
      <c r="F257" s="311"/>
      <c r="G257" s="311">
        <f t="shared" ref="G257:J257" si="117">SUM(G247:G255)</f>
        <v>26.242520393694043</v>
      </c>
      <c r="H257" s="311">
        <f t="shared" si="117"/>
        <v>6.3659522729978288</v>
      </c>
      <c r="I257" s="311">
        <f t="shared" si="117"/>
        <v>3.026527333308112</v>
      </c>
      <c r="J257" s="311">
        <f t="shared" si="117"/>
        <v>35.634999999999977</v>
      </c>
      <c r="K257" s="311"/>
      <c r="L257" s="311">
        <f t="shared" ref="L257:O257" si="118">SUM(L247:L255)</f>
        <v>25.127217261891452</v>
      </c>
      <c r="M257" s="311">
        <f t="shared" si="118"/>
        <v>6.1030697488643453</v>
      </c>
      <c r="N257" s="311">
        <f t="shared" si="118"/>
        <v>3.1597129892442055</v>
      </c>
      <c r="O257" s="311">
        <f t="shared" si="118"/>
        <v>34.390000000000008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1.663962861454279</v>
      </c>
      <c r="C264" s="302">
        <v>0.29548649594070014</v>
      </c>
      <c r="D264" s="302">
        <v>0.26350530499312153</v>
      </c>
      <c r="E264" s="302">
        <f>SUM(B264:D264)</f>
        <v>2.2229546623881005</v>
      </c>
      <c r="F264" s="303"/>
      <c r="G264" s="302">
        <v>1.9399208043514231</v>
      </c>
      <c r="H264" s="302">
        <v>0.70937890470067211</v>
      </c>
      <c r="I264" s="302">
        <v>0.31420038512408005</v>
      </c>
      <c r="J264" s="302">
        <f>SUM(G264:I264)</f>
        <v>2.9635000941761755</v>
      </c>
      <c r="K264" s="303"/>
      <c r="L264" s="302">
        <v>2.1781899182889339</v>
      </c>
      <c r="M264" s="302">
        <v>0.72088721759315211</v>
      </c>
      <c r="N264" s="302">
        <v>0.36613517099641024</v>
      </c>
      <c r="O264" s="302">
        <f>SUM(L264:N264)</f>
        <v>3.2652123068784964</v>
      </c>
    </row>
    <row r="265" spans="1:15" s="236" customFormat="1" x14ac:dyDescent="0.2">
      <c r="A265" s="237" t="str">
        <f>name!E$5</f>
        <v>Professional occupations</v>
      </c>
      <c r="B265" s="302">
        <v>1.7882309727719612</v>
      </c>
      <c r="C265" s="302">
        <v>0.32899499598589704</v>
      </c>
      <c r="D265" s="302">
        <v>0.19075292513974523</v>
      </c>
      <c r="E265" s="302">
        <f t="shared" ref="E265:E272" si="119">SUM(B265:D265)</f>
        <v>2.3079788938976034</v>
      </c>
      <c r="F265" s="303"/>
      <c r="G265" s="302">
        <v>2.3193444814149951</v>
      </c>
      <c r="H265" s="302">
        <v>0.63905197760506027</v>
      </c>
      <c r="I265" s="302">
        <v>0.18456107140189545</v>
      </c>
      <c r="J265" s="302">
        <f t="shared" ref="J265:J267" si="120">SUM(G265:I265)</f>
        <v>3.1429575304219508</v>
      </c>
      <c r="K265" s="303"/>
      <c r="L265" s="302">
        <v>2.9929553941906932</v>
      </c>
      <c r="M265" s="302">
        <v>0.8033763287557274</v>
      </c>
      <c r="N265" s="302">
        <v>0.15932693897932021</v>
      </c>
      <c r="O265" s="302">
        <f t="shared" ref="O265:O272" si="121">SUM(L265:N265)</f>
        <v>3.9556586619257406</v>
      </c>
    </row>
    <row r="266" spans="1:15" s="236" customFormat="1" x14ac:dyDescent="0.2">
      <c r="A266" s="237" t="str">
        <f>name!E$6</f>
        <v>Associate professional occupations</v>
      </c>
      <c r="B266" s="302">
        <v>1.8136991549088315</v>
      </c>
      <c r="C266" s="302">
        <v>0.42973220826025782</v>
      </c>
      <c r="D266" s="302">
        <v>0.18968960269197446</v>
      </c>
      <c r="E266" s="302">
        <f t="shared" si="119"/>
        <v>2.4331209658610637</v>
      </c>
      <c r="F266" s="303"/>
      <c r="G266" s="302">
        <v>2.1305610225076972</v>
      </c>
      <c r="H266" s="302">
        <v>0.79127018051456377</v>
      </c>
      <c r="I266" s="302">
        <v>0.18154679600811297</v>
      </c>
      <c r="J266" s="302">
        <f t="shared" si="120"/>
        <v>3.103377999030374</v>
      </c>
      <c r="K266" s="303"/>
      <c r="L266" s="302">
        <v>2.7843728381748409</v>
      </c>
      <c r="M266" s="302">
        <v>0.90794453471342162</v>
      </c>
      <c r="N266" s="302">
        <v>0.24657994471123518</v>
      </c>
      <c r="O266" s="302">
        <f t="shared" si="121"/>
        <v>3.9388973175994977</v>
      </c>
    </row>
    <row r="267" spans="1:15" s="236" customFormat="1" x14ac:dyDescent="0.2">
      <c r="A267" s="237" t="str">
        <f>name!E$7</f>
        <v>Administrative and secretarial occupations</v>
      </c>
      <c r="B267" s="302">
        <v>2.0647376591114956</v>
      </c>
      <c r="C267" s="302">
        <v>1.7464717599060033</v>
      </c>
      <c r="D267" s="302">
        <v>3.2866140842924989E-2</v>
      </c>
      <c r="E267" s="302">
        <f t="shared" si="119"/>
        <v>3.8440755598604239</v>
      </c>
      <c r="F267" s="303"/>
      <c r="G267" s="302">
        <v>1.89287727710214</v>
      </c>
      <c r="H267" s="302">
        <v>1.8350040539575629</v>
      </c>
      <c r="I267" s="302">
        <v>3.0092814674152066E-2</v>
      </c>
      <c r="J267" s="302">
        <f t="shared" si="120"/>
        <v>3.7579741457338551</v>
      </c>
      <c r="K267" s="303"/>
      <c r="L267" s="302">
        <v>1.9130291722698418</v>
      </c>
      <c r="M267" s="302">
        <v>1.5691336569106862</v>
      </c>
      <c r="N267" s="302">
        <v>4.6508029498762392E-2</v>
      </c>
      <c r="O267" s="302">
        <f t="shared" si="121"/>
        <v>3.5286708586792903</v>
      </c>
    </row>
    <row r="268" spans="1:15" s="236" customFormat="1" x14ac:dyDescent="0.2">
      <c r="A268" s="237" t="str">
        <f>name!E$8</f>
        <v>Skilled trades occupations</v>
      </c>
      <c r="B268" s="302">
        <v>0.3340841220626109</v>
      </c>
      <c r="C268" s="302">
        <v>9.3633299575891477E-2</v>
      </c>
      <c r="D268" s="302">
        <v>0.57193398880515345</v>
      </c>
      <c r="E268" s="302">
        <f t="shared" si="119"/>
        <v>0.9996514104436558</v>
      </c>
      <c r="F268" s="303"/>
      <c r="G268" s="302">
        <v>0.31859091908604548</v>
      </c>
      <c r="H268" s="302">
        <v>0.14330050123078811</v>
      </c>
      <c r="I268" s="302">
        <v>0.39040999741398508</v>
      </c>
      <c r="J268" s="302">
        <f>SUM(G268:I268)</f>
        <v>0.85230141773081869</v>
      </c>
      <c r="K268" s="303"/>
      <c r="L268" s="302">
        <v>0.37034109512718844</v>
      </c>
      <c r="M268" s="302">
        <v>0.21670847820740516</v>
      </c>
      <c r="N268" s="302">
        <v>0.45488408681662984</v>
      </c>
      <c r="O268" s="302">
        <f t="shared" si="121"/>
        <v>1.0419336601512235</v>
      </c>
    </row>
    <row r="269" spans="1:15" s="236" customFormat="1" x14ac:dyDescent="0.2">
      <c r="A269" s="237" t="str">
        <f>name!E$9</f>
        <v>Caring, leisure and other service occupations</v>
      </c>
      <c r="B269" s="302">
        <v>0.35651187032050763</v>
      </c>
      <c r="C269" s="302">
        <v>0.17170681690100084</v>
      </c>
      <c r="D269" s="302">
        <v>9.948782193283319E-2</v>
      </c>
      <c r="E269" s="302">
        <f t="shared" si="119"/>
        <v>0.62770650915434167</v>
      </c>
      <c r="F269" s="303"/>
      <c r="G269" s="302">
        <v>0.32990655422930981</v>
      </c>
      <c r="H269" s="302">
        <v>0.22198456114006762</v>
      </c>
      <c r="I269" s="302">
        <v>8.5804079953189102E-2</v>
      </c>
      <c r="J269" s="302">
        <f t="shared" ref="J269:J272" si="122">SUM(G269:I269)</f>
        <v>0.63769519532256647</v>
      </c>
      <c r="K269" s="303"/>
      <c r="L269" s="302">
        <v>0.40962474038301877</v>
      </c>
      <c r="M269" s="302">
        <v>0.20415651081963343</v>
      </c>
      <c r="N269" s="302">
        <v>0.17903008065551121</v>
      </c>
      <c r="O269" s="302">
        <f t="shared" si="121"/>
        <v>0.79281133185816333</v>
      </c>
    </row>
    <row r="270" spans="1:15" s="236" customFormat="1" x14ac:dyDescent="0.2">
      <c r="A270" s="237" t="str">
        <f>name!E$10</f>
        <v>Sales and customer service occupations</v>
      </c>
      <c r="B270" s="302">
        <v>1.551716117706335</v>
      </c>
      <c r="C270" s="302">
        <v>0.76841738804263693</v>
      </c>
      <c r="D270" s="302">
        <v>0.10354541392706527</v>
      </c>
      <c r="E270" s="302">
        <f t="shared" si="119"/>
        <v>2.4236789196760369</v>
      </c>
      <c r="F270" s="303"/>
      <c r="G270" s="302">
        <v>1.3599469980194856</v>
      </c>
      <c r="H270" s="302">
        <v>0.97397777889620984</v>
      </c>
      <c r="I270" s="302">
        <v>8.6794834460066472E-2</v>
      </c>
      <c r="J270" s="302">
        <f t="shared" si="122"/>
        <v>2.4207196113757621</v>
      </c>
      <c r="K270" s="303"/>
      <c r="L270" s="302">
        <v>1.5057779625942969</v>
      </c>
      <c r="M270" s="302">
        <v>1.1041950733634063</v>
      </c>
      <c r="N270" s="302">
        <v>8.3692377159011885E-2</v>
      </c>
      <c r="O270" s="302">
        <f t="shared" si="121"/>
        <v>2.6936654131167148</v>
      </c>
    </row>
    <row r="271" spans="1:15" s="236" customFormat="1" x14ac:dyDescent="0.2">
      <c r="A271" s="237" t="str">
        <f>name!E$11</f>
        <v>Process, plant and machine operatives</v>
      </c>
      <c r="B271" s="302">
        <v>0.16336315540220672</v>
      </c>
      <c r="C271" s="302">
        <v>2.1980278963180781E-2</v>
      </c>
      <c r="D271" s="302">
        <v>3.1372993104847965E-2</v>
      </c>
      <c r="E271" s="302">
        <f t="shared" si="119"/>
        <v>0.21671642747023545</v>
      </c>
      <c r="F271" s="303"/>
      <c r="G271" s="302">
        <v>0.14906919027827698</v>
      </c>
      <c r="H271" s="302">
        <v>4.597512426537604E-2</v>
      </c>
      <c r="I271" s="302">
        <v>3.8069890354402017E-2</v>
      </c>
      <c r="J271" s="302">
        <f t="shared" si="122"/>
        <v>0.23311420489805501</v>
      </c>
      <c r="K271" s="303"/>
      <c r="L271" s="302">
        <v>0.11396097474566259</v>
      </c>
      <c r="M271" s="302">
        <v>4.7181151420657104E-2</v>
      </c>
      <c r="N271" s="302">
        <v>6.3489541272403638E-2</v>
      </c>
      <c r="O271" s="302">
        <f t="shared" si="121"/>
        <v>0.22463166743872334</v>
      </c>
    </row>
    <row r="272" spans="1:15" s="236" customFormat="1" x14ac:dyDescent="0.2">
      <c r="A272" s="237" t="str">
        <f>name!E$12</f>
        <v>Elementary occupations</v>
      </c>
      <c r="B272" s="302">
        <v>0.25881093072419198</v>
      </c>
      <c r="C272" s="302">
        <v>0.23380594283133491</v>
      </c>
      <c r="D272" s="302">
        <v>0.73149977769302288</v>
      </c>
      <c r="E272" s="302">
        <f t="shared" si="119"/>
        <v>1.2241166512485497</v>
      </c>
      <c r="F272" s="303"/>
      <c r="G272" s="302">
        <v>0.23403486280669641</v>
      </c>
      <c r="H272" s="302">
        <v>0.22736916320448414</v>
      </c>
      <c r="I272" s="302">
        <v>0.66095577529926353</v>
      </c>
      <c r="J272" s="302">
        <f t="shared" si="122"/>
        <v>1.1223598013104441</v>
      </c>
      <c r="K272" s="303"/>
      <c r="L272" s="302">
        <v>0.23520249380451186</v>
      </c>
      <c r="M272" s="302">
        <v>0.18677347633745353</v>
      </c>
      <c r="N272" s="302">
        <v>0.82354281221020009</v>
      </c>
      <c r="O272" s="302">
        <f t="shared" si="121"/>
        <v>1.2455187823521654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9.9951168444624177</v>
      </c>
      <c r="C274" s="311">
        <f t="shared" ref="C274:E274" si="123">SUM(C264:C272)</f>
        <v>4.0902291864069031</v>
      </c>
      <c r="D274" s="311">
        <f t="shared" si="123"/>
        <v>2.2146539691306888</v>
      </c>
      <c r="E274" s="311">
        <f t="shared" si="123"/>
        <v>16.300000000000011</v>
      </c>
      <c r="F274" s="311"/>
      <c r="G274" s="311">
        <f t="shared" ref="G274:J274" si="124">SUM(G264:G272)</f>
        <v>10.674252109796068</v>
      </c>
      <c r="H274" s="311">
        <f t="shared" si="124"/>
        <v>5.5873122455147852</v>
      </c>
      <c r="I274" s="311">
        <f t="shared" si="124"/>
        <v>1.9724356446891469</v>
      </c>
      <c r="J274" s="311">
        <f t="shared" si="124"/>
        <v>18.234000000000002</v>
      </c>
      <c r="K274" s="311"/>
      <c r="L274" s="311">
        <f t="shared" ref="L274:O274" si="125">SUM(L264:L272)</f>
        <v>12.503454589578986</v>
      </c>
      <c r="M274" s="311">
        <f t="shared" si="125"/>
        <v>5.7603564281215434</v>
      </c>
      <c r="N274" s="311">
        <f t="shared" si="125"/>
        <v>2.4231889822994845</v>
      </c>
      <c r="O274" s="311">
        <f t="shared" si="125"/>
        <v>20.687000000000012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6.4029646677151799</v>
      </c>
      <c r="C281" s="302">
        <v>1.2200602978690442</v>
      </c>
      <c r="D281" s="302">
        <v>1.3345237073081038</v>
      </c>
      <c r="E281" s="302">
        <f>SUM(B281:D281)</f>
        <v>8.9575486728923277</v>
      </c>
      <c r="F281" s="303"/>
      <c r="G281" s="302">
        <v>6.4701881776811936</v>
      </c>
      <c r="H281" s="302">
        <v>1.7335426576882773</v>
      </c>
      <c r="I281" s="302">
        <v>2.1543962905223317</v>
      </c>
      <c r="J281" s="302">
        <f>SUM(G281:I281)</f>
        <v>10.358127125891803</v>
      </c>
      <c r="K281" s="303"/>
      <c r="L281" s="302">
        <v>5.8892453902042892</v>
      </c>
      <c r="M281" s="302">
        <v>2.3015419123136818</v>
      </c>
      <c r="N281" s="302">
        <v>2.5750221548250249</v>
      </c>
      <c r="O281" s="302">
        <f>SUM(L281:N281)</f>
        <v>10.765809457342996</v>
      </c>
    </row>
    <row r="282" spans="1:15" s="236" customFormat="1" x14ac:dyDescent="0.2">
      <c r="A282" s="237" t="str">
        <f>name!E$5</f>
        <v>Professional occupations</v>
      </c>
      <c r="B282" s="302">
        <v>17.448591121207553</v>
      </c>
      <c r="C282" s="302">
        <v>2.1786223751534979</v>
      </c>
      <c r="D282" s="302">
        <v>6.1827046619327106</v>
      </c>
      <c r="E282" s="302">
        <f t="shared" ref="E282:E289" si="126">SUM(B282:D282)</f>
        <v>25.809918158293762</v>
      </c>
      <c r="F282" s="303"/>
      <c r="G282" s="302">
        <v>20.714426704730041</v>
      </c>
      <c r="H282" s="302">
        <v>3.0648421525166412</v>
      </c>
      <c r="I282" s="302">
        <v>9.1781631114452349</v>
      </c>
      <c r="J282" s="302">
        <f t="shared" ref="J282:J284" si="127">SUM(G282:I282)</f>
        <v>32.957431968691914</v>
      </c>
      <c r="K282" s="303"/>
      <c r="L282" s="302">
        <v>25.171638371278707</v>
      </c>
      <c r="M282" s="302">
        <v>3.8904505985754776</v>
      </c>
      <c r="N282" s="302">
        <v>8.9920519700750514</v>
      </c>
      <c r="O282" s="302">
        <f t="shared" ref="O282:O289" si="128">SUM(L282:N282)</f>
        <v>38.054140939929233</v>
      </c>
    </row>
    <row r="283" spans="1:15" s="236" customFormat="1" x14ac:dyDescent="0.2">
      <c r="A283" s="237" t="str">
        <f>name!E$6</f>
        <v>Associate professional occupations</v>
      </c>
      <c r="B283" s="302">
        <v>9.9381786624617003</v>
      </c>
      <c r="C283" s="302">
        <v>2.1134327355856626</v>
      </c>
      <c r="D283" s="302">
        <v>2.8743408236169885</v>
      </c>
      <c r="E283" s="302">
        <f t="shared" si="126"/>
        <v>14.925952221664351</v>
      </c>
      <c r="F283" s="303"/>
      <c r="G283" s="302">
        <v>10.370016905569749</v>
      </c>
      <c r="H283" s="302">
        <v>2.4823243091533707</v>
      </c>
      <c r="I283" s="302">
        <v>3.5017286514983872</v>
      </c>
      <c r="J283" s="302">
        <f t="shared" si="127"/>
        <v>16.354069866221504</v>
      </c>
      <c r="K283" s="303"/>
      <c r="L283" s="302">
        <v>10.763413376509618</v>
      </c>
      <c r="M283" s="302">
        <v>2.942138305891778</v>
      </c>
      <c r="N283" s="302">
        <v>4.1534929155131479</v>
      </c>
      <c r="O283" s="302">
        <f t="shared" si="128"/>
        <v>17.859044597914544</v>
      </c>
    </row>
    <row r="284" spans="1:15" s="236" customFormat="1" x14ac:dyDescent="0.2">
      <c r="A284" s="237" t="str">
        <f>name!E$7</f>
        <v>Administrative and secretarial occupations</v>
      </c>
      <c r="B284" s="302">
        <v>10.144059265232496</v>
      </c>
      <c r="C284" s="302">
        <v>8.036955695909997</v>
      </c>
      <c r="D284" s="302">
        <v>1.908889182670523</v>
      </c>
      <c r="E284" s="302">
        <f t="shared" si="126"/>
        <v>20.089904143813019</v>
      </c>
      <c r="F284" s="303"/>
      <c r="G284" s="302">
        <v>8.692100108304686</v>
      </c>
      <c r="H284" s="302">
        <v>7.6276615555721454</v>
      </c>
      <c r="I284" s="302">
        <v>1.4240811630125603</v>
      </c>
      <c r="J284" s="302">
        <f t="shared" si="127"/>
        <v>17.743842826889392</v>
      </c>
      <c r="K284" s="303"/>
      <c r="L284" s="302">
        <v>8.2613516972413201</v>
      </c>
      <c r="M284" s="302">
        <v>7.585017475569872</v>
      </c>
      <c r="N284" s="302">
        <v>1.576662894187556</v>
      </c>
      <c r="O284" s="302">
        <f t="shared" si="128"/>
        <v>17.423032066998747</v>
      </c>
    </row>
    <row r="285" spans="1:15" s="236" customFormat="1" x14ac:dyDescent="0.2">
      <c r="A285" s="237" t="str">
        <f>name!E$8</f>
        <v>Skilled trades occupations</v>
      </c>
      <c r="B285" s="302">
        <v>1.1521053043463445</v>
      </c>
      <c r="C285" s="302">
        <v>0.32422700232178242</v>
      </c>
      <c r="D285" s="302">
        <v>0.38904725272627333</v>
      </c>
      <c r="E285" s="302">
        <f t="shared" si="126"/>
        <v>1.8653795593944003</v>
      </c>
      <c r="F285" s="303"/>
      <c r="G285" s="302">
        <v>0.85679725979891486</v>
      </c>
      <c r="H285" s="302">
        <v>0.19121524085743372</v>
      </c>
      <c r="I285" s="302">
        <v>0.47347369778283049</v>
      </c>
      <c r="J285" s="302">
        <f>SUM(G285:I285)</f>
        <v>1.521486198439179</v>
      </c>
      <c r="K285" s="303"/>
      <c r="L285" s="302">
        <v>0.64055169528984635</v>
      </c>
      <c r="M285" s="302">
        <v>0.23926186200743085</v>
      </c>
      <c r="N285" s="302">
        <v>0.54323075677993049</v>
      </c>
      <c r="O285" s="302">
        <f t="shared" si="128"/>
        <v>1.4230443140772078</v>
      </c>
    </row>
    <row r="286" spans="1:15" s="236" customFormat="1" x14ac:dyDescent="0.2">
      <c r="A286" s="237" t="str">
        <f>name!E$9</f>
        <v>Caring, leisure and other service occupations</v>
      </c>
      <c r="B286" s="302">
        <v>0.60394558163096546</v>
      </c>
      <c r="C286" s="302">
        <v>0.28836307495884872</v>
      </c>
      <c r="D286" s="302">
        <v>0.4824918659759867</v>
      </c>
      <c r="E286" s="302">
        <f t="shared" si="126"/>
        <v>1.3748005225658009</v>
      </c>
      <c r="F286" s="303"/>
      <c r="G286" s="302">
        <v>0.68863114182698737</v>
      </c>
      <c r="H286" s="302">
        <v>0.46651848621814823</v>
      </c>
      <c r="I286" s="302">
        <v>0.49023104979877768</v>
      </c>
      <c r="J286" s="302">
        <f t="shared" ref="J286:J289" si="129">SUM(G286:I286)</f>
        <v>1.6453806778439133</v>
      </c>
      <c r="K286" s="303"/>
      <c r="L286" s="302">
        <v>0.76438047254563712</v>
      </c>
      <c r="M286" s="302">
        <v>0.54727482469266353</v>
      </c>
      <c r="N286" s="302">
        <v>0.77364707940110133</v>
      </c>
      <c r="O286" s="302">
        <f t="shared" si="128"/>
        <v>2.0853023766394019</v>
      </c>
    </row>
    <row r="287" spans="1:15" s="236" customFormat="1" x14ac:dyDescent="0.2">
      <c r="A287" s="237" t="str">
        <f>name!E$10</f>
        <v>Sales and customer service occupations</v>
      </c>
      <c r="B287" s="302">
        <v>2.1515005494342798</v>
      </c>
      <c r="C287" s="302">
        <v>1.4735712957361136</v>
      </c>
      <c r="D287" s="302">
        <v>0.52830143775545269</v>
      </c>
      <c r="E287" s="302">
        <f t="shared" si="126"/>
        <v>4.1533732829258465</v>
      </c>
      <c r="F287" s="303"/>
      <c r="G287" s="302">
        <v>1.7430030452514647</v>
      </c>
      <c r="H287" s="302">
        <v>1.3902031590136548</v>
      </c>
      <c r="I287" s="302">
        <v>0.40568781398375175</v>
      </c>
      <c r="J287" s="302">
        <f t="shared" si="129"/>
        <v>3.5388940182488713</v>
      </c>
      <c r="K287" s="303"/>
      <c r="L287" s="302">
        <v>1.8167159125675902</v>
      </c>
      <c r="M287" s="302">
        <v>1.787242955503064</v>
      </c>
      <c r="N287" s="302">
        <v>0.37117384290422639</v>
      </c>
      <c r="O287" s="302">
        <f t="shared" si="128"/>
        <v>3.9751327109748802</v>
      </c>
    </row>
    <row r="288" spans="1:15" s="236" customFormat="1" x14ac:dyDescent="0.2">
      <c r="A288" s="237" t="str">
        <f>name!E$11</f>
        <v>Process, plant and machine operatives</v>
      </c>
      <c r="B288" s="302">
        <v>0.66837737627263405</v>
      </c>
      <c r="C288" s="302">
        <v>0.22644441146246697</v>
      </c>
      <c r="D288" s="302">
        <v>0.14048565355978015</v>
      </c>
      <c r="E288" s="302">
        <f t="shared" si="126"/>
        <v>1.0353074412948811</v>
      </c>
      <c r="F288" s="303"/>
      <c r="G288" s="302">
        <v>0.45461731346596662</v>
      </c>
      <c r="H288" s="302">
        <v>0.1947081398943265</v>
      </c>
      <c r="I288" s="302">
        <v>0.22542491852344579</v>
      </c>
      <c r="J288" s="302">
        <f t="shared" si="129"/>
        <v>0.87475037188373894</v>
      </c>
      <c r="K288" s="303"/>
      <c r="L288" s="302">
        <v>0.28681097063508015</v>
      </c>
      <c r="M288" s="302">
        <v>0.2140605338220696</v>
      </c>
      <c r="N288" s="302">
        <v>0.30396782475961348</v>
      </c>
      <c r="O288" s="302">
        <f t="shared" si="128"/>
        <v>0.80483932921676327</v>
      </c>
    </row>
    <row r="289" spans="1:15" s="236" customFormat="1" x14ac:dyDescent="0.2">
      <c r="A289" s="237" t="str">
        <f>name!E$12</f>
        <v>Elementary occupations</v>
      </c>
      <c r="B289" s="302">
        <v>1.2599993648096175</v>
      </c>
      <c r="C289" s="302">
        <v>0.68266801447626979</v>
      </c>
      <c r="D289" s="302">
        <v>1.5061486178696861</v>
      </c>
      <c r="E289" s="302">
        <f t="shared" si="126"/>
        <v>3.4488159971555734</v>
      </c>
      <c r="F289" s="303"/>
      <c r="G289" s="302">
        <v>0.89115925637367299</v>
      </c>
      <c r="H289" s="302">
        <v>0.62146089226027612</v>
      </c>
      <c r="I289" s="302">
        <v>1.2053967972556225</v>
      </c>
      <c r="J289" s="302">
        <f t="shared" si="129"/>
        <v>2.7180169458895715</v>
      </c>
      <c r="K289" s="303"/>
      <c r="L289" s="302">
        <v>0.61508706021124926</v>
      </c>
      <c r="M289" s="302">
        <v>0.55931559396405672</v>
      </c>
      <c r="N289" s="302">
        <v>1.7472515527310544</v>
      </c>
      <c r="O289" s="302">
        <f t="shared" si="128"/>
        <v>2.9216542069063607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49.769721893110777</v>
      </c>
      <c r="C291" s="311">
        <f t="shared" ref="C291:E291" si="130">SUM(C281:C289)</f>
        <v>16.544344903473682</v>
      </c>
      <c r="D291" s="311">
        <f t="shared" si="130"/>
        <v>15.346933203415505</v>
      </c>
      <c r="E291" s="311">
        <f t="shared" si="130"/>
        <v>81.660999999999959</v>
      </c>
      <c r="F291" s="311"/>
      <c r="G291" s="311">
        <f t="shared" ref="G291:J291" si="131">SUM(G281:G289)</f>
        <v>50.880939913002678</v>
      </c>
      <c r="H291" s="311">
        <f t="shared" si="131"/>
        <v>17.772476593174275</v>
      </c>
      <c r="I291" s="311">
        <f t="shared" si="131"/>
        <v>19.058583493822937</v>
      </c>
      <c r="J291" s="311">
        <f t="shared" si="131"/>
        <v>87.71199999999989</v>
      </c>
      <c r="K291" s="311"/>
      <c r="L291" s="311">
        <f t="shared" ref="L291:O291" si="132">SUM(L281:L289)</f>
        <v>54.209194946483343</v>
      </c>
      <c r="M291" s="311">
        <f t="shared" si="132"/>
        <v>20.066304062340098</v>
      </c>
      <c r="N291" s="311">
        <f t="shared" si="132"/>
        <v>21.036500991176705</v>
      </c>
      <c r="O291" s="311">
        <f t="shared" si="132"/>
        <v>95.312000000000126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4.8047247203442938</v>
      </c>
      <c r="C298" s="302">
        <v>1.1064256177097997</v>
      </c>
      <c r="D298" s="302">
        <v>0.43131425237888904</v>
      </c>
      <c r="E298" s="302">
        <f>SUM(B298:D298)</f>
        <v>6.3424645904329822</v>
      </c>
      <c r="F298" s="303"/>
      <c r="G298" s="302">
        <v>7.5231076762593752</v>
      </c>
      <c r="H298" s="302">
        <v>1.9057819565499585</v>
      </c>
      <c r="I298" s="302">
        <v>0.39916869572559649</v>
      </c>
      <c r="J298" s="302">
        <f>SUM(G298:I298)</f>
        <v>9.8280583285349294</v>
      </c>
      <c r="K298" s="303"/>
      <c r="L298" s="302">
        <v>7.7659683402312263</v>
      </c>
      <c r="M298" s="302">
        <v>1.9461707040487188</v>
      </c>
      <c r="N298" s="302">
        <v>0.37095889760250667</v>
      </c>
      <c r="O298" s="302">
        <f>SUM(L298:N298)</f>
        <v>10.083097941882452</v>
      </c>
    </row>
    <row r="299" spans="1:15" s="236" customFormat="1" x14ac:dyDescent="0.2">
      <c r="A299" s="237" t="str">
        <f>name!E$5</f>
        <v>Professional occupations</v>
      </c>
      <c r="B299" s="302">
        <v>5.5844230009775639</v>
      </c>
      <c r="C299" s="302">
        <v>1.7471279173604211</v>
      </c>
      <c r="D299" s="302">
        <v>0.55628150514369079</v>
      </c>
      <c r="E299" s="302">
        <f t="shared" ref="E299:E306" si="133">SUM(B299:D299)</f>
        <v>7.8878324234816759</v>
      </c>
      <c r="F299" s="303"/>
      <c r="G299" s="302">
        <v>10.038647928688306</v>
      </c>
      <c r="H299" s="302">
        <v>3.037097377204137</v>
      </c>
      <c r="I299" s="302">
        <v>0.44573087177577214</v>
      </c>
      <c r="J299" s="302">
        <f t="shared" ref="J299:J301" si="134">SUM(G299:I299)</f>
        <v>13.521476177668216</v>
      </c>
      <c r="K299" s="303"/>
      <c r="L299" s="302">
        <v>13.706075255631449</v>
      </c>
      <c r="M299" s="302">
        <v>3.9893127237615058</v>
      </c>
      <c r="N299" s="302">
        <v>0.34542239957686777</v>
      </c>
      <c r="O299" s="302">
        <f t="shared" ref="O299:O306" si="135">SUM(L299:N299)</f>
        <v>18.040810378969823</v>
      </c>
    </row>
    <row r="300" spans="1:15" s="236" customFormat="1" x14ac:dyDescent="0.2">
      <c r="A300" s="237" t="str">
        <f>name!E$6</f>
        <v>Associate professional occupations</v>
      </c>
      <c r="B300" s="302">
        <v>7.8902867268764671</v>
      </c>
      <c r="C300" s="302">
        <v>2.4384419046807806</v>
      </c>
      <c r="D300" s="302">
        <v>1.2729145124417747</v>
      </c>
      <c r="E300" s="302">
        <f t="shared" si="133"/>
        <v>11.601643143999022</v>
      </c>
      <c r="F300" s="303"/>
      <c r="G300" s="302">
        <v>12.730355345187627</v>
      </c>
      <c r="H300" s="302">
        <v>3.6518943741996037</v>
      </c>
      <c r="I300" s="302">
        <v>1.0590240056665723</v>
      </c>
      <c r="J300" s="302">
        <f t="shared" si="134"/>
        <v>17.441273725053804</v>
      </c>
      <c r="K300" s="303"/>
      <c r="L300" s="302">
        <v>13.895514264761186</v>
      </c>
      <c r="M300" s="302">
        <v>4.6299433256264821</v>
      </c>
      <c r="N300" s="302">
        <v>0.97550747313468278</v>
      </c>
      <c r="O300" s="302">
        <f t="shared" si="135"/>
        <v>19.500965063522351</v>
      </c>
    </row>
    <row r="301" spans="1:15" s="236" customFormat="1" x14ac:dyDescent="0.2">
      <c r="A301" s="237" t="str">
        <f>name!E$7</f>
        <v>Administrative and secretarial occupations</v>
      </c>
      <c r="B301" s="302">
        <v>7.6443944222515574</v>
      </c>
      <c r="C301" s="302">
        <v>5.7945424064998985</v>
      </c>
      <c r="D301" s="302">
        <v>0.11093845795385698</v>
      </c>
      <c r="E301" s="302">
        <f t="shared" si="133"/>
        <v>13.549875286705312</v>
      </c>
      <c r="F301" s="303"/>
      <c r="G301" s="302">
        <v>11.077030739710471</v>
      </c>
      <c r="H301" s="302">
        <v>7.5588836682588507</v>
      </c>
      <c r="I301" s="302">
        <v>8.989677806616507E-2</v>
      </c>
      <c r="J301" s="302">
        <f t="shared" si="134"/>
        <v>18.725811186035489</v>
      </c>
      <c r="K301" s="303"/>
      <c r="L301" s="302">
        <v>12.751138667155516</v>
      </c>
      <c r="M301" s="302">
        <v>8.0906804359373989</v>
      </c>
      <c r="N301" s="302">
        <v>9.0705665480598052E-2</v>
      </c>
      <c r="O301" s="302">
        <f t="shared" si="135"/>
        <v>20.932524768573515</v>
      </c>
    </row>
    <row r="302" spans="1:15" s="236" customFormat="1" x14ac:dyDescent="0.2">
      <c r="A302" s="237" t="str">
        <f>name!E$8</f>
        <v>Skilled trades occupations</v>
      </c>
      <c r="B302" s="302">
        <v>1.2281489354792046</v>
      </c>
      <c r="C302" s="302">
        <v>0.76437814484538436</v>
      </c>
      <c r="D302" s="302">
        <v>0.62605190111799747</v>
      </c>
      <c r="E302" s="302">
        <f t="shared" si="133"/>
        <v>2.6185789814425862</v>
      </c>
      <c r="F302" s="303"/>
      <c r="G302" s="302">
        <v>1.3663405142979559</v>
      </c>
      <c r="H302" s="302">
        <v>0.64365225319386055</v>
      </c>
      <c r="I302" s="302">
        <v>0.37741154825039902</v>
      </c>
      <c r="J302" s="302">
        <f>SUM(G302:I302)</f>
        <v>2.3874043157422156</v>
      </c>
      <c r="K302" s="303"/>
      <c r="L302" s="302">
        <v>1.2733854612465609</v>
      </c>
      <c r="M302" s="302">
        <v>0.90783547024207745</v>
      </c>
      <c r="N302" s="302">
        <v>0.30569343023874562</v>
      </c>
      <c r="O302" s="302">
        <f t="shared" si="135"/>
        <v>2.4869143617273841</v>
      </c>
    </row>
    <row r="303" spans="1:15" s="236" customFormat="1" x14ac:dyDescent="0.2">
      <c r="A303" s="237" t="str">
        <f>name!E$9</f>
        <v>Caring, leisure and other service occupations</v>
      </c>
      <c r="B303" s="302">
        <v>3.0070151116103259</v>
      </c>
      <c r="C303" s="302">
        <v>3.469054119310703</v>
      </c>
      <c r="D303" s="302">
        <v>0.40045022811706132</v>
      </c>
      <c r="E303" s="302">
        <f t="shared" si="133"/>
        <v>6.8765194590380903</v>
      </c>
      <c r="F303" s="303"/>
      <c r="G303" s="302">
        <v>4.3471982292074687</v>
      </c>
      <c r="H303" s="302">
        <v>4.5470925097032717</v>
      </c>
      <c r="I303" s="302">
        <v>0.5259744441129659</v>
      </c>
      <c r="J303" s="302">
        <f t="shared" ref="J303:J306" si="136">SUM(G303:I303)</f>
        <v>9.420265183023707</v>
      </c>
      <c r="K303" s="303"/>
      <c r="L303" s="302">
        <v>5.5358752746653863</v>
      </c>
      <c r="M303" s="302">
        <v>5.0278166505658275</v>
      </c>
      <c r="N303" s="302">
        <v>0.8440082569863705</v>
      </c>
      <c r="O303" s="302">
        <f t="shared" si="135"/>
        <v>11.407700182217585</v>
      </c>
    </row>
    <row r="304" spans="1:15" s="236" customFormat="1" x14ac:dyDescent="0.2">
      <c r="A304" s="237" t="str">
        <f>name!E$10</f>
        <v>Sales and customer service occupations</v>
      </c>
      <c r="B304" s="302">
        <v>5.2977366527569281</v>
      </c>
      <c r="C304" s="302">
        <v>3.7188978042891176</v>
      </c>
      <c r="D304" s="302">
        <v>0.26098047634670063</v>
      </c>
      <c r="E304" s="302">
        <f t="shared" si="133"/>
        <v>9.277614933392746</v>
      </c>
      <c r="F304" s="303"/>
      <c r="G304" s="302">
        <v>7.2353868875394864</v>
      </c>
      <c r="H304" s="302">
        <v>4.4315000731978387</v>
      </c>
      <c r="I304" s="302">
        <v>0.17091149646664855</v>
      </c>
      <c r="J304" s="302">
        <f t="shared" si="136"/>
        <v>11.837798457203975</v>
      </c>
      <c r="K304" s="303"/>
      <c r="L304" s="302">
        <v>8.0265394839272819</v>
      </c>
      <c r="M304" s="302">
        <v>6.8339577988241542</v>
      </c>
      <c r="N304" s="302">
        <v>0.13805496527155542</v>
      </c>
      <c r="O304" s="302">
        <f t="shared" si="135"/>
        <v>14.998552248022991</v>
      </c>
    </row>
    <row r="305" spans="1:15" s="236" customFormat="1" x14ac:dyDescent="0.2">
      <c r="A305" s="237" t="str">
        <f>name!E$11</f>
        <v>Process, plant and machine operatives</v>
      </c>
      <c r="B305" s="302">
        <v>2.4410000418363857</v>
      </c>
      <c r="C305" s="302">
        <v>1.7173193543828165</v>
      </c>
      <c r="D305" s="302">
        <v>0.20135453488386887</v>
      </c>
      <c r="E305" s="302">
        <f t="shared" si="133"/>
        <v>4.359673931103071</v>
      </c>
      <c r="F305" s="303"/>
      <c r="G305" s="302">
        <v>2.5851892950848003</v>
      </c>
      <c r="H305" s="302">
        <v>1.9143809670510654</v>
      </c>
      <c r="I305" s="302">
        <v>0.18940798927174676</v>
      </c>
      <c r="J305" s="302">
        <f t="shared" si="136"/>
        <v>4.6889782514076117</v>
      </c>
      <c r="K305" s="303"/>
      <c r="L305" s="302">
        <v>2.113807285089357</v>
      </c>
      <c r="M305" s="302">
        <v>1.876440634799041</v>
      </c>
      <c r="N305" s="302">
        <v>0.23291093450768471</v>
      </c>
      <c r="O305" s="302">
        <f t="shared" si="135"/>
        <v>4.2231588543960825</v>
      </c>
    </row>
    <row r="306" spans="1:15" s="236" customFormat="1" x14ac:dyDescent="0.2">
      <c r="A306" s="237" t="str">
        <f>name!E$12</f>
        <v>Elementary occupations</v>
      </c>
      <c r="B306" s="302">
        <v>10.859407735611072</v>
      </c>
      <c r="C306" s="302">
        <v>10.338013023414737</v>
      </c>
      <c r="D306" s="302">
        <v>5.2423764913787219</v>
      </c>
      <c r="E306" s="302">
        <f t="shared" si="133"/>
        <v>26.439797250404531</v>
      </c>
      <c r="F306" s="303"/>
      <c r="G306" s="302">
        <v>12.994944727846834</v>
      </c>
      <c r="H306" s="302">
        <v>10.892929720429375</v>
      </c>
      <c r="I306" s="302">
        <v>6.45705992705392</v>
      </c>
      <c r="J306" s="302">
        <f t="shared" si="136"/>
        <v>30.344934375330126</v>
      </c>
      <c r="K306" s="303"/>
      <c r="L306" s="302">
        <v>15.394033668135711</v>
      </c>
      <c r="M306" s="302">
        <v>8.9768175738140012</v>
      </c>
      <c r="N306" s="302">
        <v>7.6164249587380288</v>
      </c>
      <c r="O306" s="302">
        <f t="shared" si="135"/>
        <v>31.987276200687742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48.757137347743807</v>
      </c>
      <c r="C308" s="311">
        <f t="shared" ref="C308:E308" si="137">SUM(C298:C306)</f>
        <v>31.09420029249366</v>
      </c>
      <c r="D308" s="311">
        <f t="shared" si="137"/>
        <v>9.1026623597625616</v>
      </c>
      <c r="E308" s="311">
        <f t="shared" si="137"/>
        <v>88.954000000000036</v>
      </c>
      <c r="F308" s="311"/>
      <c r="G308" s="311">
        <f t="shared" ref="G308:J308" si="138">SUM(G298:G306)</f>
        <v>69.898201343822322</v>
      </c>
      <c r="H308" s="311">
        <f t="shared" si="138"/>
        <v>38.583212899787966</v>
      </c>
      <c r="I308" s="311">
        <f t="shared" si="138"/>
        <v>9.7145857563897859</v>
      </c>
      <c r="J308" s="311">
        <f t="shared" si="138"/>
        <v>118.19600000000005</v>
      </c>
      <c r="K308" s="311"/>
      <c r="L308" s="311">
        <f t="shared" ref="L308:O308" si="139">SUM(L298:L306)</f>
        <v>80.462337700843662</v>
      </c>
      <c r="M308" s="311">
        <f t="shared" si="139"/>
        <v>42.278975317619206</v>
      </c>
      <c r="N308" s="311">
        <f t="shared" si="139"/>
        <v>10.919686981537041</v>
      </c>
      <c r="O308" s="311">
        <f t="shared" si="139"/>
        <v>133.66099999999992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1.8719052025270453</v>
      </c>
      <c r="C315" s="302">
        <v>0.53914424380435622</v>
      </c>
      <c r="D315" s="302">
        <v>0.38695844450209893</v>
      </c>
      <c r="E315" s="302">
        <f>SUM(B315:D315)</f>
        <v>2.7980078908335004</v>
      </c>
      <c r="F315" s="303"/>
      <c r="G315" s="302">
        <v>2.113345712721884</v>
      </c>
      <c r="H315" s="302">
        <v>0.70551980393841773</v>
      </c>
      <c r="I315" s="302">
        <v>8.0643779417146358E-2</v>
      </c>
      <c r="J315" s="302">
        <f>SUM(G315:I315)</f>
        <v>2.899509296077448</v>
      </c>
      <c r="K315" s="303"/>
      <c r="L315" s="302">
        <v>2.0482018214109581</v>
      </c>
      <c r="M315" s="302">
        <v>0.89190111725386123</v>
      </c>
      <c r="N315" s="302">
        <v>0.1170743637626061</v>
      </c>
      <c r="O315" s="302">
        <f>SUM(L315:N315)</f>
        <v>3.0571773024274251</v>
      </c>
    </row>
    <row r="316" spans="1:15" s="236" customFormat="1" x14ac:dyDescent="0.2">
      <c r="A316" s="237" t="str">
        <f>name!E$5</f>
        <v>Professional occupations</v>
      </c>
      <c r="B316" s="302">
        <v>4.2086406100111402</v>
      </c>
      <c r="C316" s="302">
        <v>1.8506913506871174</v>
      </c>
      <c r="D316" s="302">
        <v>0.88934396238026203</v>
      </c>
      <c r="E316" s="302">
        <f t="shared" ref="E316:E323" si="140">SUM(B316:D316)</f>
        <v>6.9486759230785191</v>
      </c>
      <c r="F316" s="303"/>
      <c r="G316" s="302">
        <v>5.4316430428645779</v>
      </c>
      <c r="H316" s="302">
        <v>2.2398241791753901</v>
      </c>
      <c r="I316" s="302">
        <v>0.31730310422183305</v>
      </c>
      <c r="J316" s="302">
        <f t="shared" ref="J316:J318" si="141">SUM(G316:I316)</f>
        <v>7.9887703262618013</v>
      </c>
      <c r="K316" s="303"/>
      <c r="L316" s="302">
        <v>6.6216187109862927</v>
      </c>
      <c r="M316" s="302">
        <v>2.9660483533214315</v>
      </c>
      <c r="N316" s="302">
        <v>0.34837146087952053</v>
      </c>
      <c r="O316" s="302">
        <f t="shared" ref="O316:O323" si="142">SUM(L316:N316)</f>
        <v>9.936038525187243</v>
      </c>
    </row>
    <row r="317" spans="1:15" s="236" customFormat="1" x14ac:dyDescent="0.2">
      <c r="A317" s="237" t="str">
        <f>name!E$6</f>
        <v>Associate professional occupations</v>
      </c>
      <c r="B317" s="302">
        <v>8.3090091168444093</v>
      </c>
      <c r="C317" s="302">
        <v>2.1163503326999233</v>
      </c>
      <c r="D317" s="302">
        <v>0.68864822017236427</v>
      </c>
      <c r="E317" s="302">
        <f t="shared" si="140"/>
        <v>11.114007669716697</v>
      </c>
      <c r="F317" s="303"/>
      <c r="G317" s="302">
        <v>9.513606933157055</v>
      </c>
      <c r="H317" s="302">
        <v>2.1533903947722512</v>
      </c>
      <c r="I317" s="302">
        <v>0.14556164034309985</v>
      </c>
      <c r="J317" s="302">
        <f t="shared" si="141"/>
        <v>11.812558968272405</v>
      </c>
      <c r="K317" s="303"/>
      <c r="L317" s="302">
        <v>9.594192918782257</v>
      </c>
      <c r="M317" s="302">
        <v>2.7882992615352804</v>
      </c>
      <c r="N317" s="302">
        <v>0.1716713454404902</v>
      </c>
      <c r="O317" s="302">
        <f t="shared" si="142"/>
        <v>12.554163525758028</v>
      </c>
    </row>
    <row r="318" spans="1:15" s="236" customFormat="1" x14ac:dyDescent="0.2">
      <c r="A318" s="237" t="str">
        <f>name!E$7</f>
        <v>Administrative and secretarial occupations</v>
      </c>
      <c r="B318" s="302">
        <v>6.2251508770061328</v>
      </c>
      <c r="C318" s="302">
        <v>6.3026062388730413</v>
      </c>
      <c r="D318" s="302">
        <v>0.22869939102121925</v>
      </c>
      <c r="E318" s="302">
        <f t="shared" si="140"/>
        <v>12.756456506900394</v>
      </c>
      <c r="F318" s="303"/>
      <c r="G318" s="302">
        <v>6.0589035249369125</v>
      </c>
      <c r="H318" s="302">
        <v>5.4683849163078992</v>
      </c>
      <c r="I318" s="302">
        <v>6.1043096902609423E-2</v>
      </c>
      <c r="J318" s="302">
        <f t="shared" si="141"/>
        <v>11.588331538147422</v>
      </c>
      <c r="K318" s="303"/>
      <c r="L318" s="302">
        <v>5.45405619114785</v>
      </c>
      <c r="M318" s="302">
        <v>5.0428603346710936</v>
      </c>
      <c r="N318" s="302">
        <v>3.3131600933346626E-2</v>
      </c>
      <c r="O318" s="302">
        <f t="shared" si="142"/>
        <v>10.530048126752289</v>
      </c>
    </row>
    <row r="319" spans="1:15" s="236" customFormat="1" x14ac:dyDescent="0.2">
      <c r="A319" s="237" t="str">
        <f>name!E$8</f>
        <v>Skilled trades occupations</v>
      </c>
      <c r="B319" s="302">
        <v>0.53443821823830695</v>
      </c>
      <c r="C319" s="302">
        <v>6.175218759309601E-2</v>
      </c>
      <c r="D319" s="302">
        <v>0.34731218578147111</v>
      </c>
      <c r="E319" s="302">
        <f t="shared" si="140"/>
        <v>0.94350259161287409</v>
      </c>
      <c r="F319" s="303"/>
      <c r="G319" s="302">
        <v>0.43552597062805559</v>
      </c>
      <c r="H319" s="302">
        <v>4.5776266101512648E-2</v>
      </c>
      <c r="I319" s="302">
        <v>4.4457370370968871E-3</v>
      </c>
      <c r="J319" s="302">
        <f>SUM(G319:I319)</f>
        <v>0.48574797376666512</v>
      </c>
      <c r="K319" s="303"/>
      <c r="L319" s="302">
        <v>0.43495950248922643</v>
      </c>
      <c r="M319" s="302">
        <v>0.10698649071405932</v>
      </c>
      <c r="N319" s="302">
        <v>8.3389023625339339E-3</v>
      </c>
      <c r="O319" s="302">
        <f t="shared" si="142"/>
        <v>0.55028489556581972</v>
      </c>
    </row>
    <row r="320" spans="1:15" s="236" customFormat="1" x14ac:dyDescent="0.2">
      <c r="A320" s="237" t="str">
        <f>name!E$9</f>
        <v>Caring, leisure and other service occupations</v>
      </c>
      <c r="B320" s="302">
        <v>0.9194264008528753</v>
      </c>
      <c r="C320" s="302">
        <v>0.89048806228029265</v>
      </c>
      <c r="D320" s="302">
        <v>0.15930848084049121</v>
      </c>
      <c r="E320" s="302">
        <f t="shared" si="140"/>
        <v>1.969222943973659</v>
      </c>
      <c r="F320" s="303"/>
      <c r="G320" s="302">
        <v>0.89086647601235591</v>
      </c>
      <c r="H320" s="302">
        <v>0.79234173856890422</v>
      </c>
      <c r="I320" s="302">
        <v>7.6141880249393029E-2</v>
      </c>
      <c r="J320" s="302">
        <f t="shared" ref="J320:J323" si="143">SUM(G320:I320)</f>
        <v>1.7593500948306531</v>
      </c>
      <c r="K320" s="303"/>
      <c r="L320" s="302">
        <v>1.0316741314921316</v>
      </c>
      <c r="M320" s="302">
        <v>0.80479258405314202</v>
      </c>
      <c r="N320" s="302">
        <v>5.9200971903102084E-2</v>
      </c>
      <c r="O320" s="302">
        <f t="shared" si="142"/>
        <v>1.8956676874483758</v>
      </c>
    </row>
    <row r="321" spans="1:15" s="236" customFormat="1" x14ac:dyDescent="0.2">
      <c r="A321" s="237" t="str">
        <f>name!E$10</f>
        <v>Sales and customer service occupations</v>
      </c>
      <c r="B321" s="302">
        <v>0.5079358071999982</v>
      </c>
      <c r="C321" s="302">
        <v>0.57081412636932471</v>
      </c>
      <c r="D321" s="302">
        <v>7.6682770954682178E-2</v>
      </c>
      <c r="E321" s="302">
        <f t="shared" si="140"/>
        <v>1.1554327045240051</v>
      </c>
      <c r="F321" s="303"/>
      <c r="G321" s="302">
        <v>0.49762341371117452</v>
      </c>
      <c r="H321" s="302">
        <v>0.54224331771741063</v>
      </c>
      <c r="I321" s="302">
        <v>1.1123793043220007E-2</v>
      </c>
      <c r="J321" s="302">
        <f t="shared" si="143"/>
        <v>1.0509905244718052</v>
      </c>
      <c r="K321" s="303"/>
      <c r="L321" s="302">
        <v>0.53818494366308556</v>
      </c>
      <c r="M321" s="302">
        <v>0.65870645113228854</v>
      </c>
      <c r="N321" s="302">
        <v>1.0907410340665877E-2</v>
      </c>
      <c r="O321" s="302">
        <f t="shared" si="142"/>
        <v>1.20779880513604</v>
      </c>
    </row>
    <row r="322" spans="1:15" s="236" customFormat="1" x14ac:dyDescent="0.2">
      <c r="A322" s="237" t="str">
        <f>name!E$11</f>
        <v>Process, plant and machine operatives</v>
      </c>
      <c r="B322" s="302">
        <v>0.43805669611946596</v>
      </c>
      <c r="C322" s="302">
        <v>0.15044194329468355</v>
      </c>
      <c r="D322" s="302">
        <v>4.9301514426170569E-2</v>
      </c>
      <c r="E322" s="302">
        <f t="shared" si="140"/>
        <v>0.63780015384032007</v>
      </c>
      <c r="F322" s="303"/>
      <c r="G322" s="302">
        <v>0.33313822162717888</v>
      </c>
      <c r="H322" s="302">
        <v>0.10652664024671771</v>
      </c>
      <c r="I322" s="302">
        <v>3.875394813622176E-3</v>
      </c>
      <c r="J322" s="302">
        <f t="shared" si="143"/>
        <v>0.44354025668751879</v>
      </c>
      <c r="K322" s="303"/>
      <c r="L322" s="302">
        <v>0.33140293867657711</v>
      </c>
      <c r="M322" s="302">
        <v>0.12058343674808895</v>
      </c>
      <c r="N322" s="302">
        <v>3.4595969526724198E-3</v>
      </c>
      <c r="O322" s="302">
        <f t="shared" si="142"/>
        <v>0.45544597237733847</v>
      </c>
    </row>
    <row r="323" spans="1:15" s="236" customFormat="1" x14ac:dyDescent="0.2">
      <c r="A323" s="237" t="str">
        <f>name!E$12</f>
        <v>Elementary occupations</v>
      </c>
      <c r="B323" s="302">
        <v>0.59808099803810821</v>
      </c>
      <c r="C323" s="302">
        <v>0.59662525258343158</v>
      </c>
      <c r="D323" s="302">
        <v>4.718736489845668E-2</v>
      </c>
      <c r="E323" s="302">
        <f t="shared" si="140"/>
        <v>1.2418936155199964</v>
      </c>
      <c r="F323" s="303"/>
      <c r="G323" s="302">
        <v>0.4862445159683827</v>
      </c>
      <c r="H323" s="302">
        <v>0.41277561658240591</v>
      </c>
      <c r="I323" s="302">
        <v>6.180888933486498E-3</v>
      </c>
      <c r="J323" s="302">
        <f t="shared" si="143"/>
        <v>0.90520102148427506</v>
      </c>
      <c r="K323" s="303"/>
      <c r="L323" s="302">
        <v>0.47020238988392421</v>
      </c>
      <c r="M323" s="302">
        <v>0.24261682092806869</v>
      </c>
      <c r="N323" s="302">
        <v>6.5559485353869048E-3</v>
      </c>
      <c r="O323" s="302">
        <f t="shared" si="142"/>
        <v>0.71937515934737972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23.612643926837482</v>
      </c>
      <c r="C325" s="311">
        <f t="shared" ref="C325:E325" si="144">SUM(C315:C323)</f>
        <v>13.078913738185268</v>
      </c>
      <c r="D325" s="311">
        <f t="shared" si="144"/>
        <v>2.8734423349772165</v>
      </c>
      <c r="E325" s="311">
        <f t="shared" si="144"/>
        <v>39.564999999999969</v>
      </c>
      <c r="F325" s="311"/>
      <c r="G325" s="311">
        <f t="shared" ref="G325:J325" si="145">SUM(G315:G323)</f>
        <v>25.760897811627579</v>
      </c>
      <c r="H325" s="311">
        <f t="shared" si="145"/>
        <v>12.46678287341091</v>
      </c>
      <c r="I325" s="311">
        <f t="shared" si="145"/>
        <v>0.70631931496150735</v>
      </c>
      <c r="J325" s="311">
        <f t="shared" si="145"/>
        <v>38.93399999999999</v>
      </c>
      <c r="K325" s="311"/>
      <c r="L325" s="311">
        <f t="shared" ref="L325:O325" si="146">SUM(L315:L323)</f>
        <v>26.524493548532305</v>
      </c>
      <c r="M325" s="311">
        <f t="shared" si="146"/>
        <v>13.622794850357314</v>
      </c>
      <c r="N325" s="311">
        <f t="shared" si="146"/>
        <v>0.75871160111032476</v>
      </c>
      <c r="O325" s="311">
        <f t="shared" si="146"/>
        <v>40.905999999999942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1.3467261178553038</v>
      </c>
      <c r="C332" s="302">
        <v>0.52923794517648481</v>
      </c>
      <c r="D332" s="302">
        <v>0.38695043918502586</v>
      </c>
      <c r="E332" s="302">
        <f>SUM(B332:D332)</f>
        <v>2.2629145022168147</v>
      </c>
      <c r="F332" s="303"/>
      <c r="G332" s="302">
        <v>1.3123310230579446</v>
      </c>
      <c r="H332" s="302">
        <v>0.60019438121772295</v>
      </c>
      <c r="I332" s="302">
        <v>0.4043150481519634</v>
      </c>
      <c r="J332" s="302">
        <f>SUM(G332:I332)</f>
        <v>2.3168404524276309</v>
      </c>
      <c r="K332" s="303"/>
      <c r="L332" s="302">
        <v>1.2865018108755151</v>
      </c>
      <c r="M332" s="302">
        <v>0.80441202532912481</v>
      </c>
      <c r="N332" s="302">
        <v>0.35018891649168271</v>
      </c>
      <c r="O332" s="302">
        <f>SUM(L332:N332)</f>
        <v>2.4411027526963225</v>
      </c>
    </row>
    <row r="333" spans="1:15" s="236" customFormat="1" x14ac:dyDescent="0.2">
      <c r="A333" s="237" t="str">
        <f>name!E$5</f>
        <v>Professional occupations</v>
      </c>
      <c r="B333" s="302">
        <v>26.43645692530723</v>
      </c>
      <c r="C333" s="302">
        <v>13.700600306072326</v>
      </c>
      <c r="D333" s="302">
        <v>2.0127465858517253</v>
      </c>
      <c r="E333" s="302">
        <f t="shared" ref="E333:E340" si="147">SUM(B333:D333)</f>
        <v>42.14980381723128</v>
      </c>
      <c r="F333" s="303"/>
      <c r="G333" s="302">
        <v>27.481084498486613</v>
      </c>
      <c r="H333" s="302">
        <v>13.600266724830082</v>
      </c>
      <c r="I333" s="302">
        <v>2.444110811566814</v>
      </c>
      <c r="J333" s="302">
        <f t="shared" ref="J333:J335" si="148">SUM(G333:I333)</f>
        <v>43.52546203488351</v>
      </c>
      <c r="K333" s="303"/>
      <c r="L333" s="302">
        <v>31.193722989583605</v>
      </c>
      <c r="M333" s="302">
        <v>17.834961439582219</v>
      </c>
      <c r="N333" s="302">
        <v>2.3120040096124659</v>
      </c>
      <c r="O333" s="302">
        <f t="shared" ref="O333:O340" si="149">SUM(L333:N333)</f>
        <v>51.340688438778287</v>
      </c>
    </row>
    <row r="334" spans="1:15" s="236" customFormat="1" x14ac:dyDescent="0.2">
      <c r="A334" s="237" t="str">
        <f>name!E$6</f>
        <v>Associate professional occupations</v>
      </c>
      <c r="B334" s="302">
        <v>3.6039752663239959</v>
      </c>
      <c r="C334" s="302">
        <v>3.2357293882859475</v>
      </c>
      <c r="D334" s="302">
        <v>1.1295683622967649</v>
      </c>
      <c r="E334" s="302">
        <f t="shared" si="147"/>
        <v>7.9692730169067083</v>
      </c>
      <c r="F334" s="303"/>
      <c r="G334" s="302">
        <v>3.6857820760012796</v>
      </c>
      <c r="H334" s="302">
        <v>3.1370655103515235</v>
      </c>
      <c r="I334" s="302">
        <v>0.9638615023910897</v>
      </c>
      <c r="J334" s="302">
        <f t="shared" si="148"/>
        <v>7.7867090887438923</v>
      </c>
      <c r="K334" s="303"/>
      <c r="L334" s="302">
        <v>4.6895253440576212</v>
      </c>
      <c r="M334" s="302">
        <v>4.6664111272651718</v>
      </c>
      <c r="N334" s="302">
        <v>0.84093671121067204</v>
      </c>
      <c r="O334" s="302">
        <f t="shared" si="149"/>
        <v>10.196873182533464</v>
      </c>
    </row>
    <row r="335" spans="1:15" s="236" customFormat="1" x14ac:dyDescent="0.2">
      <c r="A335" s="237" t="str">
        <f>name!E$7</f>
        <v>Administrative and secretarial occupations</v>
      </c>
      <c r="B335" s="302">
        <v>2.0146253184328824</v>
      </c>
      <c r="C335" s="302">
        <v>4.867863116097741</v>
      </c>
      <c r="D335" s="302">
        <v>0.12570823705181688</v>
      </c>
      <c r="E335" s="302">
        <f t="shared" si="147"/>
        <v>7.0081966715824402</v>
      </c>
      <c r="F335" s="303"/>
      <c r="G335" s="302">
        <v>1.6624445845942157</v>
      </c>
      <c r="H335" s="302">
        <v>3.7946008401485232</v>
      </c>
      <c r="I335" s="302">
        <v>0.10793036063624947</v>
      </c>
      <c r="J335" s="302">
        <f t="shared" si="148"/>
        <v>5.5649757853789881</v>
      </c>
      <c r="K335" s="303"/>
      <c r="L335" s="302">
        <v>1.0605983657846014</v>
      </c>
      <c r="M335" s="302">
        <v>2.3954634734921694</v>
      </c>
      <c r="N335" s="302">
        <v>5.9424302043467679E-2</v>
      </c>
      <c r="O335" s="302">
        <f t="shared" si="149"/>
        <v>3.5154861413202383</v>
      </c>
    </row>
    <row r="336" spans="1:15" s="236" customFormat="1" x14ac:dyDescent="0.2">
      <c r="A336" s="237" t="str">
        <f>name!E$8</f>
        <v>Skilled trades occupations</v>
      </c>
      <c r="B336" s="302">
        <v>0.99665076410928166</v>
      </c>
      <c r="C336" s="302">
        <v>0.6328778323281381</v>
      </c>
      <c r="D336" s="302">
        <v>0.17953443059774082</v>
      </c>
      <c r="E336" s="302">
        <f t="shared" si="147"/>
        <v>1.8090630270351606</v>
      </c>
      <c r="F336" s="303"/>
      <c r="G336" s="302">
        <v>0.68517088407119897</v>
      </c>
      <c r="H336" s="302">
        <v>0.3758270080035358</v>
      </c>
      <c r="I336" s="302">
        <v>0.15363689136385722</v>
      </c>
      <c r="J336" s="302">
        <f>SUM(G336:I336)</f>
        <v>1.214634783438592</v>
      </c>
      <c r="K336" s="303"/>
      <c r="L336" s="302">
        <v>0.44294003571151203</v>
      </c>
      <c r="M336" s="302">
        <v>0.1829160559933514</v>
      </c>
      <c r="N336" s="302">
        <v>0.29314656033148201</v>
      </c>
      <c r="O336" s="302">
        <f t="shared" si="149"/>
        <v>0.91900265203634546</v>
      </c>
    </row>
    <row r="337" spans="1:15" s="236" customFormat="1" x14ac:dyDescent="0.2">
      <c r="A337" s="237" t="str">
        <f>name!E$9</f>
        <v>Caring, leisure and other service occupations</v>
      </c>
      <c r="B337" s="302">
        <v>10.987213339899883</v>
      </c>
      <c r="C337" s="302">
        <v>14.937360960051103</v>
      </c>
      <c r="D337" s="302">
        <v>0.61689375451199246</v>
      </c>
      <c r="E337" s="302">
        <f t="shared" si="147"/>
        <v>26.541468054462978</v>
      </c>
      <c r="F337" s="303"/>
      <c r="G337" s="302">
        <v>9.4675161334955842</v>
      </c>
      <c r="H337" s="302">
        <v>12.467008497082999</v>
      </c>
      <c r="I337" s="302">
        <v>0.62085928237320642</v>
      </c>
      <c r="J337" s="302">
        <f t="shared" ref="J337:J340" si="150">SUM(G337:I337)</f>
        <v>22.55538391295179</v>
      </c>
      <c r="K337" s="303"/>
      <c r="L337" s="302">
        <v>12.268860636975917</v>
      </c>
      <c r="M337" s="302">
        <v>13.209538470488001</v>
      </c>
      <c r="N337" s="302">
        <v>0.97987669806640043</v>
      </c>
      <c r="O337" s="302">
        <f t="shared" si="149"/>
        <v>26.45827580553032</v>
      </c>
    </row>
    <row r="338" spans="1:15" s="236" customFormat="1" x14ac:dyDescent="0.2">
      <c r="A338" s="237" t="str">
        <f>name!E$10</f>
        <v>Sales and customer service occupations</v>
      </c>
      <c r="B338" s="302">
        <v>0.18627506291775539</v>
      </c>
      <c r="C338" s="302">
        <v>0.35470672280129223</v>
      </c>
      <c r="D338" s="302">
        <v>0.10468209649704664</v>
      </c>
      <c r="E338" s="302">
        <f t="shared" si="147"/>
        <v>0.64566388221609428</v>
      </c>
      <c r="F338" s="303"/>
      <c r="G338" s="302">
        <v>0.15466009904953276</v>
      </c>
      <c r="H338" s="302">
        <v>0.28057296559549344</v>
      </c>
      <c r="I338" s="302">
        <v>7.0836134346935184E-2</v>
      </c>
      <c r="J338" s="302">
        <f t="shared" si="150"/>
        <v>0.50606919899196134</v>
      </c>
      <c r="K338" s="303"/>
      <c r="L338" s="302">
        <v>0.1768519804232585</v>
      </c>
      <c r="M338" s="302">
        <v>0.30400260001152607</v>
      </c>
      <c r="N338" s="302">
        <v>8.7874336830069358E-2</v>
      </c>
      <c r="O338" s="302">
        <f t="shared" si="149"/>
        <v>0.56872891726485397</v>
      </c>
    </row>
    <row r="339" spans="1:15" s="236" customFormat="1" x14ac:dyDescent="0.2">
      <c r="A339" s="237" t="str">
        <f>name!E$11</f>
        <v>Process, plant and machine operatives</v>
      </c>
      <c r="B339" s="302">
        <v>0.16465540663600009</v>
      </c>
      <c r="C339" s="302">
        <v>0.22627664641462791</v>
      </c>
      <c r="D339" s="302">
        <v>1.29949189405468</v>
      </c>
      <c r="E339" s="302">
        <f t="shared" si="147"/>
        <v>1.690423947105308</v>
      </c>
      <c r="F339" s="303"/>
      <c r="G339" s="302">
        <v>0.10855623632975391</v>
      </c>
      <c r="H339" s="302">
        <v>0.13321312877959865</v>
      </c>
      <c r="I339" s="302">
        <v>1.3006963768790363</v>
      </c>
      <c r="J339" s="302">
        <f t="shared" si="150"/>
        <v>1.5424657419883889</v>
      </c>
      <c r="K339" s="303"/>
      <c r="L339" s="302">
        <v>7.6298697215490333E-2</v>
      </c>
      <c r="M339" s="302">
        <v>0.13285340757232958</v>
      </c>
      <c r="N339" s="302">
        <v>1.5756312204779956</v>
      </c>
      <c r="O339" s="302">
        <f t="shared" si="149"/>
        <v>1.7847833252658156</v>
      </c>
    </row>
    <row r="340" spans="1:15" s="236" customFormat="1" x14ac:dyDescent="0.2">
      <c r="A340" s="237" t="str">
        <f>name!E$12</f>
        <v>Elementary occupations</v>
      </c>
      <c r="B340" s="302">
        <v>0.5842526866436506</v>
      </c>
      <c r="C340" s="302">
        <v>4.7266872663917043</v>
      </c>
      <c r="D340" s="302">
        <v>0.24825312820802364</v>
      </c>
      <c r="E340" s="302">
        <f t="shared" si="147"/>
        <v>5.5591930812433787</v>
      </c>
      <c r="F340" s="303"/>
      <c r="G340" s="302">
        <v>0.40175885716978771</v>
      </c>
      <c r="H340" s="302">
        <v>3.2030550610405193</v>
      </c>
      <c r="I340" s="302">
        <v>0.15764508298487742</v>
      </c>
      <c r="J340" s="302">
        <f t="shared" si="150"/>
        <v>3.7624590011951842</v>
      </c>
      <c r="K340" s="303"/>
      <c r="L340" s="302">
        <v>0.27676294337564261</v>
      </c>
      <c r="M340" s="302">
        <v>0.19364882605171349</v>
      </c>
      <c r="N340" s="302">
        <v>0.63364701514687616</v>
      </c>
      <c r="O340" s="302">
        <f t="shared" si="149"/>
        <v>1.1040587845742322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46.32083088812599</v>
      </c>
      <c r="C342" s="311">
        <f t="shared" ref="C342:E342" si="151">SUM(C332:C340)</f>
        <v>43.211340183619363</v>
      </c>
      <c r="D342" s="311">
        <f t="shared" si="151"/>
        <v>6.1038289282548162</v>
      </c>
      <c r="E342" s="311">
        <f t="shared" si="151"/>
        <v>95.636000000000152</v>
      </c>
      <c r="F342" s="311"/>
      <c r="G342" s="311">
        <f t="shared" ref="G342:J342" si="152">SUM(G332:G340)</f>
        <v>44.959304392255909</v>
      </c>
      <c r="H342" s="311">
        <f t="shared" si="152"/>
        <v>37.591804117050003</v>
      </c>
      <c r="I342" s="311">
        <f t="shared" si="152"/>
        <v>6.2238914906940286</v>
      </c>
      <c r="J342" s="311">
        <f t="shared" si="152"/>
        <v>88.774999999999949</v>
      </c>
      <c r="K342" s="311"/>
      <c r="L342" s="311">
        <f t="shared" ref="L342:O342" si="153">SUM(L332:L340)</f>
        <v>51.472062804003158</v>
      </c>
      <c r="M342" s="311">
        <f t="shared" si="153"/>
        <v>39.724207425785607</v>
      </c>
      <c r="N342" s="311">
        <f t="shared" si="153"/>
        <v>7.1327297702111112</v>
      </c>
      <c r="O342" s="311">
        <f t="shared" si="153"/>
        <v>98.32899999999988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3.1491076902098873</v>
      </c>
      <c r="C349" s="302">
        <v>0.93590885659847356</v>
      </c>
      <c r="D349" s="302">
        <v>0.42251730599452442</v>
      </c>
      <c r="E349" s="302">
        <f>SUM(B349:D349)</f>
        <v>4.5075338528028848</v>
      </c>
      <c r="F349" s="303"/>
      <c r="G349" s="302">
        <v>3.657278277506439</v>
      </c>
      <c r="H349" s="302">
        <v>1.4201841272856506</v>
      </c>
      <c r="I349" s="302">
        <v>0.83968839995212818</v>
      </c>
      <c r="J349" s="302">
        <f>SUM(G349:I349)</f>
        <v>5.9171508047442174</v>
      </c>
      <c r="K349" s="303"/>
      <c r="L349" s="302">
        <v>3.6148238269741202</v>
      </c>
      <c r="M349" s="302">
        <v>1.7565960471596178</v>
      </c>
      <c r="N349" s="302">
        <v>0.98169844800452044</v>
      </c>
      <c r="O349" s="302">
        <f>SUM(L349:N349)</f>
        <v>6.3531183221382586</v>
      </c>
    </row>
    <row r="350" spans="1:15" s="236" customFormat="1" x14ac:dyDescent="0.2">
      <c r="A350" s="237" t="str">
        <f>name!E$5</f>
        <v>Professional occupations</v>
      </c>
      <c r="B350" s="302">
        <v>21.824278783368779</v>
      </c>
      <c r="C350" s="302">
        <v>10.490316541225479</v>
      </c>
      <c r="D350" s="302">
        <v>2.6708380189362915</v>
      </c>
      <c r="E350" s="302">
        <f t="shared" ref="E350:E357" si="154">SUM(B350:D350)</f>
        <v>34.985433343530552</v>
      </c>
      <c r="F350" s="303"/>
      <c r="G350" s="302">
        <v>26.926618502958064</v>
      </c>
      <c r="H350" s="302">
        <v>13.751324084331891</v>
      </c>
      <c r="I350" s="302">
        <v>3.7749322759814041</v>
      </c>
      <c r="J350" s="302">
        <f t="shared" ref="J350:J352" si="155">SUM(G350:I350)</f>
        <v>44.452874863271362</v>
      </c>
      <c r="K350" s="303"/>
      <c r="L350" s="302">
        <v>29.276947335640557</v>
      </c>
      <c r="M350" s="302">
        <v>15.214284477197383</v>
      </c>
      <c r="N350" s="302">
        <v>3.5406952957260835</v>
      </c>
      <c r="O350" s="302">
        <f t="shared" ref="O350:O357" si="156">SUM(L350:N350)</f>
        <v>48.03192710856402</v>
      </c>
    </row>
    <row r="351" spans="1:15" s="236" customFormat="1" x14ac:dyDescent="0.2">
      <c r="A351" s="237" t="str">
        <f>name!E$6</f>
        <v>Associate professional occupations</v>
      </c>
      <c r="B351" s="302">
        <v>9.1110072379661293</v>
      </c>
      <c r="C351" s="302">
        <v>5.5123044096424003</v>
      </c>
      <c r="D351" s="302">
        <v>1.2474576729016784</v>
      </c>
      <c r="E351" s="302">
        <f t="shared" si="154"/>
        <v>15.870769320510208</v>
      </c>
      <c r="F351" s="303"/>
      <c r="G351" s="302">
        <v>10.860248168610591</v>
      </c>
      <c r="H351" s="302">
        <v>7.119998594779342</v>
      </c>
      <c r="I351" s="302">
        <v>1.1245881621464036</v>
      </c>
      <c r="J351" s="302">
        <f t="shared" si="155"/>
        <v>19.104834925536334</v>
      </c>
      <c r="K351" s="303"/>
      <c r="L351" s="302">
        <v>18.930442276475318</v>
      </c>
      <c r="M351" s="302">
        <v>11.119332173365278</v>
      </c>
      <c r="N351" s="302">
        <v>1.4908558597285868</v>
      </c>
      <c r="O351" s="302">
        <f t="shared" si="156"/>
        <v>31.540630309569185</v>
      </c>
    </row>
    <row r="352" spans="1:15" s="236" customFormat="1" x14ac:dyDescent="0.2">
      <c r="A352" s="237" t="str">
        <f>name!E$7</f>
        <v>Administrative and secretarial occupations</v>
      </c>
      <c r="B352" s="302">
        <v>4.1534706174801421</v>
      </c>
      <c r="C352" s="302">
        <v>6.441515388295298</v>
      </c>
      <c r="D352" s="302">
        <v>0.25510292698475845</v>
      </c>
      <c r="E352" s="302">
        <f t="shared" si="154"/>
        <v>10.850088932760197</v>
      </c>
      <c r="F352" s="303"/>
      <c r="G352" s="302">
        <v>4.2783126114146413</v>
      </c>
      <c r="H352" s="302">
        <v>6.3920403854672845</v>
      </c>
      <c r="I352" s="302">
        <v>0.17720810772988205</v>
      </c>
      <c r="J352" s="302">
        <f t="shared" si="155"/>
        <v>10.847561104611808</v>
      </c>
      <c r="K352" s="303"/>
      <c r="L352" s="302">
        <v>3.0299883697774694</v>
      </c>
      <c r="M352" s="302">
        <v>3.1481557570217809</v>
      </c>
      <c r="N352" s="302">
        <v>0.12910121363623042</v>
      </c>
      <c r="O352" s="302">
        <f t="shared" si="156"/>
        <v>6.3072453404354807</v>
      </c>
    </row>
    <row r="353" spans="1:15" s="236" customFormat="1" x14ac:dyDescent="0.2">
      <c r="A353" s="237" t="str">
        <f>name!E$8</f>
        <v>Skilled trades occupations</v>
      </c>
      <c r="B353" s="302">
        <v>0.84366102147334543</v>
      </c>
      <c r="C353" s="302">
        <v>0.62188770052295284</v>
      </c>
      <c r="D353" s="302">
        <v>0.18476635482401293</v>
      </c>
      <c r="E353" s="302">
        <f t="shared" si="154"/>
        <v>1.6503150768203114</v>
      </c>
      <c r="F353" s="303"/>
      <c r="G353" s="302">
        <v>0.63587627132498803</v>
      </c>
      <c r="H353" s="302">
        <v>0.48446340119131548</v>
      </c>
      <c r="I353" s="302">
        <v>0.40914356429464083</v>
      </c>
      <c r="J353" s="302">
        <f>SUM(G353:I353)</f>
        <v>1.5294832368109443</v>
      </c>
      <c r="K353" s="303"/>
      <c r="L353" s="302">
        <v>0.39991983198526926</v>
      </c>
      <c r="M353" s="302">
        <v>0.3563515623622851</v>
      </c>
      <c r="N353" s="302">
        <v>0.45450683754042992</v>
      </c>
      <c r="O353" s="302">
        <f t="shared" si="156"/>
        <v>1.2107782318879843</v>
      </c>
    </row>
    <row r="354" spans="1:15" s="236" customFormat="1" x14ac:dyDescent="0.2">
      <c r="A354" s="237" t="str">
        <f>name!E$9</f>
        <v>Caring, leisure and other service occupations</v>
      </c>
      <c r="B354" s="302">
        <v>20.057626614052303</v>
      </c>
      <c r="C354" s="302">
        <v>18.083414199347676</v>
      </c>
      <c r="D354" s="302">
        <v>2.4885348565911953</v>
      </c>
      <c r="E354" s="302">
        <f t="shared" si="154"/>
        <v>40.629575669991176</v>
      </c>
      <c r="F354" s="303"/>
      <c r="G354" s="302">
        <v>22.235304532716196</v>
      </c>
      <c r="H354" s="302">
        <v>19.441130326264705</v>
      </c>
      <c r="I354" s="302">
        <v>2.0678977756991475</v>
      </c>
      <c r="J354" s="302">
        <f t="shared" ref="J354:J357" si="157">SUM(G354:I354)</f>
        <v>43.744332634680042</v>
      </c>
      <c r="K354" s="303"/>
      <c r="L354" s="302">
        <v>25.660636078712699</v>
      </c>
      <c r="M354" s="302">
        <v>18.579107025706907</v>
      </c>
      <c r="N354" s="302">
        <v>2.5977068518836859</v>
      </c>
      <c r="O354" s="302">
        <f t="shared" si="156"/>
        <v>46.837449956303288</v>
      </c>
    </row>
    <row r="355" spans="1:15" s="236" customFormat="1" x14ac:dyDescent="0.2">
      <c r="A355" s="237" t="str">
        <f>name!E$10</f>
        <v>Sales and customer service occupations</v>
      </c>
      <c r="B355" s="302">
        <v>0.68798898580836254</v>
      </c>
      <c r="C355" s="302">
        <v>0.74961204530957859</v>
      </c>
      <c r="D355" s="302">
        <v>0.10632328793132374</v>
      </c>
      <c r="E355" s="302">
        <f t="shared" si="154"/>
        <v>1.5439243190492649</v>
      </c>
      <c r="F355" s="303"/>
      <c r="G355" s="302">
        <v>0.70093137774312497</v>
      </c>
      <c r="H355" s="302">
        <v>0.75912641080318322</v>
      </c>
      <c r="I355" s="302">
        <v>0.10835834419969169</v>
      </c>
      <c r="J355" s="302">
        <f t="shared" si="157"/>
        <v>1.5684161327459998</v>
      </c>
      <c r="K355" s="303"/>
      <c r="L355" s="302">
        <v>0.74823055878764644</v>
      </c>
      <c r="M355" s="302">
        <v>0.78512872888353902</v>
      </c>
      <c r="N355" s="302">
        <v>0.10700874764633307</v>
      </c>
      <c r="O355" s="302">
        <f t="shared" si="156"/>
        <v>1.6403680353175185</v>
      </c>
    </row>
    <row r="356" spans="1:15" s="236" customFormat="1" x14ac:dyDescent="0.2">
      <c r="A356" s="237" t="str">
        <f>name!E$11</f>
        <v>Process, plant and machine operatives</v>
      </c>
      <c r="B356" s="302">
        <v>0.30298588892886091</v>
      </c>
      <c r="C356" s="302">
        <v>0.44177384472880982</v>
      </c>
      <c r="D356" s="302">
        <v>5.2217777615889686E-2</v>
      </c>
      <c r="E356" s="302">
        <f t="shared" si="154"/>
        <v>0.79697751127356042</v>
      </c>
      <c r="F356" s="303"/>
      <c r="G356" s="302">
        <v>0.22349706917517856</v>
      </c>
      <c r="H356" s="302">
        <v>0.39034704472404613</v>
      </c>
      <c r="I356" s="302">
        <v>0.13203741401429384</v>
      </c>
      <c r="J356" s="302">
        <f t="shared" si="157"/>
        <v>0.74588152791351847</v>
      </c>
      <c r="K356" s="303"/>
      <c r="L356" s="302">
        <v>0.15156061440736962</v>
      </c>
      <c r="M356" s="302">
        <v>0.28028745467875454</v>
      </c>
      <c r="N356" s="302">
        <v>0.14847347308675449</v>
      </c>
      <c r="O356" s="302">
        <f t="shared" si="156"/>
        <v>0.58032154217287868</v>
      </c>
    </row>
    <row r="357" spans="1:15" s="236" customFormat="1" x14ac:dyDescent="0.2">
      <c r="A357" s="237" t="str">
        <f>name!E$12</f>
        <v>Elementary occupations</v>
      </c>
      <c r="B357" s="302">
        <v>0.83256080837462565</v>
      </c>
      <c r="C357" s="302">
        <v>1.9177106065291234</v>
      </c>
      <c r="D357" s="302">
        <v>0.137110558358288</v>
      </c>
      <c r="E357" s="302">
        <f t="shared" si="154"/>
        <v>2.8873819732620372</v>
      </c>
      <c r="F357" s="303"/>
      <c r="G357" s="302">
        <v>0.69084896594100076</v>
      </c>
      <c r="H357" s="302">
        <v>1.6006887986098723</v>
      </c>
      <c r="I357" s="302">
        <v>0.21492700513483079</v>
      </c>
      <c r="J357" s="302">
        <f t="shared" si="157"/>
        <v>2.5064647696857039</v>
      </c>
      <c r="K357" s="303"/>
      <c r="L357" s="302">
        <v>0.48136040466116675</v>
      </c>
      <c r="M357" s="302">
        <v>0.65529954163072002</v>
      </c>
      <c r="N357" s="302">
        <v>0.23850120731957572</v>
      </c>
      <c r="O357" s="302">
        <f t="shared" si="156"/>
        <v>1.3751611536114625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60.962687647662435</v>
      </c>
      <c r="C359" s="311">
        <f t="shared" ref="C359:E359" si="158">SUM(C349:C357)</f>
        <v>45.194443592199789</v>
      </c>
      <c r="D359" s="311">
        <f t="shared" si="158"/>
        <v>7.5648687601379629</v>
      </c>
      <c r="E359" s="311">
        <f t="shared" si="158"/>
        <v>113.72200000000019</v>
      </c>
      <c r="F359" s="311"/>
      <c r="G359" s="311">
        <f t="shared" ref="G359:J359" si="159">SUM(G349:G357)</f>
        <v>70.208915777390231</v>
      </c>
      <c r="H359" s="311">
        <f t="shared" si="159"/>
        <v>51.359303173457299</v>
      </c>
      <c r="I359" s="311">
        <f t="shared" si="159"/>
        <v>8.8487810491524215</v>
      </c>
      <c r="J359" s="311">
        <f t="shared" si="159"/>
        <v>130.41699999999992</v>
      </c>
      <c r="K359" s="311"/>
      <c r="L359" s="311">
        <f t="shared" ref="L359:O359" si="160">SUM(L349:L357)</f>
        <v>82.293909297421607</v>
      </c>
      <c r="M359" s="311">
        <f t="shared" si="160"/>
        <v>51.894542768006268</v>
      </c>
      <c r="N359" s="311">
        <f t="shared" si="160"/>
        <v>9.6885479345722008</v>
      </c>
      <c r="O359" s="311">
        <f t="shared" si="160"/>
        <v>143.87700000000007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1.0683662403686089</v>
      </c>
      <c r="C366" s="302">
        <v>0.33204897537783562</v>
      </c>
      <c r="D366" s="302">
        <v>0.43555798721545819</v>
      </c>
      <c r="E366" s="302">
        <f>SUM(B366:D366)</f>
        <v>1.8359732029619027</v>
      </c>
      <c r="F366" s="303"/>
      <c r="G366" s="302">
        <v>1.1241220763407176</v>
      </c>
      <c r="H366" s="302">
        <v>0.40103220799846995</v>
      </c>
      <c r="I366" s="302">
        <v>0.42259288449410237</v>
      </c>
      <c r="J366" s="302">
        <f>SUM(G366:I366)</f>
        <v>1.9477471688332897</v>
      </c>
      <c r="K366" s="303"/>
      <c r="L366" s="302">
        <v>1.0506828205497718</v>
      </c>
      <c r="M366" s="302">
        <v>0.48519175154373129</v>
      </c>
      <c r="N366" s="302">
        <v>0.38701354785064029</v>
      </c>
      <c r="O366" s="302">
        <f>SUM(L366:N366)</f>
        <v>1.9228881199441432</v>
      </c>
    </row>
    <row r="367" spans="1:15" s="236" customFormat="1" x14ac:dyDescent="0.2">
      <c r="A367" s="237" t="str">
        <f>name!E$5</f>
        <v>Professional occupations</v>
      </c>
      <c r="B367" s="302">
        <v>1.4082222182234445</v>
      </c>
      <c r="C367" s="302">
        <v>0.80136806547776596</v>
      </c>
      <c r="D367" s="302">
        <v>1.3994587210665164</v>
      </c>
      <c r="E367" s="302">
        <f t="shared" ref="E367:E374" si="161">SUM(B367:D367)</f>
        <v>3.6090490047677268</v>
      </c>
      <c r="F367" s="303"/>
      <c r="G367" s="302">
        <v>1.7915253161623514</v>
      </c>
      <c r="H367" s="302">
        <v>1.0114137684825879</v>
      </c>
      <c r="I367" s="302">
        <v>1.2700068338271797</v>
      </c>
      <c r="J367" s="302">
        <f t="shared" ref="J367:J369" si="162">SUM(G367:I367)</f>
        <v>4.0729459184721186</v>
      </c>
      <c r="K367" s="303"/>
      <c r="L367" s="302">
        <v>2.0998188232053265</v>
      </c>
      <c r="M367" s="302">
        <v>1.4224959149686482</v>
      </c>
      <c r="N367" s="302">
        <v>1.148041681194331</v>
      </c>
      <c r="O367" s="302">
        <f t="shared" ref="O367:O374" si="163">SUM(L367:N367)</f>
        <v>4.6703564193683063</v>
      </c>
    </row>
    <row r="368" spans="1:15" s="236" customFormat="1" x14ac:dyDescent="0.2">
      <c r="A368" s="237" t="str">
        <f>name!E$6</f>
        <v>Associate professional occupations</v>
      </c>
      <c r="B368" s="302">
        <v>2.0511734758943625</v>
      </c>
      <c r="C368" s="302">
        <v>1.6810231744702409</v>
      </c>
      <c r="D368" s="302">
        <v>3.9567809917727517</v>
      </c>
      <c r="E368" s="302">
        <f t="shared" si="161"/>
        <v>7.6889776421373544</v>
      </c>
      <c r="F368" s="303"/>
      <c r="G368" s="302">
        <v>2.2762311966298632</v>
      </c>
      <c r="H368" s="302">
        <v>1.6270996194443665</v>
      </c>
      <c r="I368" s="302">
        <v>3.6921208349417749</v>
      </c>
      <c r="J368" s="302">
        <f t="shared" si="162"/>
        <v>7.5954516510160044</v>
      </c>
      <c r="K368" s="303"/>
      <c r="L368" s="302">
        <v>2.0935058139751224</v>
      </c>
      <c r="M368" s="302">
        <v>1.5954038099829324</v>
      </c>
      <c r="N368" s="302">
        <v>3.3550458253804707</v>
      </c>
      <c r="O368" s="302">
        <f t="shared" si="163"/>
        <v>7.0439554493385259</v>
      </c>
    </row>
    <row r="369" spans="1:15" s="236" customFormat="1" x14ac:dyDescent="0.2">
      <c r="A369" s="237" t="str">
        <f>name!E$7</f>
        <v>Administrative and secretarial occupations</v>
      </c>
      <c r="B369" s="302">
        <v>1.1133546508979641</v>
      </c>
      <c r="C369" s="302">
        <v>2.7440924238589912</v>
      </c>
      <c r="D369" s="302">
        <v>0.10852614581913234</v>
      </c>
      <c r="E369" s="302">
        <f t="shared" si="161"/>
        <v>3.9659732205760876</v>
      </c>
      <c r="F369" s="303"/>
      <c r="G369" s="302">
        <v>1.0679294288451466</v>
      </c>
      <c r="H369" s="302">
        <v>2.4816607541345048</v>
      </c>
      <c r="I369" s="302">
        <v>7.7585776915335525E-2</v>
      </c>
      <c r="J369" s="302">
        <f t="shared" si="162"/>
        <v>3.6271759598949869</v>
      </c>
      <c r="K369" s="303"/>
      <c r="L369" s="302">
        <v>1.0037411425637386</v>
      </c>
      <c r="M369" s="302">
        <v>2.4874508970709508</v>
      </c>
      <c r="N369" s="302">
        <v>6.8738899663399869E-2</v>
      </c>
      <c r="O369" s="302">
        <f t="shared" si="163"/>
        <v>3.5599309392980891</v>
      </c>
    </row>
    <row r="370" spans="1:15" s="236" customFormat="1" x14ac:dyDescent="0.2">
      <c r="A370" s="237" t="str">
        <f>name!E$8</f>
        <v>Skilled trades occupations</v>
      </c>
      <c r="B370" s="302">
        <v>0.53762626382864231</v>
      </c>
      <c r="C370" s="302">
        <v>0.41673531968398231</v>
      </c>
      <c r="D370" s="302">
        <v>0.50419008144976751</v>
      </c>
      <c r="E370" s="302">
        <f t="shared" si="161"/>
        <v>1.4585516649623922</v>
      </c>
      <c r="F370" s="303"/>
      <c r="G370" s="302">
        <v>0.43033473481962309</v>
      </c>
      <c r="H370" s="302">
        <v>0.24447684358356786</v>
      </c>
      <c r="I370" s="302">
        <v>0.42319952941333977</v>
      </c>
      <c r="J370" s="302">
        <f>SUM(G370:I370)</f>
        <v>1.0980111078165307</v>
      </c>
      <c r="K370" s="303"/>
      <c r="L370" s="302">
        <v>0.28499736016192445</v>
      </c>
      <c r="M370" s="302">
        <v>0.30902335055048402</v>
      </c>
      <c r="N370" s="302">
        <v>0.34915441369177536</v>
      </c>
      <c r="O370" s="302">
        <f t="shared" si="163"/>
        <v>0.94317512440418383</v>
      </c>
    </row>
    <row r="371" spans="1:15" s="236" customFormat="1" x14ac:dyDescent="0.2">
      <c r="A371" s="237" t="str">
        <f>name!E$9</f>
        <v>Caring, leisure and other service occupations</v>
      </c>
      <c r="B371" s="302">
        <v>1.1479860624028311</v>
      </c>
      <c r="C371" s="302">
        <v>1.6895424209452072</v>
      </c>
      <c r="D371" s="302">
        <v>0.18754495628182952</v>
      </c>
      <c r="E371" s="302">
        <f t="shared" si="161"/>
        <v>3.025073439629868</v>
      </c>
      <c r="F371" s="303"/>
      <c r="G371" s="302">
        <v>0.94542425316571532</v>
      </c>
      <c r="H371" s="302">
        <v>1.2950570891461071</v>
      </c>
      <c r="I371" s="302">
        <v>0.13705245885942219</v>
      </c>
      <c r="J371" s="302">
        <f t="shared" ref="J371:J374" si="164">SUM(G371:I371)</f>
        <v>2.3775338011712446</v>
      </c>
      <c r="K371" s="303"/>
      <c r="L371" s="302">
        <v>0.75949653926947158</v>
      </c>
      <c r="M371" s="302">
        <v>1.2292042892195354</v>
      </c>
      <c r="N371" s="302">
        <v>0.1236965910973222</v>
      </c>
      <c r="O371" s="302">
        <f t="shared" si="163"/>
        <v>2.1123974195863289</v>
      </c>
    </row>
    <row r="372" spans="1:15" s="236" customFormat="1" x14ac:dyDescent="0.2">
      <c r="A372" s="237" t="str">
        <f>name!E$10</f>
        <v>Sales and customer service occupations</v>
      </c>
      <c r="B372" s="302">
        <v>0.50586829428605862</v>
      </c>
      <c r="C372" s="302">
        <v>1.1990776885618948</v>
      </c>
      <c r="D372" s="302">
        <v>0.10325985681346665</v>
      </c>
      <c r="E372" s="302">
        <f t="shared" si="161"/>
        <v>1.80820583966142</v>
      </c>
      <c r="F372" s="303"/>
      <c r="G372" s="302">
        <v>0.46943576591032038</v>
      </c>
      <c r="H372" s="302">
        <v>0.94580572347338776</v>
      </c>
      <c r="I372" s="302">
        <v>6.9564059932884059E-2</v>
      </c>
      <c r="J372" s="302">
        <f t="shared" si="164"/>
        <v>1.4848055493165924</v>
      </c>
      <c r="K372" s="303"/>
      <c r="L372" s="302">
        <v>0.44137040784326481</v>
      </c>
      <c r="M372" s="302">
        <v>1.1997317120026409</v>
      </c>
      <c r="N372" s="302">
        <v>5.9614641461700597E-2</v>
      </c>
      <c r="O372" s="302">
        <f t="shared" si="163"/>
        <v>1.7007167613076064</v>
      </c>
    </row>
    <row r="373" spans="1:15" s="236" customFormat="1" x14ac:dyDescent="0.2">
      <c r="A373" s="237" t="str">
        <f>name!E$11</f>
        <v>Process, plant and machine operatives</v>
      </c>
      <c r="B373" s="302">
        <v>0.11398521723599252</v>
      </c>
      <c r="C373" s="302">
        <v>0.11112235273523799</v>
      </c>
      <c r="D373" s="302">
        <v>2.9127838295573805E-2</v>
      </c>
      <c r="E373" s="302">
        <f t="shared" si="161"/>
        <v>0.2542354082668043</v>
      </c>
      <c r="F373" s="303"/>
      <c r="G373" s="302">
        <v>8.0555244168938417E-2</v>
      </c>
      <c r="H373" s="302">
        <v>7.4617133763946811E-2</v>
      </c>
      <c r="I373" s="302">
        <v>2.7666544024762606E-2</v>
      </c>
      <c r="J373" s="302">
        <f t="shared" si="164"/>
        <v>0.18283892195764784</v>
      </c>
      <c r="K373" s="303"/>
      <c r="L373" s="302">
        <v>6.0058315145898829E-2</v>
      </c>
      <c r="M373" s="302">
        <v>7.9920220654819588E-2</v>
      </c>
      <c r="N373" s="302">
        <v>2.8247071231911398E-2</v>
      </c>
      <c r="O373" s="302">
        <f t="shared" si="163"/>
        <v>0.16822560703262981</v>
      </c>
    </row>
    <row r="374" spans="1:15" s="236" customFormat="1" x14ac:dyDescent="0.2">
      <c r="A374" s="237" t="str">
        <f>name!E$12</f>
        <v>Elementary occupations</v>
      </c>
      <c r="B374" s="302">
        <v>0.51723070729273324</v>
      </c>
      <c r="C374" s="302">
        <v>1.9992642655214135</v>
      </c>
      <c r="D374" s="302">
        <v>0.11146560422233515</v>
      </c>
      <c r="E374" s="302">
        <f t="shared" si="161"/>
        <v>2.627960577036482</v>
      </c>
      <c r="F374" s="303"/>
      <c r="G374" s="302">
        <v>0.40012603252645368</v>
      </c>
      <c r="H374" s="302">
        <v>1.4107606251097191</v>
      </c>
      <c r="I374" s="302">
        <v>7.3603263885409428E-2</v>
      </c>
      <c r="J374" s="302">
        <f t="shared" si="164"/>
        <v>1.8844899215215822</v>
      </c>
      <c r="K374" s="303"/>
      <c r="L374" s="302">
        <v>0.38945310746028827</v>
      </c>
      <c r="M374" s="302">
        <v>0.99759844371321249</v>
      </c>
      <c r="N374" s="302">
        <v>5.730260854667861E-2</v>
      </c>
      <c r="O374" s="302">
        <f t="shared" si="163"/>
        <v>1.4443541597201792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8.463813130430637</v>
      </c>
      <c r="C376" s="311">
        <f t="shared" ref="C376:E376" si="165">SUM(C366:C374)</f>
        <v>10.974274686632571</v>
      </c>
      <c r="D376" s="311">
        <f t="shared" si="165"/>
        <v>6.8359121829368314</v>
      </c>
      <c r="E376" s="311">
        <f t="shared" si="165"/>
        <v>26.27400000000004</v>
      </c>
      <c r="F376" s="311"/>
      <c r="G376" s="311">
        <f t="shared" ref="G376:J376" si="166">SUM(G366:G374)</f>
        <v>8.5856840485691279</v>
      </c>
      <c r="H376" s="311">
        <f t="shared" si="166"/>
        <v>9.4919237651366579</v>
      </c>
      <c r="I376" s="311">
        <f t="shared" si="166"/>
        <v>6.1933921862942114</v>
      </c>
      <c r="J376" s="311">
        <f t="shared" si="166"/>
        <v>24.271000000000001</v>
      </c>
      <c r="K376" s="311"/>
      <c r="L376" s="311">
        <f t="shared" ref="L376:O376" si="167">SUM(L366:L374)</f>
        <v>8.183124330174806</v>
      </c>
      <c r="M376" s="311">
        <f t="shared" si="167"/>
        <v>9.8060203897069549</v>
      </c>
      <c r="N376" s="311">
        <f t="shared" si="167"/>
        <v>5.5768552801182292</v>
      </c>
      <c r="O376" s="311">
        <f t="shared" si="167"/>
        <v>23.565999999999995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1.1737303910467989</v>
      </c>
      <c r="C383" s="302">
        <v>0.199917930988114</v>
      </c>
      <c r="D383" s="302">
        <v>0.83335310408357333</v>
      </c>
      <c r="E383" s="302">
        <f>SUM(B383:D383)</f>
        <v>2.2070014261184863</v>
      </c>
      <c r="F383" s="303"/>
      <c r="G383" s="302">
        <v>1.165959910462484</v>
      </c>
      <c r="H383" s="302">
        <v>0.32151079524362308</v>
      </c>
      <c r="I383" s="302">
        <v>0.92296630062393159</v>
      </c>
      <c r="J383" s="302">
        <f>SUM(G383:I383)</f>
        <v>2.4104370063300387</v>
      </c>
      <c r="K383" s="303"/>
      <c r="L383" s="302">
        <v>1.1450366273005554</v>
      </c>
      <c r="M383" s="302">
        <v>0.35246245908806706</v>
      </c>
      <c r="N383" s="302">
        <v>0.83969950435940588</v>
      </c>
      <c r="O383" s="302">
        <f>SUM(L383:N383)</f>
        <v>2.3371985907480282</v>
      </c>
    </row>
    <row r="384" spans="1:15" s="236" customFormat="1" x14ac:dyDescent="0.2">
      <c r="A384" s="237" t="str">
        <f>name!E$5</f>
        <v>Professional occupations</v>
      </c>
      <c r="B384" s="302">
        <v>2.3645421458289761</v>
      </c>
      <c r="C384" s="302">
        <v>0.72612432414763317</v>
      </c>
      <c r="D384" s="302">
        <v>1.4288352202292021</v>
      </c>
      <c r="E384" s="302">
        <f t="shared" ref="E384:E391" si="168">SUM(B384:D384)</f>
        <v>4.5195016902058116</v>
      </c>
      <c r="F384" s="303"/>
      <c r="G384" s="302">
        <v>3.0748547892076341</v>
      </c>
      <c r="H384" s="302">
        <v>1.2896218986501926</v>
      </c>
      <c r="I384" s="302">
        <v>1.6399867121639768</v>
      </c>
      <c r="J384" s="302">
        <f t="shared" ref="J384:J386" si="169">SUM(G384:I384)</f>
        <v>6.0044634000218036</v>
      </c>
      <c r="K384" s="303"/>
      <c r="L384" s="302">
        <v>3.3784280531698534</v>
      </c>
      <c r="M384" s="302">
        <v>1.5587245307930973</v>
      </c>
      <c r="N384" s="302">
        <v>1.7565812733899442</v>
      </c>
      <c r="O384" s="302">
        <f t="shared" ref="O384:O391" si="170">SUM(L384:N384)</f>
        <v>6.6937338573528944</v>
      </c>
    </row>
    <row r="385" spans="1:15" s="236" customFormat="1" x14ac:dyDescent="0.2">
      <c r="A385" s="237" t="str">
        <f>name!E$6</f>
        <v>Associate professional occupations</v>
      </c>
      <c r="B385" s="302">
        <v>1.3558167055525849</v>
      </c>
      <c r="C385" s="302">
        <v>0.77323373250840632</v>
      </c>
      <c r="D385" s="302">
        <v>1.2129808595003442</v>
      </c>
      <c r="E385" s="302">
        <f t="shared" si="168"/>
        <v>3.3420312975613355</v>
      </c>
      <c r="F385" s="303"/>
      <c r="G385" s="302">
        <v>1.4855417756789806</v>
      </c>
      <c r="H385" s="302">
        <v>1.0688486561693626</v>
      </c>
      <c r="I385" s="302">
        <v>1.3652108941366086</v>
      </c>
      <c r="J385" s="302">
        <f t="shared" si="169"/>
        <v>3.919601325984952</v>
      </c>
      <c r="K385" s="303"/>
      <c r="L385" s="302">
        <v>1.6504901116641062</v>
      </c>
      <c r="M385" s="302">
        <v>1.1502380809890476</v>
      </c>
      <c r="N385" s="302">
        <v>1.4255640462225387</v>
      </c>
      <c r="O385" s="302">
        <f t="shared" si="170"/>
        <v>4.2262922388756925</v>
      </c>
    </row>
    <row r="386" spans="1:15" s="236" customFormat="1" x14ac:dyDescent="0.2">
      <c r="A386" s="237" t="str">
        <f>name!E$7</f>
        <v>Administrative and secretarial occupations</v>
      </c>
      <c r="B386" s="302">
        <v>1.2405107527293362</v>
      </c>
      <c r="C386" s="302">
        <v>1.5308353266207055</v>
      </c>
      <c r="D386" s="302">
        <v>0.34773797841672582</v>
      </c>
      <c r="E386" s="302">
        <f t="shared" si="168"/>
        <v>3.1190840577667673</v>
      </c>
      <c r="F386" s="303"/>
      <c r="G386" s="302">
        <v>1.2509934407801424</v>
      </c>
      <c r="H386" s="302">
        <v>1.7104243421517455</v>
      </c>
      <c r="I386" s="302">
        <v>0.4424111373484958</v>
      </c>
      <c r="J386" s="302">
        <f t="shared" si="169"/>
        <v>3.4038289202803842</v>
      </c>
      <c r="K386" s="303"/>
      <c r="L386" s="302">
        <v>1.0475071767414446</v>
      </c>
      <c r="M386" s="302">
        <v>2.0042671108484242</v>
      </c>
      <c r="N386" s="302">
        <v>0.33237468218928623</v>
      </c>
      <c r="O386" s="302">
        <f t="shared" si="170"/>
        <v>3.3841489697791549</v>
      </c>
    </row>
    <row r="387" spans="1:15" s="236" customFormat="1" x14ac:dyDescent="0.2">
      <c r="A387" s="237" t="str">
        <f>name!E$8</f>
        <v>Skilled trades occupations</v>
      </c>
      <c r="B387" s="302">
        <v>0.37541571538722679</v>
      </c>
      <c r="C387" s="302">
        <v>0.20188514414516778</v>
      </c>
      <c r="D387" s="302">
        <v>0.36227800795078346</v>
      </c>
      <c r="E387" s="302">
        <f t="shared" si="168"/>
        <v>0.93957886748317798</v>
      </c>
      <c r="F387" s="303"/>
      <c r="G387" s="302">
        <v>0.23521885998960823</v>
      </c>
      <c r="H387" s="302">
        <v>0.16243511234443256</v>
      </c>
      <c r="I387" s="302">
        <v>0.33096521109712013</v>
      </c>
      <c r="J387" s="302">
        <f>SUM(G387:I387)</f>
        <v>0.72861918343116083</v>
      </c>
      <c r="K387" s="303"/>
      <c r="L387" s="302">
        <v>0.19084361750207754</v>
      </c>
      <c r="M387" s="302">
        <v>0.17489217889399403</v>
      </c>
      <c r="N387" s="302">
        <v>0.43266537373890779</v>
      </c>
      <c r="O387" s="302">
        <f t="shared" si="170"/>
        <v>0.79840117013497935</v>
      </c>
    </row>
    <row r="388" spans="1:15" s="236" customFormat="1" x14ac:dyDescent="0.2">
      <c r="A388" s="237" t="str">
        <f>name!E$9</f>
        <v>Caring, leisure and other service occupations</v>
      </c>
      <c r="B388" s="302">
        <v>4.4151432911596364</v>
      </c>
      <c r="C388" s="302">
        <v>2.3764398739781321</v>
      </c>
      <c r="D388" s="302">
        <v>2.6690331470570676</v>
      </c>
      <c r="E388" s="302">
        <f t="shared" si="168"/>
        <v>9.460616312194837</v>
      </c>
      <c r="F388" s="303"/>
      <c r="G388" s="302">
        <v>3.2132010005930232</v>
      </c>
      <c r="H388" s="302">
        <v>1.4113352628026359</v>
      </c>
      <c r="I388" s="302">
        <v>2.2211959272594841</v>
      </c>
      <c r="J388" s="302">
        <f t="shared" ref="J388:J391" si="171">SUM(G388:I388)</f>
        <v>6.8457321906551432</v>
      </c>
      <c r="K388" s="303"/>
      <c r="L388" s="302">
        <v>2.7816784284982368</v>
      </c>
      <c r="M388" s="302">
        <v>0.739539328355863</v>
      </c>
      <c r="N388" s="302">
        <v>2.2738581880472308</v>
      </c>
      <c r="O388" s="302">
        <f t="shared" si="170"/>
        <v>5.7950759449013312</v>
      </c>
    </row>
    <row r="389" spans="1:15" s="236" customFormat="1" x14ac:dyDescent="0.2">
      <c r="A389" s="237" t="str">
        <f>name!E$10</f>
        <v>Sales and customer service occupations</v>
      </c>
      <c r="B389" s="302">
        <v>0.41710250608643673</v>
      </c>
      <c r="C389" s="302">
        <v>0.48394007695854174</v>
      </c>
      <c r="D389" s="302">
        <v>0.2779252093934298</v>
      </c>
      <c r="E389" s="302">
        <f t="shared" si="168"/>
        <v>1.1789677924384083</v>
      </c>
      <c r="F389" s="303"/>
      <c r="G389" s="302">
        <v>0.32253785724345974</v>
      </c>
      <c r="H389" s="302">
        <v>0.46130069665017048</v>
      </c>
      <c r="I389" s="302">
        <v>0.19076959136748517</v>
      </c>
      <c r="J389" s="302">
        <f t="shared" si="171"/>
        <v>0.97460814526111539</v>
      </c>
      <c r="K389" s="303"/>
      <c r="L389" s="302">
        <v>0.31527503997386158</v>
      </c>
      <c r="M389" s="302">
        <v>0.55830531945509321</v>
      </c>
      <c r="N389" s="302">
        <v>0.1152171969095734</v>
      </c>
      <c r="O389" s="302">
        <f t="shared" si="170"/>
        <v>0.98879755633852828</v>
      </c>
    </row>
    <row r="390" spans="1:15" s="236" customFormat="1" x14ac:dyDescent="0.2">
      <c r="A390" s="237" t="str">
        <f>name!E$11</f>
        <v>Process, plant and machine operatives</v>
      </c>
      <c r="B390" s="302">
        <v>0.3800330053786603</v>
      </c>
      <c r="C390" s="302">
        <v>0.17086985452091977</v>
      </c>
      <c r="D390" s="302">
        <v>8.5696830877078217E-2</v>
      </c>
      <c r="E390" s="302">
        <f t="shared" si="168"/>
        <v>0.63659969077665834</v>
      </c>
      <c r="F390" s="303"/>
      <c r="G390" s="302">
        <v>0.21878385965041641</v>
      </c>
      <c r="H390" s="302">
        <v>0.13712073584865322</v>
      </c>
      <c r="I390" s="302">
        <v>9.7423844550258445E-2</v>
      </c>
      <c r="J390" s="302">
        <f t="shared" si="171"/>
        <v>0.45332844004932804</v>
      </c>
      <c r="K390" s="303"/>
      <c r="L390" s="302">
        <v>0.17731818031637506</v>
      </c>
      <c r="M390" s="302">
        <v>9.5312905875601164E-2</v>
      </c>
      <c r="N390" s="302">
        <v>6.277170144998083E-2</v>
      </c>
      <c r="O390" s="302">
        <f t="shared" si="170"/>
        <v>0.33540278764195708</v>
      </c>
    </row>
    <row r="391" spans="1:15" s="236" customFormat="1" x14ac:dyDescent="0.2">
      <c r="A391" s="237" t="str">
        <f>name!E$12</f>
        <v>Elementary occupations</v>
      </c>
      <c r="B391" s="302">
        <v>0.93902491864513749</v>
      </c>
      <c r="C391" s="302">
        <v>1.0906345379780726</v>
      </c>
      <c r="D391" s="302">
        <v>0.54895940883130956</v>
      </c>
      <c r="E391" s="302">
        <f t="shared" si="168"/>
        <v>2.5786188654545197</v>
      </c>
      <c r="F391" s="303"/>
      <c r="G391" s="302">
        <v>0.60958635833804264</v>
      </c>
      <c r="H391" s="302">
        <v>0.93700901213935184</v>
      </c>
      <c r="I391" s="302">
        <v>0.35378601750870692</v>
      </c>
      <c r="J391" s="302">
        <f t="shared" si="171"/>
        <v>1.9003813879861013</v>
      </c>
      <c r="K391" s="303"/>
      <c r="L391" s="302">
        <v>0.72316888688499481</v>
      </c>
      <c r="M391" s="302">
        <v>0.53420717480270108</v>
      </c>
      <c r="N391" s="302">
        <v>0.25657282253970104</v>
      </c>
      <c r="O391" s="302">
        <f t="shared" si="170"/>
        <v>1.5139488842273969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12.661319431814794</v>
      </c>
      <c r="C393" s="311">
        <f t="shared" ref="C393:E393" si="172">SUM(C383:C391)</f>
        <v>7.5538808018456924</v>
      </c>
      <c r="D393" s="311">
        <f t="shared" si="172"/>
        <v>7.7667997663395134</v>
      </c>
      <c r="E393" s="311">
        <f t="shared" si="172"/>
        <v>27.981999999999999</v>
      </c>
      <c r="F393" s="311"/>
      <c r="G393" s="311">
        <f t="shared" ref="G393:J393" si="173">SUM(G383:G391)</f>
        <v>11.576677851943789</v>
      </c>
      <c r="H393" s="311">
        <f t="shared" si="173"/>
        <v>7.4996065120001685</v>
      </c>
      <c r="I393" s="311">
        <f t="shared" si="173"/>
        <v>7.564715636056067</v>
      </c>
      <c r="J393" s="311">
        <f t="shared" si="173"/>
        <v>26.64100000000003</v>
      </c>
      <c r="K393" s="311"/>
      <c r="L393" s="311">
        <f t="shared" ref="L393:O393" si="174">SUM(L383:L391)</f>
        <v>11.409746122051505</v>
      </c>
      <c r="M393" s="311">
        <f t="shared" si="174"/>
        <v>7.1679490891018887</v>
      </c>
      <c r="N393" s="311">
        <f t="shared" si="174"/>
        <v>7.4953047888465676</v>
      </c>
      <c r="O393" s="311">
        <f t="shared" si="174"/>
        <v>26.072999999999965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Greater Birmingham and Solihull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Greater Birmingham and Solihull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Greater Birmingham and Solihull</v>
      </c>
    </row>
    <row r="2" spans="1:32" x14ac:dyDescent="0.2">
      <c r="A2" s="1" t="s">
        <v>519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85.335078551336366</v>
      </c>
      <c r="C8" s="11">
        <f t="array" ref="C8:C16">MMULT(aggregation!$B$13:$AA$21,'Occ T2'!C8:C33)</f>
        <v>101.07979699840884</v>
      </c>
      <c r="D8" s="11">
        <f t="array" ref="D8:D16">MMULT(aggregation!$B$13:$AA$21,'Occ T2'!D8:D33)</f>
        <v>104.25661024544321</v>
      </c>
      <c r="E8" s="11">
        <f t="array" ref="E8:E16">MMULT(aggregation!$B$13:$AA$21,'Occ T2'!E8:E33)</f>
        <v>98.46915596624261</v>
      </c>
      <c r="F8" s="11">
        <f t="array" ref="F8:F16">MMULT(aggregation!$B$13:$AA$21,'Occ T2'!F8:F33)</f>
        <v>109.31876396009181</v>
      </c>
      <c r="G8" s="11"/>
      <c r="H8" s="11">
        <f>F8-D8</f>
        <v>5.062153714648602</v>
      </c>
      <c r="I8" s="11">
        <f t="array" ref="I8:I16">MMULT(aggregation!$B$13:$AA$21,'Occ T2'!I8:I33)</f>
        <v>54.385685008664296</v>
      </c>
      <c r="J8" s="11">
        <f>SUM(H8:I8)</f>
        <v>59.447838723312898</v>
      </c>
      <c r="L8" s="10" t="str">
        <f>name!E4</f>
        <v>Managers, directors and senior officials</v>
      </c>
      <c r="M8" s="11">
        <f t="array" ref="M8:M16">MMULT(aggregation!$B$13:$AA$21,'Occ T2'!M8:M33)</f>
        <v>57.423010149496577</v>
      </c>
      <c r="N8" s="11">
        <f t="array" ref="N8:N16">MMULT(aggregation!$B$13:$AA$21,'Occ T2'!N8:N33)</f>
        <v>67.060030666905845</v>
      </c>
      <c r="O8" s="11">
        <f t="array" ref="O8:O16">MMULT(aggregation!$B$13:$AA$21,'Occ T2'!O8:O33)</f>
        <v>67.013732117556316</v>
      </c>
      <c r="P8" s="11">
        <f t="array" ref="P8:P16">MMULT(aggregation!$B$13:$AA$21,'Occ T2'!P8:P33)</f>
        <v>62.743293405450494</v>
      </c>
      <c r="Q8" s="11">
        <f t="array" ref="Q8:Q16">MMULT(aggregation!$B$13:$AA$21,'Occ T2'!Q8:Q33)</f>
        <v>67.422856261947246</v>
      </c>
      <c r="R8" s="11"/>
      <c r="S8" s="11">
        <f>Q8-O8</f>
        <v>0.4091241443909297</v>
      </c>
      <c r="T8" s="11">
        <f t="array" ref="T8:T16">MMULT(aggregation!$B$13:$AA$21,'Occ T2'!T8:T33)</f>
        <v>31.134863557490092</v>
      </c>
      <c r="U8" s="11">
        <f>SUM(S8:T8)</f>
        <v>31.543987701881022</v>
      </c>
      <c r="W8" s="10" t="str">
        <f>name!E4</f>
        <v>Managers, directors and senior officials</v>
      </c>
      <c r="X8" s="11">
        <f t="array" ref="X8:X16">MMULT(aggregation!$B$13:$AA$21,'Occ T2'!X8:X33)</f>
        <v>27.912068401839765</v>
      </c>
      <c r="Y8" s="11">
        <f t="array" ref="Y8:Y16">MMULT(aggregation!$B$13:$AA$21,'Occ T2'!Y8:Y33)</f>
        <v>34.019766331502872</v>
      </c>
      <c r="Z8" s="11">
        <f t="array" ref="Z8:Z16">MMULT(aggregation!$B$13:$AA$21,'Occ T2'!Z8:Z33)</f>
        <v>37.242878127886939</v>
      </c>
      <c r="AA8" s="11">
        <f t="array" ref="AA8:AA16">MMULT(aggregation!$B$13:$AA$21,'Occ T2'!AA8:AA33)</f>
        <v>35.725862560792095</v>
      </c>
      <c r="AB8" s="11">
        <f t="array" ref="AB8:AB16">MMULT(aggregation!$B$13:$AA$21,'Occ T2'!AB8:AB33)</f>
        <v>41.895907698144583</v>
      </c>
      <c r="AC8" s="11"/>
      <c r="AD8" s="11">
        <f>AB8-Z8</f>
        <v>4.6530295702576439</v>
      </c>
      <c r="AE8" s="11">
        <f t="array" ref="AE8:AE16">MMULT(aggregation!$B$13:$AA$21,'Occ T2'!AE8:AE33)</f>
        <v>23.250821451174211</v>
      </c>
      <c r="AF8" s="11">
        <f>SUM(AD8:AE8)</f>
        <v>27.903851021431855</v>
      </c>
    </row>
    <row r="9" spans="1:32" x14ac:dyDescent="0.2">
      <c r="A9" t="str">
        <f>name!E5</f>
        <v>Professional occupations</v>
      </c>
      <c r="B9" s="11">
        <v>182.93039826871973</v>
      </c>
      <c r="C9" s="11">
        <v>215.31052285091721</v>
      </c>
      <c r="D9" s="11">
        <v>226.40553821585817</v>
      </c>
      <c r="E9" s="11">
        <v>241.59292546973938</v>
      </c>
      <c r="F9" s="11">
        <v>268.65238650929723</v>
      </c>
      <c r="G9" s="11"/>
      <c r="H9" s="11">
        <f t="shared" ref="H9:H16" si="0">F9-D9</f>
        <v>42.246848293439058</v>
      </c>
      <c r="I9" s="11">
        <v>113.49873116649918</v>
      </c>
      <c r="J9" s="11">
        <f t="shared" ref="J9:J15" si="1">SUM(H9:I9)</f>
        <v>155.74557945993826</v>
      </c>
      <c r="L9" s="10" t="str">
        <f>name!E5</f>
        <v>Professional occupations</v>
      </c>
      <c r="M9" s="11">
        <v>96.066878789359237</v>
      </c>
      <c r="N9" s="11">
        <v>112.1523859780734</v>
      </c>
      <c r="O9" s="11">
        <v>119.19059461636012</v>
      </c>
      <c r="P9" s="11">
        <v>130.57161149021402</v>
      </c>
      <c r="Q9" s="11">
        <v>142.34294593189651</v>
      </c>
      <c r="R9" s="11"/>
      <c r="S9" s="11">
        <f t="shared" ref="S9:S16" si="2">Q9-O9</f>
        <v>23.152351315536393</v>
      </c>
      <c r="T9" s="11">
        <v>49.850757653933051</v>
      </c>
      <c r="U9" s="11">
        <f t="shared" ref="U9:U12" si="3">SUM(S9:T9)</f>
        <v>73.003108969469451</v>
      </c>
      <c r="W9" s="10" t="str">
        <f>name!E5</f>
        <v>Professional occupations</v>
      </c>
      <c r="X9" s="11">
        <v>86.863519479360463</v>
      </c>
      <c r="Y9" s="11">
        <v>103.15813687284381</v>
      </c>
      <c r="Z9" s="11">
        <v>107.21494359949817</v>
      </c>
      <c r="AA9" s="11">
        <v>111.02131397952525</v>
      </c>
      <c r="AB9" s="11">
        <v>126.30944057740049</v>
      </c>
      <c r="AC9" s="11"/>
      <c r="AD9" s="11">
        <f t="shared" ref="AD9:AD16" si="4">AB9-Z9</f>
        <v>19.094496977902324</v>
      </c>
      <c r="AE9" s="11">
        <v>63.647973512566125</v>
      </c>
      <c r="AF9" s="11">
        <f t="shared" ref="AF9:AF12" si="5">SUM(AD9:AE9)</f>
        <v>82.742470490468449</v>
      </c>
    </row>
    <row r="10" spans="1:32" x14ac:dyDescent="0.2">
      <c r="A10" t="str">
        <f>name!E6</f>
        <v>Associate professional occupations</v>
      </c>
      <c r="B10" s="11">
        <v>117.71489014404645</v>
      </c>
      <c r="C10" s="11">
        <v>133.85987844282047</v>
      </c>
      <c r="D10" s="11">
        <v>138.28443971850669</v>
      </c>
      <c r="E10" s="11">
        <v>146.21356043116413</v>
      </c>
      <c r="F10" s="11">
        <v>160.55284642478466</v>
      </c>
      <c r="G10" s="11"/>
      <c r="H10" s="11">
        <f t="shared" si="0"/>
        <v>22.268406706277972</v>
      </c>
      <c r="I10" s="11">
        <v>70.532891852453091</v>
      </c>
      <c r="J10" s="11">
        <f t="shared" si="1"/>
        <v>92.801298558731062</v>
      </c>
      <c r="L10" s="10" t="str">
        <f>name!E6</f>
        <v>Associate professional occupations</v>
      </c>
      <c r="M10" s="11">
        <v>66.045130428419768</v>
      </c>
      <c r="N10" s="11">
        <v>74.033947642522747</v>
      </c>
      <c r="O10" s="11">
        <v>76.686115002414709</v>
      </c>
      <c r="P10" s="11">
        <v>73.713607889872932</v>
      </c>
      <c r="Q10" s="11">
        <v>75.847473155339202</v>
      </c>
      <c r="R10" s="11"/>
      <c r="S10" s="11">
        <f t="shared" si="2"/>
        <v>-0.83864184707550748</v>
      </c>
      <c r="T10" s="11">
        <v>28.421221711623666</v>
      </c>
      <c r="U10" s="11">
        <f t="shared" si="3"/>
        <v>27.582579864548158</v>
      </c>
      <c r="W10" s="10" t="str">
        <f>name!E6</f>
        <v>Associate professional occupations</v>
      </c>
      <c r="X10" s="11">
        <v>51.669759715626647</v>
      </c>
      <c r="Y10" s="11">
        <v>59.825930800297655</v>
      </c>
      <c r="Z10" s="11">
        <v>61.598324716091902</v>
      </c>
      <c r="AA10" s="11">
        <v>72.499952541291151</v>
      </c>
      <c r="AB10" s="11">
        <v>84.705373269445431</v>
      </c>
      <c r="AC10" s="11"/>
      <c r="AD10" s="11">
        <f t="shared" si="4"/>
        <v>23.107048553353529</v>
      </c>
      <c r="AE10" s="11">
        <v>42.111670140829418</v>
      </c>
      <c r="AF10" s="11">
        <f t="shared" si="5"/>
        <v>65.21871869418294</v>
      </c>
    </row>
    <row r="11" spans="1:32" x14ac:dyDescent="0.2">
      <c r="A11" t="str">
        <f>name!E7</f>
        <v>Administrative and secretarial occupations</v>
      </c>
      <c r="B11" s="11">
        <v>127.99978503742966</v>
      </c>
      <c r="C11" s="11">
        <v>127.78044378928564</v>
      </c>
      <c r="D11" s="11">
        <v>131.24920946488373</v>
      </c>
      <c r="E11" s="11">
        <v>134.95530834072042</v>
      </c>
      <c r="F11" s="11">
        <v>127.54631080167634</v>
      </c>
      <c r="G11" s="11"/>
      <c r="H11" s="11">
        <f t="shared" si="0"/>
        <v>-3.7028986632073924</v>
      </c>
      <c r="I11" s="11">
        <v>66.406125267669552</v>
      </c>
      <c r="J11" s="11">
        <f t="shared" si="1"/>
        <v>62.703226604462159</v>
      </c>
      <c r="L11" s="10" t="str">
        <f>name!E7</f>
        <v>Administrative and secretarial occupations</v>
      </c>
      <c r="M11" s="11">
        <v>35.065385257861195</v>
      </c>
      <c r="N11" s="11">
        <v>34.24864903224406</v>
      </c>
      <c r="O11" s="11">
        <v>40.323412657139301</v>
      </c>
      <c r="P11" s="11">
        <v>43.549941613348551</v>
      </c>
      <c r="Q11" s="11">
        <v>49.216434413719213</v>
      </c>
      <c r="R11" s="11"/>
      <c r="S11" s="11">
        <f t="shared" si="2"/>
        <v>8.8930217565799126</v>
      </c>
      <c r="T11" s="11">
        <v>17.152387676418542</v>
      </c>
      <c r="U11" s="11">
        <f t="shared" si="3"/>
        <v>26.045409432998454</v>
      </c>
      <c r="W11" s="10" t="str">
        <f>name!E7</f>
        <v>Administrative and secretarial occupations</v>
      </c>
      <c r="X11" s="11">
        <v>92.934399779568537</v>
      </c>
      <c r="Y11" s="11">
        <v>93.531794757041524</v>
      </c>
      <c r="Z11" s="11">
        <v>90.925796807744348</v>
      </c>
      <c r="AA11" s="11">
        <v>91.405366727371842</v>
      </c>
      <c r="AB11" s="11">
        <v>78.329876387957214</v>
      </c>
      <c r="AC11" s="11"/>
      <c r="AD11" s="11">
        <f t="shared" si="4"/>
        <v>-12.595920419787134</v>
      </c>
      <c r="AE11" s="11">
        <v>49.253737591250996</v>
      </c>
      <c r="AF11" s="11">
        <f t="shared" si="5"/>
        <v>36.657817171463861</v>
      </c>
    </row>
    <row r="12" spans="1:32" x14ac:dyDescent="0.2">
      <c r="A12" t="str">
        <f>name!E8</f>
        <v>Skilled trades occupations</v>
      </c>
      <c r="B12" s="11">
        <v>110.85891732369615</v>
      </c>
      <c r="C12" s="11">
        <v>113.86196099197197</v>
      </c>
      <c r="D12" s="11">
        <v>97.444049969443014</v>
      </c>
      <c r="E12" s="11">
        <v>96.451548925120775</v>
      </c>
      <c r="F12" s="11">
        <v>90.287719585691647</v>
      </c>
      <c r="G12" s="11"/>
      <c r="H12" s="11">
        <f t="shared" si="0"/>
        <v>-7.1563303837513672</v>
      </c>
      <c r="I12" s="11">
        <v>39.10187225299741</v>
      </c>
      <c r="J12" s="11">
        <f t="shared" si="1"/>
        <v>31.945541869246043</v>
      </c>
      <c r="L12" s="10" t="str">
        <f>name!E8</f>
        <v>Skilled trades occupations</v>
      </c>
      <c r="M12" s="11">
        <v>101.32279105851836</v>
      </c>
      <c r="N12" s="11">
        <v>104.78116338347704</v>
      </c>
      <c r="O12" s="11">
        <v>87.516865080033867</v>
      </c>
      <c r="P12" s="11">
        <v>85.814134764851559</v>
      </c>
      <c r="Q12" s="11">
        <v>78.763160611113406</v>
      </c>
      <c r="R12" s="11"/>
      <c r="S12" s="11">
        <f t="shared" si="2"/>
        <v>-8.7537044689204606</v>
      </c>
      <c r="T12" s="11">
        <v>32.750238317056436</v>
      </c>
      <c r="U12" s="11">
        <f t="shared" si="3"/>
        <v>23.996533848135975</v>
      </c>
      <c r="W12" s="10" t="str">
        <f>name!E8</f>
        <v>Skilled trades occupations</v>
      </c>
      <c r="X12" s="11">
        <v>9.5361262651778773</v>
      </c>
      <c r="Y12" s="11">
        <v>9.0807976084950237</v>
      </c>
      <c r="Z12" s="11">
        <v>9.9271848894090446</v>
      </c>
      <c r="AA12" s="11">
        <v>10.637414160269309</v>
      </c>
      <c r="AB12" s="11">
        <v>11.524558974578277</v>
      </c>
      <c r="AC12" s="11"/>
      <c r="AD12" s="11">
        <f t="shared" si="4"/>
        <v>1.597374085169232</v>
      </c>
      <c r="AE12" s="11">
        <v>6.3516339359409777</v>
      </c>
      <c r="AF12" s="11">
        <f t="shared" si="5"/>
        <v>7.9490080211102097</v>
      </c>
    </row>
    <row r="13" spans="1:32" x14ac:dyDescent="0.2">
      <c r="A13" t="str">
        <f>name!E9</f>
        <v>Caring, leisure and other service occupations</v>
      </c>
      <c r="B13" s="11">
        <v>100.12591327361545</v>
      </c>
      <c r="C13" s="11">
        <v>104.73024069209538</v>
      </c>
      <c r="D13" s="11">
        <v>100.20028795128115</v>
      </c>
      <c r="E13" s="11">
        <v>101.91617923725575</v>
      </c>
      <c r="F13" s="11">
        <v>109.76468379992495</v>
      </c>
      <c r="G13" s="11"/>
      <c r="H13" s="11">
        <f t="shared" si="0"/>
        <v>9.5643958486437981</v>
      </c>
      <c r="I13" s="11">
        <v>57.999933270641087</v>
      </c>
      <c r="J13" s="11">
        <f>SUM(H13:I13)</f>
        <v>67.564329119284878</v>
      </c>
      <c r="L13" s="10" t="str">
        <f>name!E9</f>
        <v>Caring, leisure and other service occupations</v>
      </c>
      <c r="M13" s="11">
        <v>15.138898370651606</v>
      </c>
      <c r="N13" s="11">
        <v>16.267243413956525</v>
      </c>
      <c r="O13" s="11">
        <v>15.751296856449251</v>
      </c>
      <c r="P13" s="11">
        <v>16.847671547357187</v>
      </c>
      <c r="Q13" s="11">
        <v>18.606090547124726</v>
      </c>
      <c r="R13" s="11"/>
      <c r="S13" s="11">
        <f t="shared" si="2"/>
        <v>2.8547936906754749</v>
      </c>
      <c r="T13" s="11">
        <v>7.5549125977069176</v>
      </c>
      <c r="U13" s="11">
        <f>SUM(S13:T13)</f>
        <v>10.409706288382392</v>
      </c>
      <c r="W13" s="10" t="str">
        <f>name!E9</f>
        <v>Caring, leisure and other service occupations</v>
      </c>
      <c r="X13" s="11">
        <v>84.987014902963807</v>
      </c>
      <c r="Y13" s="11">
        <v>88.462997278138886</v>
      </c>
      <c r="Z13" s="11">
        <v>84.448991094831882</v>
      </c>
      <c r="AA13" s="11">
        <v>85.068507689898581</v>
      </c>
      <c r="AB13" s="11">
        <v>91.158593252800173</v>
      </c>
      <c r="AC13" s="11"/>
      <c r="AD13" s="11">
        <f t="shared" si="4"/>
        <v>6.7096021579682912</v>
      </c>
      <c r="AE13" s="11">
        <v>50.445020672934184</v>
      </c>
      <c r="AF13" s="11">
        <f>SUM(AD13:AE13)</f>
        <v>57.154622830902476</v>
      </c>
    </row>
    <row r="14" spans="1:32" x14ac:dyDescent="0.2">
      <c r="A14" t="str">
        <f>name!E10</f>
        <v>Sales and customer service occupations</v>
      </c>
      <c r="B14" s="11">
        <v>81.826202633373541</v>
      </c>
      <c r="C14" s="11">
        <v>82.669541362850168</v>
      </c>
      <c r="D14" s="11">
        <v>81.693626979001635</v>
      </c>
      <c r="E14" s="11">
        <v>83.648238721251488</v>
      </c>
      <c r="F14" s="11">
        <v>85.449246463450137</v>
      </c>
      <c r="G14" s="11"/>
      <c r="H14" s="11">
        <f t="shared" si="0"/>
        <v>3.755619484448502</v>
      </c>
      <c r="I14" s="11">
        <v>37.983535816236184</v>
      </c>
      <c r="J14" s="11">
        <f t="shared" si="1"/>
        <v>41.739155300684686</v>
      </c>
      <c r="L14" s="10" t="str">
        <f>name!E10</f>
        <v>Sales and customer service occupations</v>
      </c>
      <c r="M14" s="11">
        <v>33.790300349803303</v>
      </c>
      <c r="N14" s="11">
        <v>35.265049262371271</v>
      </c>
      <c r="O14" s="11">
        <v>35.880280142078973</v>
      </c>
      <c r="P14" s="11">
        <v>38.254509403867885</v>
      </c>
      <c r="Q14" s="11">
        <v>39.640690975250621</v>
      </c>
      <c r="R14" s="11"/>
      <c r="S14" s="11">
        <f t="shared" si="2"/>
        <v>3.7604108331716475</v>
      </c>
      <c r="T14" s="11">
        <v>12.829773415567345</v>
      </c>
      <c r="U14" s="11">
        <f t="shared" ref="U14:U15" si="6">SUM(S14:T14)</f>
        <v>16.590184248738993</v>
      </c>
      <c r="W14" s="10" t="str">
        <f>name!E10</f>
        <v>Sales and customer service occupations</v>
      </c>
      <c r="X14" s="11">
        <v>48.035902283570238</v>
      </c>
      <c r="Y14" s="11">
        <v>47.404492100478897</v>
      </c>
      <c r="Z14" s="11">
        <v>45.813346836922591</v>
      </c>
      <c r="AA14" s="11">
        <v>45.393729317383603</v>
      </c>
      <c r="AB14" s="11">
        <v>45.808555488199538</v>
      </c>
      <c r="AC14" s="11"/>
      <c r="AD14" s="11">
        <f t="shared" si="4"/>
        <v>-4.7913487230530905E-3</v>
      </c>
      <c r="AE14" s="11">
        <v>25.153762400668846</v>
      </c>
      <c r="AF14" s="11">
        <f t="shared" ref="AF14:AF15" si="7">SUM(AD14:AE14)</f>
        <v>25.148971051945793</v>
      </c>
    </row>
    <row r="15" spans="1:32" x14ac:dyDescent="0.2">
      <c r="A15" t="str">
        <f>name!E11</f>
        <v>Process, plant and machine operatives</v>
      </c>
      <c r="B15" s="11">
        <v>79.007739842897081</v>
      </c>
      <c r="C15" s="11">
        <v>85.078573016140865</v>
      </c>
      <c r="D15" s="11">
        <v>74.27933008065105</v>
      </c>
      <c r="E15" s="11">
        <v>77.786926085583929</v>
      </c>
      <c r="F15" s="11">
        <v>76.284975761135186</v>
      </c>
      <c r="G15" s="11"/>
      <c r="H15" s="11">
        <f t="shared" si="0"/>
        <v>2.0056456804841361</v>
      </c>
      <c r="I15" s="11">
        <v>36.872972242493553</v>
      </c>
      <c r="J15" s="11">
        <f t="shared" si="1"/>
        <v>38.878617922977689</v>
      </c>
      <c r="L15" s="10" t="str">
        <f>name!E11</f>
        <v>Process, plant and machine operatives</v>
      </c>
      <c r="M15" s="11">
        <v>69.737246280433311</v>
      </c>
      <c r="N15" s="11">
        <v>74.986430008216473</v>
      </c>
      <c r="O15" s="11">
        <v>65.589531330935984</v>
      </c>
      <c r="P15" s="11">
        <v>67.094769033272385</v>
      </c>
      <c r="Q15" s="11">
        <v>64.978204431384469</v>
      </c>
      <c r="R15" s="11"/>
      <c r="S15" s="11">
        <f t="shared" si="2"/>
        <v>-0.6113268995515142</v>
      </c>
      <c r="T15" s="11">
        <v>31.029668769204285</v>
      </c>
      <c r="U15" s="11">
        <f t="shared" si="6"/>
        <v>30.418341869652771</v>
      </c>
      <c r="W15" s="10" t="str">
        <f>name!E11</f>
        <v>Process, plant and machine operatives</v>
      </c>
      <c r="X15" s="11">
        <v>9.2704935624637788</v>
      </c>
      <c r="Y15" s="11">
        <v>10.092143007924427</v>
      </c>
      <c r="Z15" s="11">
        <v>8.6897987497150595</v>
      </c>
      <c r="AA15" s="11">
        <v>10.692157052311572</v>
      </c>
      <c r="AB15" s="11">
        <v>11.306771329750706</v>
      </c>
      <c r="AC15" s="11"/>
      <c r="AD15" s="11">
        <f t="shared" si="4"/>
        <v>2.6169725800356467</v>
      </c>
      <c r="AE15" s="11">
        <v>5.8433034732892724</v>
      </c>
      <c r="AF15" s="11">
        <f t="shared" si="7"/>
        <v>8.4602760533249182</v>
      </c>
    </row>
    <row r="16" spans="1:32" x14ac:dyDescent="0.2">
      <c r="A16" t="str">
        <f>name!E12</f>
        <v>Elementary occupations</v>
      </c>
      <c r="B16" s="11">
        <v>119.58607492488549</v>
      </c>
      <c r="C16" s="11">
        <v>125.17904185550941</v>
      </c>
      <c r="D16" s="11">
        <v>111.40990737493168</v>
      </c>
      <c r="E16" s="11">
        <v>115.65715682292142</v>
      </c>
      <c r="F16" s="11">
        <v>113.51006669394755</v>
      </c>
      <c r="G16" s="11"/>
      <c r="H16" s="11">
        <f t="shared" si="0"/>
        <v>2.1001593190158729</v>
      </c>
      <c r="I16" s="11">
        <v>55.385322823931503</v>
      </c>
      <c r="J16" s="11">
        <f>SUM(H16:I16)</f>
        <v>57.485482142947376</v>
      </c>
      <c r="L16" s="10" t="str">
        <f>name!E12</f>
        <v>Elementary occupations</v>
      </c>
      <c r="M16" s="11">
        <v>65.103423487319745</v>
      </c>
      <c r="N16" s="11">
        <v>65.624389046937594</v>
      </c>
      <c r="O16" s="11">
        <v>60.167648316481326</v>
      </c>
      <c r="P16" s="11">
        <v>64.82622043783843</v>
      </c>
      <c r="Q16" s="11">
        <v>64.366076133286882</v>
      </c>
      <c r="R16" s="11"/>
      <c r="S16" s="11">
        <f t="shared" si="2"/>
        <v>4.1984278168055553</v>
      </c>
      <c r="T16" s="11">
        <v>25.008009383213309</v>
      </c>
      <c r="U16" s="11">
        <f>SUM(S16:T16)</f>
        <v>29.206437200018865</v>
      </c>
      <c r="W16" s="10" t="str">
        <f>name!E12</f>
        <v>Elementary occupations</v>
      </c>
      <c r="X16" s="11">
        <v>54.482651437565849</v>
      </c>
      <c r="Y16" s="11">
        <v>59.554652808571554</v>
      </c>
      <c r="Z16" s="11">
        <v>51.242259058450223</v>
      </c>
      <c r="AA16" s="11">
        <v>50.830936385083085</v>
      </c>
      <c r="AB16" s="11">
        <v>49.143990560660797</v>
      </c>
      <c r="AC16" s="11"/>
      <c r="AD16" s="11">
        <f t="shared" si="4"/>
        <v>-2.0982684977894266</v>
      </c>
      <c r="AE16" s="11">
        <v>30.377313440718183</v>
      </c>
      <c r="AF16" s="11">
        <f>SUM(AD16:AE16)</f>
        <v>28.279044942928756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1005.3849999999999</v>
      </c>
      <c r="C18" s="34">
        <f>SUM(C8:C16)</f>
        <v>1089.55</v>
      </c>
      <c r="D18" s="34">
        <f>SUM(D8:D16)</f>
        <v>1065.2230000000004</v>
      </c>
      <c r="E18" s="34">
        <f>SUM(E8:E16)</f>
        <v>1096.6909999999998</v>
      </c>
      <c r="F18" s="34">
        <f>SUM(F8:F16)</f>
        <v>1141.3669999999993</v>
      </c>
      <c r="G18" s="11"/>
      <c r="H18" s="34">
        <f>SUM(H8:H16)</f>
        <v>76.143999999999181</v>
      </c>
      <c r="I18" s="34">
        <f>SUM(I8:I16)</f>
        <v>532.16706970158577</v>
      </c>
      <c r="J18" s="34">
        <f>SUM(H18:I18)</f>
        <v>608.31106970158498</v>
      </c>
      <c r="L18" s="231" t="str">
        <f>name!E3</f>
        <v>All occupations</v>
      </c>
      <c r="M18" s="34">
        <f>SUM(M8:M16)</f>
        <v>539.69306417186317</v>
      </c>
      <c r="N18" s="34">
        <f>SUM(N8:N16)</f>
        <v>584.41928843470498</v>
      </c>
      <c r="O18" s="34">
        <f>SUM(O8:O16)</f>
        <v>568.11947611944981</v>
      </c>
      <c r="P18" s="34">
        <f>SUM(P8:P16)</f>
        <v>583.41575958607336</v>
      </c>
      <c r="Q18" s="34">
        <f>SUM(Q8:Q16)</f>
        <v>601.18393246106223</v>
      </c>
      <c r="R18" s="11"/>
      <c r="S18" s="34">
        <f>SUM(S8:S16)</f>
        <v>33.064456341612427</v>
      </c>
      <c r="T18" s="34">
        <f>SUM(T8:T16)</f>
        <v>235.73183308221365</v>
      </c>
      <c r="U18" s="34">
        <f>SUM(S18:T18)</f>
        <v>268.79628942382607</v>
      </c>
      <c r="W18" s="231" t="str">
        <f>name!E3</f>
        <v>All occupations</v>
      </c>
      <c r="X18" s="34">
        <f>SUM(X8:X16)</f>
        <v>465.69193582813693</v>
      </c>
      <c r="Y18" s="34">
        <f>SUM(Y8:Y16)</f>
        <v>505.13071156529469</v>
      </c>
      <c r="Z18" s="34">
        <f>SUM(Z8:Z16)</f>
        <v>497.10352388055014</v>
      </c>
      <c r="AA18" s="34">
        <f>SUM(AA8:AA16)</f>
        <v>513.27524041392655</v>
      </c>
      <c r="AB18" s="34">
        <f>SUM(AB8:AB16)</f>
        <v>540.18306753893717</v>
      </c>
      <c r="AC18" s="11"/>
      <c r="AD18" s="34">
        <f>SUM(AD8:AD16)</f>
        <v>43.079543658387045</v>
      </c>
      <c r="AE18" s="34">
        <f>SUM(AE8:AE16)</f>
        <v>296.43523661937218</v>
      </c>
      <c r="AF18" s="34">
        <f>SUM(AD18:AE18)</f>
        <v>339.5147802777592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8.4878010464982445</v>
      </c>
      <c r="C26" s="18">
        <f t="shared" si="8"/>
        <v>9.2772059105510376</v>
      </c>
      <c r="D26" s="18">
        <f t="shared" si="8"/>
        <v>9.7873037143812311</v>
      </c>
      <c r="E26" s="18">
        <f t="shared" si="8"/>
        <v>8.9787511674886211</v>
      </c>
      <c r="F26" s="18">
        <f t="shared" si="8"/>
        <v>9.5778802050604135</v>
      </c>
      <c r="G26" s="11"/>
      <c r="H26" s="40">
        <f>IF(D8&gt;0,(H8/D8)*100,0)</f>
        <v>4.8554750655437271</v>
      </c>
      <c r="I26" s="40">
        <f>IF(D8&gt;0,(I8/D8)*100,0)</f>
        <v>52.165215117418761</v>
      </c>
      <c r="J26" s="40">
        <f>IF(D8&gt;0,(J8/D8)*100,0)</f>
        <v>57.020690182962483</v>
      </c>
      <c r="L26" t="str">
        <f>$A$8</f>
        <v>Managers, directors and senior officials</v>
      </c>
      <c r="M26" s="18">
        <f t="shared" ref="M26:Q26" si="9">M8/M$18*100</f>
        <v>10.63993850608583</v>
      </c>
      <c r="N26" s="18">
        <f t="shared" si="9"/>
        <v>11.474643632402666</v>
      </c>
      <c r="O26" s="18">
        <f t="shared" si="9"/>
        <v>11.79571110205459</v>
      </c>
      <c r="P26" s="18">
        <f t="shared" si="9"/>
        <v>10.754473525015182</v>
      </c>
      <c r="Q26" s="18">
        <f t="shared" si="9"/>
        <v>11.215013013727562</v>
      </c>
      <c r="R26" s="11"/>
      <c r="S26" s="40">
        <f>IF(O8&gt;0,(S8/O8)*100,0)</f>
        <v>0.61050792347043004</v>
      </c>
      <c r="T26" s="40">
        <f>IF(O8&gt;0,(T8/O8)*100,0)</f>
        <v>46.460423220233324</v>
      </c>
      <c r="U26" s="40">
        <f>IF(O8&gt;0,(U8/O8)*100,0)</f>
        <v>47.070931143703753</v>
      </c>
      <c r="W26" t="str">
        <f>$A$8</f>
        <v>Managers, directors and senior officials</v>
      </c>
      <c r="X26" s="18">
        <f t="shared" ref="X26:AB26" si="10">X8/X$18*100</f>
        <v>5.9936765604935625</v>
      </c>
      <c r="Y26" s="18">
        <f t="shared" si="10"/>
        <v>6.7348441804464265</v>
      </c>
      <c r="Z26" s="18">
        <f t="shared" si="10"/>
        <v>7.4919762863793524</v>
      </c>
      <c r="AA26" s="18">
        <f t="shared" si="10"/>
        <v>6.9603713072115587</v>
      </c>
      <c r="AB26" s="18">
        <f t="shared" si="10"/>
        <v>7.7558720766686502</v>
      </c>
      <c r="AC26" s="11"/>
      <c r="AD26" s="40">
        <f>IF(Z8&gt;0,(AD8/Z8)*100,0)</f>
        <v>12.493743244761529</v>
      </c>
      <c r="AE26" s="40">
        <f>IF(Z8&gt;0,(AE8/Z8)*100,0)</f>
        <v>62.430248734628066</v>
      </c>
      <c r="AF26" s="40">
        <f>IF(Z8&gt;0,(AF8/Z8)*100,0)</f>
        <v>74.923991979389598</v>
      </c>
    </row>
    <row r="27" spans="1:32" x14ac:dyDescent="0.2">
      <c r="A27" t="str">
        <f>$A$9</f>
        <v>Professional occupations</v>
      </c>
      <c r="B27" s="18">
        <f t="shared" si="8"/>
        <v>18.195059431831563</v>
      </c>
      <c r="C27" s="18">
        <f t="shared" si="8"/>
        <v>19.761417360462321</v>
      </c>
      <c r="D27" s="18">
        <f t="shared" si="8"/>
        <v>21.25428555484233</v>
      </c>
      <c r="E27" s="18">
        <f t="shared" si="8"/>
        <v>22.029261247674999</v>
      </c>
      <c r="F27" s="18">
        <f t="shared" si="8"/>
        <v>23.537774134813553</v>
      </c>
      <c r="G27" s="11"/>
      <c r="H27" s="40">
        <f t="shared" ref="H27:H36" si="11">IF(D9&gt;0,(H9/D9)*100,0)</f>
        <v>18.659812222950276</v>
      </c>
      <c r="I27" s="40">
        <f t="shared" ref="I27:I36" si="12">IF(D9&gt;0,(I9/D9)*100,0)</f>
        <v>50.130722093153004</v>
      </c>
      <c r="J27" s="40">
        <f t="shared" ref="J27:J36" si="13">IF(D9&gt;0,(J9/D9)*100,0)</f>
        <v>68.79053431610329</v>
      </c>
      <c r="L27" t="str">
        <f>$A$9</f>
        <v>Professional occupations</v>
      </c>
      <c r="M27" s="18">
        <f t="shared" ref="M27:Q27" si="14">M9/M$18*100</f>
        <v>17.800280412491482</v>
      </c>
      <c r="N27" s="18">
        <f t="shared" si="14"/>
        <v>19.190397749954442</v>
      </c>
      <c r="O27" s="18">
        <f t="shared" si="14"/>
        <v>20.979846603832979</v>
      </c>
      <c r="P27" s="18">
        <f t="shared" si="14"/>
        <v>22.380542408188127</v>
      </c>
      <c r="Q27" s="18">
        <f t="shared" si="14"/>
        <v>23.677104168301412</v>
      </c>
      <c r="R27" s="11"/>
      <c r="S27" s="40">
        <f t="shared" ref="S27:S34" si="15">IF(O9&gt;0,(S9/O9)*100,0)</f>
        <v>19.424646206403352</v>
      </c>
      <c r="T27" s="40">
        <f t="shared" ref="T27:T34" si="16">IF(O9&gt;0,(T9/O9)*100,0)</f>
        <v>41.824405536685298</v>
      </c>
      <c r="U27" s="40">
        <f t="shared" ref="U27:U34" si="17">IF(O9&gt;0,(U9/O9)*100,0)</f>
        <v>61.249051743088657</v>
      </c>
      <c r="W27" t="str">
        <f>$A$9</f>
        <v>Professional occupations</v>
      </c>
      <c r="X27" s="18">
        <f t="shared" ref="X27:AB27" si="18">X9/X$18*100</f>
        <v>18.652571109029754</v>
      </c>
      <c r="Y27" s="18">
        <f t="shared" si="18"/>
        <v>20.422067894699623</v>
      </c>
      <c r="Z27" s="18">
        <f t="shared" si="18"/>
        <v>21.567930712408515</v>
      </c>
      <c r="AA27" s="18">
        <f t="shared" si="18"/>
        <v>21.62997651902964</v>
      </c>
      <c r="AB27" s="18">
        <f t="shared" si="18"/>
        <v>23.382710078800446</v>
      </c>
      <c r="AC27" s="11"/>
      <c r="AD27" s="40">
        <f t="shared" ref="AD27:AD34" si="19">IF(Z9&gt;0,(AD9/Z9)*100,0)</f>
        <v>17.809548125333993</v>
      </c>
      <c r="AE27" s="40">
        <f t="shared" ref="AE27:AE34" si="20">IF(Z9&gt;0,(AE9/Z9)*100,0)</f>
        <v>59.364834206622696</v>
      </c>
      <c r="AF27" s="40">
        <f t="shared" ref="AF27:AF34" si="21">IF(Z9&gt;0,(AF9/Z9)*100,0)</f>
        <v>77.174382331956693</v>
      </c>
    </row>
    <row r="28" spans="1:32" x14ac:dyDescent="0.2">
      <c r="A28" t="str">
        <f>$A$10</f>
        <v>Associate professional occupations</v>
      </c>
      <c r="B28" s="18">
        <f t="shared" si="8"/>
        <v>11.708439070012629</v>
      </c>
      <c r="C28" s="18">
        <f t="shared" si="8"/>
        <v>12.285794910084023</v>
      </c>
      <c r="D28" s="18">
        <f t="shared" si="8"/>
        <v>12.981736192187613</v>
      </c>
      <c r="E28" s="18">
        <f t="shared" si="8"/>
        <v>13.332247682452408</v>
      </c>
      <c r="F28" s="18">
        <f t="shared" si="8"/>
        <v>14.066715300581212</v>
      </c>
      <c r="G28" s="11"/>
      <c r="H28" s="40">
        <f t="shared" si="11"/>
        <v>16.1033350907794</v>
      </c>
      <c r="I28" s="40">
        <f t="shared" si="12"/>
        <v>51.00566050383587</v>
      </c>
      <c r="J28" s="40">
        <f t="shared" si="13"/>
        <v>67.108995594615266</v>
      </c>
      <c r="L28" t="str">
        <f>$A$10</f>
        <v>Associate professional occupations</v>
      </c>
      <c r="M28" s="18">
        <f t="shared" ref="M28:Q28" si="22">M10/M$18*100</f>
        <v>12.237535520261559</v>
      </c>
      <c r="N28" s="18">
        <f t="shared" si="22"/>
        <v>12.667950751730586</v>
      </c>
      <c r="O28" s="18">
        <f t="shared" si="22"/>
        <v>13.498237294419226</v>
      </c>
      <c r="P28" s="18">
        <f t="shared" si="22"/>
        <v>12.634833166346393</v>
      </c>
      <c r="Q28" s="18">
        <f t="shared" si="22"/>
        <v>12.616350680704816</v>
      </c>
      <c r="R28" s="11"/>
      <c r="S28" s="40">
        <f t="shared" si="15"/>
        <v>-1.0936032514479319</v>
      </c>
      <c r="T28" s="40">
        <f t="shared" si="16"/>
        <v>37.061757152163381</v>
      </c>
      <c r="U28" s="40">
        <f t="shared" si="17"/>
        <v>35.968153900715443</v>
      </c>
      <c r="W28" t="str">
        <f>$A$10</f>
        <v>Associate professional occupations</v>
      </c>
      <c r="X28" s="18">
        <f t="shared" ref="X28:AB28" si="23">X10/X$18*100</f>
        <v>11.095266149228598</v>
      </c>
      <c r="Y28" s="18">
        <f t="shared" si="23"/>
        <v>11.843653420895668</v>
      </c>
      <c r="Z28" s="18">
        <f t="shared" si="23"/>
        <v>12.391448009709437</v>
      </c>
      <c r="AA28" s="18">
        <f t="shared" si="23"/>
        <v>14.124965872662038</v>
      </c>
      <c r="AB28" s="18">
        <f t="shared" si="23"/>
        <v>15.680864203197139</v>
      </c>
      <c r="AC28" s="11"/>
      <c r="AD28" s="40">
        <f t="shared" si="19"/>
        <v>37.51246265195433</v>
      </c>
      <c r="AE28" s="40">
        <f t="shared" si="20"/>
        <v>68.364960142866011</v>
      </c>
      <c r="AF28" s="40">
        <f t="shared" si="21"/>
        <v>105.87742279482033</v>
      </c>
    </row>
    <row r="29" spans="1:32" x14ac:dyDescent="0.2">
      <c r="A29" t="str">
        <f>$A$11</f>
        <v>Administrative and secretarial occupations</v>
      </c>
      <c r="B29" s="18">
        <f t="shared" si="8"/>
        <v>12.731419808076474</v>
      </c>
      <c r="C29" s="18">
        <f t="shared" si="8"/>
        <v>11.727818254259615</v>
      </c>
      <c r="D29" s="18">
        <f t="shared" si="8"/>
        <v>12.321289482566906</v>
      </c>
      <c r="E29" s="18">
        <f t="shared" si="8"/>
        <v>12.305682123836197</v>
      </c>
      <c r="F29" s="18">
        <f t="shared" si="8"/>
        <v>11.174872832461112</v>
      </c>
      <c r="G29" s="11"/>
      <c r="H29" s="40">
        <f t="shared" si="11"/>
        <v>-2.8212731172282743</v>
      </c>
      <c r="I29" s="40">
        <f t="shared" si="12"/>
        <v>50.595447803772707</v>
      </c>
      <c r="J29" s="40">
        <f t="shared" si="13"/>
        <v>47.774174686544427</v>
      </c>
      <c r="L29" t="str">
        <f>$A$11</f>
        <v>Administrative and secretarial occupations</v>
      </c>
      <c r="M29" s="18">
        <f t="shared" ref="M29:Q29" si="24">M11/M$18*100</f>
        <v>6.4972829161085457</v>
      </c>
      <c r="N29" s="18">
        <f t="shared" si="24"/>
        <v>5.8602872475299108</v>
      </c>
      <c r="O29" s="18">
        <f t="shared" si="24"/>
        <v>7.0976994016415507</v>
      </c>
      <c r="P29" s="18">
        <f t="shared" si="24"/>
        <v>7.4646495055681603</v>
      </c>
      <c r="Q29" s="18">
        <f t="shared" si="24"/>
        <v>8.1865851291537783</v>
      </c>
      <c r="R29" s="11"/>
      <c r="S29" s="40">
        <f t="shared" si="15"/>
        <v>22.054238891423278</v>
      </c>
      <c r="T29" s="40">
        <f t="shared" si="16"/>
        <v>42.537043732536596</v>
      </c>
      <c r="U29" s="40">
        <f t="shared" si="17"/>
        <v>64.591282623959884</v>
      </c>
      <c r="W29" t="str">
        <f>$A$11</f>
        <v>Administrative and secretarial occupations</v>
      </c>
      <c r="X29" s="18">
        <f t="shared" ref="X29:AB29" si="25">X11/X$18*100</f>
        <v>19.956196925399599</v>
      </c>
      <c r="Y29" s="18">
        <f t="shared" si="25"/>
        <v>18.516354799969694</v>
      </c>
      <c r="Z29" s="18">
        <f t="shared" si="25"/>
        <v>18.291118939964115</v>
      </c>
      <c r="AA29" s="18">
        <f t="shared" si="25"/>
        <v>17.808255596677281</v>
      </c>
      <c r="AB29" s="18">
        <f t="shared" si="25"/>
        <v>14.500616752914249</v>
      </c>
      <c r="AC29" s="11"/>
      <c r="AD29" s="40">
        <f t="shared" si="19"/>
        <v>-13.852966772917311</v>
      </c>
      <c r="AE29" s="40">
        <f t="shared" si="20"/>
        <v>54.169156961466349</v>
      </c>
      <c r="AF29" s="40">
        <f t="shared" si="21"/>
        <v>40.316190188549037</v>
      </c>
    </row>
    <row r="30" spans="1:32" x14ac:dyDescent="0.2">
      <c r="A30" t="str">
        <f>$A$12</f>
        <v>Skilled trades occupations</v>
      </c>
      <c r="B30" s="18">
        <f t="shared" si="8"/>
        <v>11.026513954723431</v>
      </c>
      <c r="C30" s="18">
        <f t="shared" si="8"/>
        <v>10.450365838371068</v>
      </c>
      <c r="D30" s="18">
        <f t="shared" si="8"/>
        <v>9.1477606068816559</v>
      </c>
      <c r="E30" s="18">
        <f t="shared" si="8"/>
        <v>8.7947789236093659</v>
      </c>
      <c r="F30" s="18">
        <f t="shared" si="8"/>
        <v>7.910489753575467</v>
      </c>
      <c r="G30" s="11"/>
      <c r="H30" s="40">
        <f t="shared" si="11"/>
        <v>-7.3440403862477854</v>
      </c>
      <c r="I30" s="40">
        <f t="shared" si="12"/>
        <v>40.127511392700903</v>
      </c>
      <c r="J30" s="40">
        <f t="shared" si="13"/>
        <v>32.783471006453127</v>
      </c>
      <c r="L30" t="str">
        <f>$A$12</f>
        <v>Skilled trades occupations</v>
      </c>
      <c r="M30" s="18">
        <f t="shared" ref="M30:Q30" si="26">M12/M$18*100</f>
        <v>18.774151047131578</v>
      </c>
      <c r="N30" s="18">
        <f t="shared" si="26"/>
        <v>17.929107655587558</v>
      </c>
      <c r="O30" s="18">
        <f t="shared" si="26"/>
        <v>15.404658484482766</v>
      </c>
      <c r="P30" s="18">
        <f t="shared" si="26"/>
        <v>14.708916129680089</v>
      </c>
      <c r="Q30" s="18">
        <f t="shared" si="26"/>
        <v>13.10134159585424</v>
      </c>
      <c r="R30" s="11"/>
      <c r="S30" s="40">
        <f t="shared" si="15"/>
        <v>-10.002305796620146</v>
      </c>
      <c r="T30" s="40">
        <f t="shared" si="16"/>
        <v>37.421631004614319</v>
      </c>
      <c r="U30" s="40">
        <f t="shared" si="17"/>
        <v>27.41932520799417</v>
      </c>
      <c r="W30" t="str">
        <f>$A$12</f>
        <v>Skilled trades occupations</v>
      </c>
      <c r="X30" s="18">
        <f t="shared" ref="X30:AB30" si="27">X12/X$18*100</f>
        <v>2.0477327459449874</v>
      </c>
      <c r="Y30" s="18">
        <f t="shared" si="27"/>
        <v>1.7977124337491828</v>
      </c>
      <c r="Z30" s="18">
        <f t="shared" si="27"/>
        <v>1.9970055355701855</v>
      </c>
      <c r="AA30" s="18">
        <f t="shared" si="27"/>
        <v>2.0724580737015201</v>
      </c>
      <c r="AB30" s="18">
        <f t="shared" si="27"/>
        <v>2.1334543170862292</v>
      </c>
      <c r="AC30" s="11"/>
      <c r="AD30" s="40">
        <f t="shared" si="19"/>
        <v>16.09090696873605</v>
      </c>
      <c r="AE30" s="40">
        <f t="shared" si="20"/>
        <v>63.982226650349858</v>
      </c>
      <c r="AF30" s="40">
        <f t="shared" si="21"/>
        <v>80.073133619085894</v>
      </c>
    </row>
    <row r="31" spans="1:32" x14ac:dyDescent="0.2">
      <c r="A31" t="str">
        <f>$A$13</f>
        <v>Caring, leisure and other service occupations</v>
      </c>
      <c r="B31" s="18">
        <f t="shared" si="8"/>
        <v>9.9589623152936895</v>
      </c>
      <c r="C31" s="18">
        <f t="shared" si="8"/>
        <v>9.6122473215635242</v>
      </c>
      <c r="D31" s="18">
        <f t="shared" si="8"/>
        <v>9.4065081162612074</v>
      </c>
      <c r="E31" s="18">
        <f t="shared" si="8"/>
        <v>9.2930624248084257</v>
      </c>
      <c r="F31" s="18">
        <f t="shared" si="8"/>
        <v>9.616949132042981</v>
      </c>
      <c r="G31" s="11"/>
      <c r="H31" s="40">
        <f t="shared" si="11"/>
        <v>9.5452778072795041</v>
      </c>
      <c r="I31" s="40">
        <f t="shared" si="12"/>
        <v>57.883998595734077</v>
      </c>
      <c r="J31" s="40">
        <f t="shared" si="13"/>
        <v>67.429276403013574</v>
      </c>
      <c r="L31" t="str">
        <f>$A$13</f>
        <v>Caring, leisure and other service occupations</v>
      </c>
      <c r="M31" s="18">
        <f t="shared" ref="M31:Q31" si="28">M13/M$18*100</f>
        <v>2.8050941128698077</v>
      </c>
      <c r="N31" s="18">
        <f t="shared" si="28"/>
        <v>2.783488453559829</v>
      </c>
      <c r="O31" s="18">
        <f t="shared" si="28"/>
        <v>2.7725324546235881</v>
      </c>
      <c r="P31" s="18">
        <f t="shared" si="28"/>
        <v>2.8877642179756013</v>
      </c>
      <c r="Q31" s="18">
        <f t="shared" si="28"/>
        <v>3.0949081541412977</v>
      </c>
      <c r="R31" s="11"/>
      <c r="S31" s="40">
        <f t="shared" si="15"/>
        <v>18.124181879707262</v>
      </c>
      <c r="T31" s="40">
        <f t="shared" si="16"/>
        <v>47.963749693496602</v>
      </c>
      <c r="U31" s="40">
        <f t="shared" si="17"/>
        <v>66.087931573203861</v>
      </c>
      <c r="W31" t="str">
        <f>$A$13</f>
        <v>Caring, leisure and other service occupations</v>
      </c>
      <c r="X31" s="18">
        <f t="shared" ref="X31:AB31" si="29">X13/X$18*100</f>
        <v>18.249621340732894</v>
      </c>
      <c r="Y31" s="18">
        <f t="shared" si="29"/>
        <v>17.512892257928748</v>
      </c>
      <c r="Z31" s="18">
        <f t="shared" si="29"/>
        <v>16.988210108750764</v>
      </c>
      <c r="AA31" s="18">
        <f t="shared" si="29"/>
        <v>16.573662821003367</v>
      </c>
      <c r="AB31" s="18">
        <f t="shared" si="29"/>
        <v>16.875499942661445</v>
      </c>
      <c r="AC31" s="11"/>
      <c r="AD31" s="40">
        <f t="shared" si="19"/>
        <v>7.9451537205859015</v>
      </c>
      <c r="AE31" s="40">
        <f t="shared" si="20"/>
        <v>59.73430827170808</v>
      </c>
      <c r="AF31" s="40">
        <f t="shared" si="21"/>
        <v>67.679461992293994</v>
      </c>
    </row>
    <row r="32" spans="1:32" x14ac:dyDescent="0.2">
      <c r="A32" t="str">
        <f>$A$14</f>
        <v>Sales and customer service occupations</v>
      </c>
      <c r="B32" s="18">
        <f t="shared" si="8"/>
        <v>8.1387928637659748</v>
      </c>
      <c r="C32" s="18">
        <f t="shared" si="8"/>
        <v>7.5874940445918195</v>
      </c>
      <c r="D32" s="18">
        <f t="shared" si="8"/>
        <v>7.6691572543027702</v>
      </c>
      <c r="E32" s="18">
        <f t="shared" si="8"/>
        <v>7.6273297329194367</v>
      </c>
      <c r="F32" s="18">
        <f t="shared" si="8"/>
        <v>7.4865706178161959</v>
      </c>
      <c r="H32" s="40">
        <f t="shared" si="11"/>
        <v>4.5972000795286503</v>
      </c>
      <c r="I32" s="40">
        <f t="shared" si="12"/>
        <v>46.49510276486977</v>
      </c>
      <c r="J32" s="40">
        <f t="shared" si="13"/>
        <v>51.092302844398418</v>
      </c>
      <c r="L32" t="str">
        <f>$A$14</f>
        <v>Sales and customer service occupations</v>
      </c>
      <c r="M32" s="18">
        <f t="shared" ref="M32:Q32" si="30">M14/M$18*100</f>
        <v>6.2610217905344268</v>
      </c>
      <c r="N32" s="18">
        <f t="shared" si="30"/>
        <v>6.0342035179612843</v>
      </c>
      <c r="O32" s="18">
        <f t="shared" si="30"/>
        <v>6.3156222679003839</v>
      </c>
      <c r="P32" s="18">
        <f t="shared" si="30"/>
        <v>6.5569893811248798</v>
      </c>
      <c r="Q32" s="18">
        <f t="shared" si="30"/>
        <v>6.5937708635980696</v>
      </c>
      <c r="S32" s="40">
        <f t="shared" si="15"/>
        <v>10.480438888105521</v>
      </c>
      <c r="T32" s="40">
        <f t="shared" si="16"/>
        <v>35.757171807923243</v>
      </c>
      <c r="U32" s="40">
        <f t="shared" si="17"/>
        <v>46.237610696028767</v>
      </c>
      <c r="W32" t="str">
        <f>$A$14</f>
        <v>Sales and customer service occupations</v>
      </c>
      <c r="X32" s="18">
        <f t="shared" ref="X32:AB32" si="31">X14/X$18*100</f>
        <v>10.314952565830522</v>
      </c>
      <c r="Y32" s="18">
        <f t="shared" si="31"/>
        <v>9.3845990780450208</v>
      </c>
      <c r="Z32" s="18">
        <f t="shared" si="31"/>
        <v>9.2160575485944758</v>
      </c>
      <c r="AA32" s="18">
        <f t="shared" si="31"/>
        <v>8.8439351332778493</v>
      </c>
      <c r="AB32" s="18">
        <f t="shared" si="31"/>
        <v>8.4801909280315577</v>
      </c>
      <c r="AD32" s="40">
        <f t="shared" si="19"/>
        <v>-1.0458412348934904E-2</v>
      </c>
      <c r="AE32" s="40">
        <f t="shared" si="20"/>
        <v>54.904878463052043</v>
      </c>
      <c r="AF32" s="40">
        <f t="shared" si="21"/>
        <v>54.894420050703104</v>
      </c>
    </row>
    <row r="33" spans="1:32" x14ac:dyDescent="0.2">
      <c r="A33" t="str">
        <f>$A$15</f>
        <v>Process, plant and machine operatives</v>
      </c>
      <c r="B33" s="18">
        <f t="shared" si="8"/>
        <v>7.8584561976652809</v>
      </c>
      <c r="C33" s="18">
        <f t="shared" si="8"/>
        <v>7.808597404078828</v>
      </c>
      <c r="D33" s="18">
        <f t="shared" si="8"/>
        <v>6.9731248837709119</v>
      </c>
      <c r="E33" s="18">
        <f t="shared" si="8"/>
        <v>7.0928753938514983</v>
      </c>
      <c r="F33" s="18">
        <f t="shared" si="8"/>
        <v>6.6836500232734286</v>
      </c>
      <c r="G33" s="11"/>
      <c r="H33" s="40">
        <f t="shared" si="11"/>
        <v>2.7001397001109795</v>
      </c>
      <c r="I33" s="40">
        <f t="shared" si="12"/>
        <v>49.640959608086931</v>
      </c>
      <c r="J33" s="40">
        <f t="shared" si="13"/>
        <v>52.341099308197911</v>
      </c>
      <c r="L33" t="str">
        <f>$A$15</f>
        <v>Process, plant and machine operatives</v>
      </c>
      <c r="M33" s="18">
        <f t="shared" ref="M33:Q33" si="32">M15/M$18*100</f>
        <v>12.921649528226242</v>
      </c>
      <c r="N33" s="18">
        <f t="shared" si="32"/>
        <v>12.830930034677394</v>
      </c>
      <c r="O33" s="18">
        <f t="shared" si="32"/>
        <v>11.545024257740016</v>
      </c>
      <c r="P33" s="18">
        <f t="shared" si="32"/>
        <v>11.500335383616537</v>
      </c>
      <c r="Q33" s="18">
        <f t="shared" si="32"/>
        <v>10.808373431635751</v>
      </c>
      <c r="R33" s="11"/>
      <c r="S33" s="40">
        <f t="shared" si="15"/>
        <v>-0.93204950111173535</v>
      </c>
      <c r="T33" s="40">
        <f t="shared" si="16"/>
        <v>47.308874052845717</v>
      </c>
      <c r="U33" s="40">
        <f t="shared" si="17"/>
        <v>46.376824551733982</v>
      </c>
      <c r="W33" t="str">
        <f>$A$15</f>
        <v>Process, plant and machine operatives</v>
      </c>
      <c r="X33" s="18">
        <f t="shared" ref="X33:AB33" si="33">X15/X$18*100</f>
        <v>1.990692311641197</v>
      </c>
      <c r="Y33" s="18">
        <f t="shared" si="33"/>
        <v>1.9979270269770337</v>
      </c>
      <c r="Z33" s="18">
        <f t="shared" si="33"/>
        <v>1.748086330565451</v>
      </c>
      <c r="AA33" s="18">
        <f t="shared" si="33"/>
        <v>2.0831234804330268</v>
      </c>
      <c r="AB33" s="18">
        <f t="shared" si="33"/>
        <v>2.0931369399015267</v>
      </c>
      <c r="AC33" s="11"/>
      <c r="AD33" s="40">
        <f t="shared" si="19"/>
        <v>30.115456702854686</v>
      </c>
      <c r="AE33" s="40">
        <f t="shared" si="20"/>
        <v>67.243254321406184</v>
      </c>
      <c r="AF33" s="40">
        <f t="shared" si="21"/>
        <v>97.358711024260856</v>
      </c>
    </row>
    <row r="34" spans="1:32" x14ac:dyDescent="0.2">
      <c r="A34" t="str">
        <f>$A$16</f>
        <v>Elementary occupations</v>
      </c>
      <c r="B34" s="18">
        <f t="shared" si="8"/>
        <v>11.894555312132717</v>
      </c>
      <c r="C34" s="18">
        <f t="shared" si="8"/>
        <v>11.489058956037761</v>
      </c>
      <c r="D34" s="18">
        <f t="shared" si="8"/>
        <v>10.458834194805371</v>
      </c>
      <c r="E34" s="18">
        <f t="shared" si="8"/>
        <v>10.546011303359053</v>
      </c>
      <c r="F34" s="18">
        <f t="shared" si="8"/>
        <v>9.9450980003756566</v>
      </c>
      <c r="G34" s="11"/>
      <c r="H34" s="40">
        <f t="shared" si="11"/>
        <v>1.8850741092065835</v>
      </c>
      <c r="I34" s="40">
        <f t="shared" si="12"/>
        <v>49.713103734608929</v>
      </c>
      <c r="J34" s="40">
        <f t="shared" si="13"/>
        <v>51.598177843815506</v>
      </c>
      <c r="L34" t="str">
        <f>$A$16</f>
        <v>Elementary occupations</v>
      </c>
      <c r="M34" s="18">
        <f t="shared" ref="M34:Q34" si="34">M16/M$18*100</f>
        <v>12.063046166290514</v>
      </c>
      <c r="N34" s="18">
        <f t="shared" si="34"/>
        <v>11.228990956596322</v>
      </c>
      <c r="O34" s="18">
        <f t="shared" si="34"/>
        <v>10.590668133304902</v>
      </c>
      <c r="P34" s="18">
        <f t="shared" si="34"/>
        <v>11.111496282485046</v>
      </c>
      <c r="Q34" s="18">
        <f t="shared" si="34"/>
        <v>10.706552962883082</v>
      </c>
      <c r="R34" s="11"/>
      <c r="S34" s="40">
        <f t="shared" si="15"/>
        <v>6.9778825237141726</v>
      </c>
      <c r="T34" s="40">
        <f t="shared" si="16"/>
        <v>41.563880395775797</v>
      </c>
      <c r="U34" s="40">
        <f t="shared" si="17"/>
        <v>48.541762919489969</v>
      </c>
      <c r="W34" t="str">
        <f>$A$16</f>
        <v>Elementary occupations</v>
      </c>
      <c r="X34" s="18">
        <f t="shared" ref="X34:AB34" si="35">X16/X$18*100</f>
        <v>11.69929029169889</v>
      </c>
      <c r="Y34" s="18">
        <f t="shared" si="35"/>
        <v>11.789948907288593</v>
      </c>
      <c r="Z34" s="18">
        <f t="shared" si="35"/>
        <v>10.308166528057708</v>
      </c>
      <c r="AA34" s="18">
        <f t="shared" si="35"/>
        <v>9.9032511960037066</v>
      </c>
      <c r="AB34" s="18">
        <f t="shared" si="35"/>
        <v>9.0976547607387612</v>
      </c>
      <c r="AC34" s="11"/>
      <c r="AD34" s="40">
        <f t="shared" si="19"/>
        <v>-4.0948009247523736</v>
      </c>
      <c r="AE34" s="40">
        <f t="shared" si="20"/>
        <v>59.281760794479922</v>
      </c>
      <c r="AF34" s="40">
        <f t="shared" si="21"/>
        <v>55.186959869727545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7.1481746075703541</v>
      </c>
      <c r="I36" s="43">
        <f t="shared" si="12"/>
        <v>49.958278191663673</v>
      </c>
      <c r="J36" s="43">
        <f t="shared" si="13"/>
        <v>57.106452799234035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5.8199828964604041</v>
      </c>
      <c r="T36" s="43">
        <f t="shared" ref="T36" si="37">IF(O18&gt;0,(T18/O18)*100,0)</f>
        <v>41.493355357641342</v>
      </c>
      <c r="U36" s="43">
        <f t="shared" ref="U36" si="38">IF(O18&gt;0,(U18/O18)*100,0)</f>
        <v>47.313338254101744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8.6661110993730759</v>
      </c>
      <c r="AE36" s="43">
        <f t="shared" ref="AE36" si="40">IF(Z18&gt;0,(AE18/Z18)*100,0)</f>
        <v>59.632495522321648</v>
      </c>
      <c r="AF36" s="43">
        <f t="shared" ref="AF36" si="41">IF(Z18&gt;0,(AF18/Z18)*100,0)</f>
        <v>68.298606621694717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Greater Birmingham and Solihull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Greater Birmingham and Solihull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Greater Birmingham and Solihull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4.3239907872116623</v>
      </c>
      <c r="C46" s="18">
        <f t="shared" si="42"/>
        <v>3.1428765602728559</v>
      </c>
      <c r="D46" s="18">
        <f t="shared" si="42"/>
        <v>-1.1357393192095833</v>
      </c>
      <c r="E46" s="18">
        <f t="shared" si="42"/>
        <v>1.0507287147683231</v>
      </c>
      <c r="F46" s="18">
        <f>IF(F$6-D$6 &lt;&gt; 0,(EXP(LN(F8/D8)/(F$6-D$6))-1)*100,0)</f>
        <v>0.31658533002296707</v>
      </c>
      <c r="H46" s="18">
        <f>IF($F$6-$D$6 &lt;&gt; 0,(EXP(LN(1+(H26/100))/($F$6-$D$6))-1)*100,0)</f>
        <v>0.31658533002296707</v>
      </c>
      <c r="I46" s="18">
        <f>IF($F$6-$D$6 &lt;&gt; 0,(EXP(LN(1+(I26/100))/($F$6-$D$6))-1)*100,0)</f>
        <v>2.8381745375245071</v>
      </c>
      <c r="J46" s="18">
        <f>IF($F$6-$D$6 &lt;&gt; 0,(EXP(LN(1+(J26/100))/($F$6-$D$6))-1)*100,0)</f>
        <v>3.053748168801973</v>
      </c>
      <c r="L46" t="str">
        <f>$A$8</f>
        <v>Managers, directors and senior officials</v>
      </c>
      <c r="M46" s="18">
        <f t="shared" ref="M46:M54" si="43">IF(N$6-M$6 &lt;&gt; 0,(EXP(LN(N8/M8)/(N$6-M$6))-1)*100,0)</f>
        <v>3.9547763107209866</v>
      </c>
      <c r="N46" s="18">
        <f t="shared" ref="N46:N54" si="44">IF(O$6-N$6 &lt;&gt; 0,(EXP(LN(O8/N8)/(O$6-N$6))-1)*100,0)</f>
        <v>-6.9040453589264139E-2</v>
      </c>
      <c r="O46" s="18">
        <f t="shared" ref="O46:O54" si="45">IF(P$6-O$6 &lt;&gt; 0,(EXP(LN(P8/O8)/(P$6-O$6))-1)*100,0)</f>
        <v>-1.3082838064110813</v>
      </c>
      <c r="P46" s="18">
        <f t="shared" ref="P46:P54" si="46">IF(Q$6-P$6 &lt;&gt; 0,(EXP(LN(Q8/P8)/(Q$6-P$6))-1)*100,0)</f>
        <v>0.72191714621061553</v>
      </c>
      <c r="Q46" s="18">
        <f>IF(Q$6-O$6 &lt;&gt; 0,(EXP(LN(Q8/O8)/(Q$6-O$6))-1)*100,0)</f>
        <v>4.0585025109352024E-2</v>
      </c>
      <c r="S46" s="18">
        <f>IF($F$6-$D$6 &lt;&gt; 0,(EXP(LN(1+(S26/100))/($F$6-$D$6))-1)*100,0)</f>
        <v>4.0585025109352024E-2</v>
      </c>
      <c r="T46" s="18">
        <f>IF($F$6-$D$6 &lt;&gt; 0,(EXP(LN(1+(T26/100))/($F$6-$D$6))-1)*100,0)</f>
        <v>2.576533659543867</v>
      </c>
      <c r="U46" s="18">
        <f>IF($F$6-$D$6 &lt;&gt; 0,(EXP(LN(1+(U26/100))/($F$6-$D$6))-1)*100,0)</f>
        <v>2.6049837995647973</v>
      </c>
      <c r="W46" t="str">
        <f>$A$8</f>
        <v>Managers, directors and senior officials</v>
      </c>
      <c r="X46" s="18">
        <f t="shared" ref="X46:X54" si="47">IF(Y$6-X$6 &lt;&gt; 0,(EXP(LN(Y8/X8)/(Y$6-X$6))-1)*100,0)</f>
        <v>5.0714743795072348</v>
      </c>
      <c r="Y46" s="18">
        <f t="shared" ref="Y46:Y54" si="48">IF(Z$6-Y$6 &lt;&gt; 0,(EXP(LN(Z8/Y8)/(Z$6-Y$6))-1)*100,0)</f>
        <v>9.4742326122311269</v>
      </c>
      <c r="Z46" s="18">
        <f t="shared" ref="Z46:Z54" si="49">IF(AA$6-Z$6 &lt;&gt; 0,(EXP(LN(AA8/Z8)/(AA$6-Z$6))-1)*100,0)</f>
        <v>-0.82826814773018231</v>
      </c>
      <c r="AA46" s="18">
        <f t="shared" ref="AA46:AA54" si="50">IF(AB$6-AA$6 &lt;&gt; 0,(EXP(LN(AB8/AA8)/(AB$6-AA$6))-1)*100,0)</f>
        <v>1.6058908809628569</v>
      </c>
      <c r="AB46" s="18">
        <f>IF(AB$6-Z$6 &lt;&gt; 0,(EXP(LN(AB8/Z8)/(AB$6-Z$6))-1)*100,0)</f>
        <v>0.78793747354075627</v>
      </c>
      <c r="AD46" s="18">
        <f>IF($F$6-$D$6 &lt;&gt; 0,(EXP(LN(1+(AD26/100))/($F$6-$D$6))-1)*100,0)</f>
        <v>0.78793747354075627</v>
      </c>
      <c r="AE46" s="18">
        <f>IF($F$6-$D$6 &lt;&gt; 0,(EXP(LN(1+(AE26/100))/($F$6-$D$6))-1)*100,0)</f>
        <v>3.2867139471624451</v>
      </c>
      <c r="AF46" s="18">
        <f>IF($F$6-$D$6 &lt;&gt; 0,(EXP(LN(1+(AF26/100))/($F$6-$D$6))-1)*100,0)</f>
        <v>3.7982325839669429</v>
      </c>
    </row>
    <row r="47" spans="1:32" x14ac:dyDescent="0.2">
      <c r="A47" t="str">
        <f>$A$9</f>
        <v>Professional occupations</v>
      </c>
      <c r="B47" s="18">
        <f t="shared" si="42"/>
        <v>4.1585304538099166</v>
      </c>
      <c r="C47" s="18">
        <f t="shared" si="42"/>
        <v>5.1530297813745296</v>
      </c>
      <c r="D47" s="18">
        <f t="shared" si="42"/>
        <v>1.3069949900693434</v>
      </c>
      <c r="E47" s="18">
        <f t="shared" si="42"/>
        <v>1.0672965739005669</v>
      </c>
      <c r="F47" s="18">
        <f>IF(F$6-D$6 &lt;&gt; 0,(EXP(LN(F9/D9)/(F$6-D$6))-1)*100,0)</f>
        <v>1.1471329639540784</v>
      </c>
      <c r="H47" s="18">
        <f t="shared" ref="H47:J56" si="51">IF($F$6-$D$6 &lt;&gt; 0,(EXP(LN(1+(H27/100))/($F$6-$D$6))-1)*100,0)</f>
        <v>1.1471329639540784</v>
      </c>
      <c r="I47" s="18">
        <f t="shared" si="51"/>
        <v>2.7459325394578293</v>
      </c>
      <c r="J47" s="18">
        <f t="shared" si="51"/>
        <v>3.5515345565990453</v>
      </c>
      <c r="L47" t="str">
        <f>$A$9</f>
        <v>Professional occupations</v>
      </c>
      <c r="M47" s="18">
        <f t="shared" si="43"/>
        <v>3.9462219899458306</v>
      </c>
      <c r="N47" s="18">
        <f t="shared" si="44"/>
        <v>6.2755763748644</v>
      </c>
      <c r="O47" s="18">
        <f t="shared" si="45"/>
        <v>1.8406952581325076</v>
      </c>
      <c r="P47" s="18">
        <f t="shared" si="46"/>
        <v>0.86691043963731396</v>
      </c>
      <c r="Q47" s="18">
        <f>IF(Q$6-O$6 &lt;&gt; 0,(EXP(LN(Q9/O9)/(Q$6-O$6))-1)*100,0)</f>
        <v>1.1904663824436224</v>
      </c>
      <c r="S47" s="18">
        <f t="shared" ref="S47:U47" si="52">IF($F$6-$D$6 &lt;&gt; 0,(EXP(LN(1+(S27/100))/($F$6-$D$6))-1)*100,0)</f>
        <v>1.1904663824436224</v>
      </c>
      <c r="T47" s="18">
        <f t="shared" si="52"/>
        <v>2.3568074150232654</v>
      </c>
      <c r="U47" s="18">
        <f t="shared" si="52"/>
        <v>3.2364696382923386</v>
      </c>
      <c r="W47" t="str">
        <f>$A$9</f>
        <v>Professional occupations</v>
      </c>
      <c r="X47" s="18">
        <f t="shared" si="47"/>
        <v>4.3918314678689452</v>
      </c>
      <c r="Y47" s="18">
        <f t="shared" si="48"/>
        <v>3.9326095348686918</v>
      </c>
      <c r="Z47" s="18">
        <f t="shared" si="49"/>
        <v>0.70017106648820882</v>
      </c>
      <c r="AA47" s="18">
        <f t="shared" si="50"/>
        <v>1.2984837573292163</v>
      </c>
      <c r="AB47" s="18">
        <f>IF(AB$6-Z$6 &lt;&gt; 0,(EXP(LN(AB9/Z9)/(AB$6-Z$6))-1)*100,0)</f>
        <v>1.0986522453231951</v>
      </c>
      <c r="AD47" s="18">
        <f t="shared" ref="AD47:AF47" si="53">IF($F$6-$D$6 &lt;&gt; 0,(EXP(LN(1+(AD27/100))/($F$6-$D$6))-1)*100,0)</f>
        <v>1.0986522453231951</v>
      </c>
      <c r="AE47" s="18">
        <f t="shared" si="53"/>
        <v>3.1556055955055173</v>
      </c>
      <c r="AF47" s="18">
        <f t="shared" si="53"/>
        <v>3.886726519809458</v>
      </c>
    </row>
    <row r="48" spans="1:32" x14ac:dyDescent="0.2">
      <c r="A48" t="str">
        <f>$A$10</f>
        <v>Associate professional occupations</v>
      </c>
      <c r="B48" s="18">
        <f t="shared" si="42"/>
        <v>3.2653820557595692</v>
      </c>
      <c r="C48" s="18">
        <f t="shared" si="42"/>
        <v>3.3053677675168425</v>
      </c>
      <c r="D48" s="18">
        <f t="shared" si="42"/>
        <v>1.1213520299967028</v>
      </c>
      <c r="E48" s="18">
        <f t="shared" si="42"/>
        <v>0.93993847433604394</v>
      </c>
      <c r="F48" s="18">
        <f t="shared" ref="F48:F56" si="54">IF(F$6-D$6 &lt;&gt; 0,(EXP(LN(F10/D10)/(F$6-D$6))-1)*100,0)</f>
        <v>1.000373468554927</v>
      </c>
      <c r="H48" s="18">
        <f t="shared" si="51"/>
        <v>1.000373468554927</v>
      </c>
      <c r="I48" s="18">
        <f t="shared" si="51"/>
        <v>2.7857435292431232</v>
      </c>
      <c r="J48" s="18">
        <f t="shared" si="51"/>
        <v>3.4824387889368591</v>
      </c>
      <c r="L48" t="str">
        <f>$A$10</f>
        <v>Associate professional occupations</v>
      </c>
      <c r="M48" s="18">
        <f t="shared" si="43"/>
        <v>2.895771149323223</v>
      </c>
      <c r="N48" s="18">
        <f t="shared" si="44"/>
        <v>3.5823665282555428</v>
      </c>
      <c r="O48" s="18">
        <f t="shared" si="45"/>
        <v>-0.78754728630904269</v>
      </c>
      <c r="P48" s="18">
        <f>IF(Q$6-P$6 &lt;&gt; 0,(EXP(LN(Q10/P10)/(Q$6-P$6))-1)*100,0)</f>
        <v>0.28577727135239428</v>
      </c>
      <c r="Q48" s="18">
        <f t="shared" ref="Q48:Q54" si="55">IF(Q$6-O$6 &lt;&gt; 0,(EXP(LN(Q10/O10)/(Q$6-O$6))-1)*100,0)</f>
        <v>-7.328160588612187E-2</v>
      </c>
      <c r="S48" s="18">
        <f t="shared" ref="S48:U48" si="56">IF($F$6-$D$6 &lt;&gt; 0,(EXP(LN(1+(S28/100))/($F$6-$D$6))-1)*100,0)</f>
        <v>-7.328160588612187E-2</v>
      </c>
      <c r="T48" s="18">
        <f t="shared" si="56"/>
        <v>2.1239849677828326</v>
      </c>
      <c r="U48" s="18">
        <f t="shared" si="56"/>
        <v>2.0694591217732761</v>
      </c>
      <c r="W48" t="str">
        <f>$A$10</f>
        <v>Associate professional occupations</v>
      </c>
      <c r="X48" s="18">
        <f t="shared" si="47"/>
        <v>3.7321204352120274</v>
      </c>
      <c r="Y48" s="18">
        <f t="shared" si="48"/>
        <v>2.9625847723299126</v>
      </c>
      <c r="Z48" s="18">
        <f t="shared" si="49"/>
        <v>3.3127125200121288</v>
      </c>
      <c r="AA48" s="18">
        <f t="shared" si="50"/>
        <v>1.5680989482663721</v>
      </c>
      <c r="AB48" s="18">
        <f t="shared" ref="AB48:AB54" si="57">IF(AB$6-Z$6 &lt;&gt; 0,(EXP(LN(AB10/Z10)/(AB$6-Z$6))-1)*100,0)</f>
        <v>2.1463385693333059</v>
      </c>
      <c r="AD48" s="18">
        <f t="shared" ref="AD48:AF48" si="58">IF($F$6-$D$6 &lt;&gt; 0,(EXP(LN(1+(AD28/100))/($F$6-$D$6))-1)*100,0)</f>
        <v>2.1463385693333059</v>
      </c>
      <c r="AE48" s="18">
        <f t="shared" si="58"/>
        <v>3.5341083048555211</v>
      </c>
      <c r="AF48" s="18">
        <f t="shared" si="58"/>
        <v>4.9318302959298732</v>
      </c>
    </row>
    <row r="49" spans="1:32" x14ac:dyDescent="0.2">
      <c r="A49" t="str">
        <f>$A$11</f>
        <v>Administrative and secretarial occupations</v>
      </c>
      <c r="B49" s="18">
        <f t="shared" si="42"/>
        <v>-4.2867716213379481E-2</v>
      </c>
      <c r="C49" s="18">
        <f t="shared" si="42"/>
        <v>2.7146295416833999</v>
      </c>
      <c r="D49" s="18">
        <f t="shared" si="42"/>
        <v>0.55846957901228844</v>
      </c>
      <c r="E49" s="18">
        <f t="shared" si="42"/>
        <v>-0.56305043254400999</v>
      </c>
      <c r="F49" s="18">
        <f t="shared" si="54"/>
        <v>-0.19060716475181039</v>
      </c>
      <c r="H49" s="18">
        <f t="shared" si="51"/>
        <v>-0.19060716475181039</v>
      </c>
      <c r="I49" s="18">
        <f t="shared" si="51"/>
        <v>2.76710512717393</v>
      </c>
      <c r="J49" s="18">
        <f t="shared" si="51"/>
        <v>2.6376191969093687</v>
      </c>
      <c r="L49" t="str">
        <f>$A$11</f>
        <v>Administrative and secretarial occupations</v>
      </c>
      <c r="M49" s="18">
        <f t="shared" si="43"/>
        <v>-0.58745144831552354</v>
      </c>
      <c r="N49" s="18">
        <f t="shared" si="44"/>
        <v>17.737235764178717</v>
      </c>
      <c r="O49" s="18">
        <f t="shared" si="45"/>
        <v>1.5514337525267541</v>
      </c>
      <c r="P49" s="18">
        <f t="shared" si="46"/>
        <v>1.2307039728587821</v>
      </c>
      <c r="Q49" s="18">
        <f t="shared" si="55"/>
        <v>1.3375011899691591</v>
      </c>
      <c r="S49" s="18">
        <f t="shared" ref="S49:U49" si="59">IF($F$6-$D$6 &lt;&gt; 0,(EXP(LN(1+(S29/100))/($F$6-$D$6))-1)*100,0)</f>
        <v>1.3375011899691591</v>
      </c>
      <c r="T49" s="18">
        <f t="shared" si="59"/>
        <v>2.3910153860241756</v>
      </c>
      <c r="U49" s="18">
        <f t="shared" si="59"/>
        <v>3.3777610421432458</v>
      </c>
      <c r="W49" t="str">
        <f>$A$11</f>
        <v>Administrative and secretarial occupations</v>
      </c>
      <c r="X49" s="18">
        <f t="shared" si="47"/>
        <v>0.16031746690754467</v>
      </c>
      <c r="Y49" s="18">
        <f t="shared" si="48"/>
        <v>-2.7862161268973007</v>
      </c>
      <c r="Z49" s="18">
        <f t="shared" si="49"/>
        <v>0.1052641534561527</v>
      </c>
      <c r="AA49" s="18">
        <f t="shared" si="50"/>
        <v>-1.5318962490329491</v>
      </c>
      <c r="AB49" s="18">
        <f t="shared" si="57"/>
        <v>-0.98917292044823357</v>
      </c>
      <c r="AD49" s="18">
        <f t="shared" ref="AD49:AF49" si="60">IF($F$6-$D$6 &lt;&gt; 0,(EXP(LN(1+(AD29/100))/($F$6-$D$6))-1)*100,0)</f>
        <v>-0.98917292044823357</v>
      </c>
      <c r="AE49" s="18">
        <f t="shared" si="60"/>
        <v>2.9279128901565699</v>
      </c>
      <c r="AF49" s="18">
        <f t="shared" si="60"/>
        <v>2.2838780187896646</v>
      </c>
    </row>
    <row r="50" spans="1:32" x14ac:dyDescent="0.2">
      <c r="A50" t="str">
        <f>$A$12</f>
        <v>Skilled trades occupations</v>
      </c>
      <c r="B50" s="18">
        <f t="shared" si="42"/>
        <v>0.67044922604759805</v>
      </c>
      <c r="C50" s="18">
        <f t="shared" si="42"/>
        <v>-14.419136013024158</v>
      </c>
      <c r="D50" s="18">
        <f t="shared" si="42"/>
        <v>-0.20454189223196861</v>
      </c>
      <c r="E50" s="18">
        <f t="shared" si="42"/>
        <v>-0.65821762619174828</v>
      </c>
      <c r="F50" s="18">
        <f t="shared" si="54"/>
        <v>-0.50722200525307182</v>
      </c>
      <c r="H50" s="18">
        <f t="shared" si="51"/>
        <v>-0.50722200525307182</v>
      </c>
      <c r="I50" s="18">
        <f t="shared" si="51"/>
        <v>2.2747030644015398</v>
      </c>
      <c r="J50" s="18">
        <f t="shared" si="51"/>
        <v>1.9083103815849212</v>
      </c>
      <c r="L50" t="str">
        <f>$A$12</f>
        <v>Skilled trades occupations</v>
      </c>
      <c r="M50" s="18">
        <f t="shared" si="43"/>
        <v>0.84259615868715887</v>
      </c>
      <c r="N50" s="18">
        <f t="shared" si="44"/>
        <v>-16.476528553380788</v>
      </c>
      <c r="O50" s="18">
        <f t="shared" si="45"/>
        <v>-0.39218463517142199</v>
      </c>
      <c r="P50" s="18">
        <f t="shared" si="46"/>
        <v>-0.85371846116745198</v>
      </c>
      <c r="Q50" s="18">
        <f t="shared" si="55"/>
        <v>-0.70011195667518678</v>
      </c>
      <c r="S50" s="18">
        <f t="shared" ref="S50:U50" si="61">IF($F$6-$D$6 &lt;&gt; 0,(EXP(LN(1+(S30/100))/($F$6-$D$6))-1)*100,0)</f>
        <v>-0.70011195667518678</v>
      </c>
      <c r="T50" s="18">
        <f t="shared" si="61"/>
        <v>2.1418391073869225</v>
      </c>
      <c r="U50" s="18">
        <f t="shared" si="61"/>
        <v>1.6285400444050468</v>
      </c>
      <c r="W50" t="str">
        <f>$A$12</f>
        <v>Skilled trades occupations</v>
      </c>
      <c r="X50" s="18">
        <f t="shared" si="47"/>
        <v>-1.2156831339258267</v>
      </c>
      <c r="Y50" s="18">
        <f t="shared" si="48"/>
        <v>9.3206270793022803</v>
      </c>
      <c r="Z50" s="18">
        <f t="shared" si="49"/>
        <v>1.3916035382805614</v>
      </c>
      <c r="AA50" s="18">
        <f t="shared" si="50"/>
        <v>0.80424579029296783</v>
      </c>
      <c r="AB50" s="18">
        <f t="shared" si="57"/>
        <v>0.99965266946369091</v>
      </c>
      <c r="AD50" s="18">
        <f t="shared" ref="AD50:AF50" si="62">IF($F$6-$D$6 &lt;&gt; 0,(EXP(LN(1+(AD30/100))/($F$6-$D$6))-1)*100,0)</f>
        <v>0.99965266946369091</v>
      </c>
      <c r="AE50" s="18">
        <f t="shared" si="62"/>
        <v>3.3522141926348503</v>
      </c>
      <c r="AF50" s="18">
        <f t="shared" si="62"/>
        <v>3.9991831384671883</v>
      </c>
    </row>
    <row r="51" spans="1:32" x14ac:dyDescent="0.2">
      <c r="A51" t="str">
        <f>$A$13</f>
        <v>Caring, leisure and other service occupations</v>
      </c>
      <c r="B51" s="18">
        <f t="shared" si="42"/>
        <v>1.1303249719781139</v>
      </c>
      <c r="C51" s="18">
        <f t="shared" si="42"/>
        <v>-4.3253531271184471</v>
      </c>
      <c r="D51" s="18">
        <f t="shared" si="42"/>
        <v>0.34017008665176984</v>
      </c>
      <c r="E51" s="18">
        <f t="shared" si="42"/>
        <v>0.74464008665560133</v>
      </c>
      <c r="F51" s="18">
        <f t="shared" si="54"/>
        <v>0.60963592004190659</v>
      </c>
      <c r="H51" s="18">
        <f t="shared" si="51"/>
        <v>0.60963592004190659</v>
      </c>
      <c r="I51" s="18">
        <f t="shared" si="51"/>
        <v>3.0914246070227192</v>
      </c>
      <c r="J51" s="18">
        <f t="shared" si="51"/>
        <v>3.4956492614147017</v>
      </c>
      <c r="L51" t="str">
        <f>$A$13</f>
        <v>Caring, leisure and other service occupations</v>
      </c>
      <c r="M51" s="18">
        <f t="shared" si="43"/>
        <v>1.8133958347331447</v>
      </c>
      <c r="N51" s="18">
        <f t="shared" si="44"/>
        <v>-3.1716901528910268</v>
      </c>
      <c r="O51" s="18">
        <f t="shared" si="45"/>
        <v>1.3548917479414779</v>
      </c>
      <c r="P51" s="18">
        <f t="shared" si="46"/>
        <v>0.99770941878316588</v>
      </c>
      <c r="Q51" s="18">
        <f t="shared" si="55"/>
        <v>1.1166301159250436</v>
      </c>
      <c r="S51" s="18">
        <f t="shared" ref="S51:U51" si="63">IF($F$6-$D$6 &lt;&gt; 0,(EXP(LN(1+(S31/100))/($F$6-$D$6))-1)*100,0)</f>
        <v>1.1166301159250436</v>
      </c>
      <c r="T51" s="18">
        <f t="shared" si="63"/>
        <v>2.6463919919973655</v>
      </c>
      <c r="U51" s="18">
        <f t="shared" si="63"/>
        <v>3.44016511286791</v>
      </c>
      <c r="W51" t="str">
        <f>$A$13</f>
        <v>Caring, leisure and other service occupations</v>
      </c>
      <c r="X51" s="18">
        <f t="shared" si="47"/>
        <v>1.0071852022647709</v>
      </c>
      <c r="Y51" s="18">
        <f t="shared" si="48"/>
        <v>-4.5374973794822466</v>
      </c>
      <c r="Z51" s="18">
        <f t="shared" si="49"/>
        <v>0.14629106681103288</v>
      </c>
      <c r="AA51" s="18">
        <f t="shared" si="50"/>
        <v>0.69383463563827963</v>
      </c>
      <c r="AB51" s="18">
        <f t="shared" si="57"/>
        <v>0.51098828950184583</v>
      </c>
      <c r="AD51" s="18">
        <f t="shared" ref="AD51:AF51" si="64">IF($F$6-$D$6 &lt;&gt; 0,(EXP(LN(1+(AD31/100))/($F$6-$D$6))-1)*100,0)</f>
        <v>0.51098828950184583</v>
      </c>
      <c r="AE51" s="18">
        <f t="shared" si="64"/>
        <v>3.1715322151903536</v>
      </c>
      <c r="AF51" s="18">
        <f t="shared" si="64"/>
        <v>3.5059521514475112</v>
      </c>
    </row>
    <row r="52" spans="1:32" x14ac:dyDescent="0.2">
      <c r="A52" t="str">
        <f>$A$14</f>
        <v>Sales and customer service occupations</v>
      </c>
      <c r="B52" s="18">
        <f t="shared" si="42"/>
        <v>0.25667167758125498</v>
      </c>
      <c r="C52" s="18">
        <f t="shared" si="42"/>
        <v>-1.1805005419893266</v>
      </c>
      <c r="D52" s="18">
        <f t="shared" si="42"/>
        <v>0.47400744192067634</v>
      </c>
      <c r="E52" s="18">
        <f t="shared" si="42"/>
        <v>0.21324924543040247</v>
      </c>
      <c r="F52" s="18">
        <f t="shared" si="54"/>
        <v>0.30009336399992037</v>
      </c>
      <c r="H52" s="18">
        <f t="shared" si="51"/>
        <v>0.30009336399992037</v>
      </c>
      <c r="I52" s="18">
        <f t="shared" si="51"/>
        <v>2.5781527155678496</v>
      </c>
      <c r="J52" s="18">
        <f t="shared" si="51"/>
        <v>2.7896741605830444</v>
      </c>
      <c r="L52" t="str">
        <f>$A$14</f>
        <v>Sales and customer service occupations</v>
      </c>
      <c r="M52" s="18">
        <f t="shared" si="43"/>
        <v>1.0736875501133447</v>
      </c>
      <c r="N52" s="18">
        <f t="shared" si="44"/>
        <v>1.7445910117136032</v>
      </c>
      <c r="O52" s="18">
        <f t="shared" si="45"/>
        <v>1.2897180651847862</v>
      </c>
      <c r="P52" s="18">
        <f t="shared" si="46"/>
        <v>0.35658118680450546</v>
      </c>
      <c r="Q52" s="18">
        <f t="shared" si="55"/>
        <v>0.66666770609764558</v>
      </c>
      <c r="S52" s="18">
        <f t="shared" ref="S52:U52" si="65">IF($F$6-$D$6 &lt;&gt; 0,(EXP(LN(1+(S32/100))/($F$6-$D$6))-1)*100,0)</f>
        <v>0.66666770609764558</v>
      </c>
      <c r="T52" s="18">
        <f t="shared" si="65"/>
        <v>2.0588927074794316</v>
      </c>
      <c r="U52" s="18">
        <f t="shared" si="65"/>
        <v>2.5661228478057518</v>
      </c>
      <c r="W52" t="str">
        <f>$A$14</f>
        <v>Sales and customer service occupations</v>
      </c>
      <c r="X52" s="18">
        <f t="shared" si="47"/>
        <v>-0.33024601678331988</v>
      </c>
      <c r="Y52" s="18">
        <f t="shared" si="48"/>
        <v>-3.3565284492104719</v>
      </c>
      <c r="Z52" s="18">
        <f t="shared" si="49"/>
        <v>-0.18386056050496702</v>
      </c>
      <c r="AA52" s="18">
        <f t="shared" si="50"/>
        <v>9.1010389165302463E-2</v>
      </c>
      <c r="AB52" s="18">
        <f t="shared" si="57"/>
        <v>-6.9726152105431538E-4</v>
      </c>
      <c r="AD52" s="18">
        <f t="shared" ref="AD52:AF52" si="66">IF($F$6-$D$6 &lt;&gt; 0,(EXP(LN(1+(AD32/100))/($F$6-$D$6))-1)*100,0)</f>
        <v>-6.9726152105431538E-4</v>
      </c>
      <c r="AE52" s="18">
        <f t="shared" si="66"/>
        <v>2.9605861578642312</v>
      </c>
      <c r="AF52" s="18">
        <f t="shared" si="66"/>
        <v>2.9601227172440847</v>
      </c>
    </row>
    <row r="53" spans="1:32" x14ac:dyDescent="0.2">
      <c r="A53" t="str">
        <f>$A$15</f>
        <v>Process, plant and machine operatives</v>
      </c>
      <c r="B53" s="18">
        <f t="shared" si="42"/>
        <v>1.8679671818479182</v>
      </c>
      <c r="C53" s="18">
        <f t="shared" si="42"/>
        <v>-12.693258187864775</v>
      </c>
      <c r="D53" s="18">
        <f t="shared" si="42"/>
        <v>0.92708413349036345</v>
      </c>
      <c r="E53" s="18">
        <f t="shared" si="42"/>
        <v>-0.19478368055284578</v>
      </c>
      <c r="F53" s="18">
        <f t="shared" si="54"/>
        <v>0.17777978267159433</v>
      </c>
      <c r="H53" s="18">
        <f t="shared" si="51"/>
        <v>0.17777978267159433</v>
      </c>
      <c r="I53" s="18">
        <f t="shared" si="51"/>
        <v>2.7235529883707699</v>
      </c>
      <c r="J53" s="18">
        <f t="shared" si="51"/>
        <v>2.8460948145023313</v>
      </c>
      <c r="L53" t="str">
        <f>$A$15</f>
        <v>Process, plant and machine operatives</v>
      </c>
      <c r="M53" s="18">
        <f t="shared" si="43"/>
        <v>1.8308739139957009</v>
      </c>
      <c r="N53" s="18">
        <f t="shared" si="44"/>
        <v>-12.53146559484275</v>
      </c>
      <c r="O53" s="18">
        <f t="shared" si="45"/>
        <v>0.45483089636220164</v>
      </c>
      <c r="P53" s="18">
        <f t="shared" si="46"/>
        <v>-0.3200286724459156</v>
      </c>
      <c r="Q53" s="18">
        <f t="shared" si="55"/>
        <v>-6.2408535241598173E-2</v>
      </c>
      <c r="S53" s="18">
        <f t="shared" ref="S53:U53" si="67">IF($F$6-$D$6 &lt;&gt; 0,(EXP(LN(1+(S33/100))/($F$6-$D$6))-1)*100,0)</f>
        <v>-6.2408535241598173E-2</v>
      </c>
      <c r="T53" s="18">
        <f t="shared" si="67"/>
        <v>2.6160422797293803</v>
      </c>
      <c r="U53" s="18">
        <f t="shared" si="67"/>
        <v>2.5726292843410992</v>
      </c>
      <c r="W53" t="str">
        <f>$A$15</f>
        <v>Process, plant and machine operatives</v>
      </c>
      <c r="X53" s="18">
        <f t="shared" si="47"/>
        <v>2.1457107823424915</v>
      </c>
      <c r="Y53" s="18">
        <f t="shared" si="48"/>
        <v>-13.895406130375253</v>
      </c>
      <c r="Z53" s="18">
        <f t="shared" si="49"/>
        <v>4.2344123149810509</v>
      </c>
      <c r="AA53" s="18">
        <f t="shared" si="50"/>
        <v>0.5604777525959781</v>
      </c>
      <c r="AB53" s="18">
        <f t="shared" si="57"/>
        <v>1.7705041736418847</v>
      </c>
      <c r="AD53" s="18">
        <f t="shared" ref="AD53:AF53" si="68">IF($F$6-$D$6 &lt;&gt; 0,(EXP(LN(1+(AD33/100))/($F$6-$D$6))-1)*100,0)</f>
        <v>1.7705041736418847</v>
      </c>
      <c r="AE53" s="18">
        <f t="shared" si="68"/>
        <v>3.4879793700294481</v>
      </c>
      <c r="AF53" s="18">
        <f t="shared" si="68"/>
        <v>4.636632245866501</v>
      </c>
    </row>
    <row r="54" spans="1:32" x14ac:dyDescent="0.2">
      <c r="A54" t="str">
        <f>$A$16</f>
        <v>Elementary occupations</v>
      </c>
      <c r="B54" s="18">
        <f t="shared" si="42"/>
        <v>1.1492700153886259</v>
      </c>
      <c r="C54" s="18">
        <f t="shared" si="42"/>
        <v>-10.999552542086921</v>
      </c>
      <c r="D54" s="18">
        <f t="shared" si="42"/>
        <v>0.75108684354963096</v>
      </c>
      <c r="E54" s="18">
        <f t="shared" si="42"/>
        <v>-0.1872119783751014</v>
      </c>
      <c r="F54" s="18">
        <f t="shared" si="54"/>
        <v>0.12457931994909188</v>
      </c>
      <c r="H54" s="18">
        <f t="shared" si="51"/>
        <v>0.12457931994909188</v>
      </c>
      <c r="I54" s="18">
        <f t="shared" si="51"/>
        <v>2.726853882361735</v>
      </c>
      <c r="J54" s="18">
        <f t="shared" si="51"/>
        <v>2.8125818598526475</v>
      </c>
      <c r="L54" t="str">
        <f>$A$16</f>
        <v>Elementary occupations</v>
      </c>
      <c r="M54" s="18">
        <f t="shared" si="43"/>
        <v>0.19945552705702418</v>
      </c>
      <c r="N54" s="18">
        <f t="shared" si="44"/>
        <v>-8.3151109057234116</v>
      </c>
      <c r="O54" s="18">
        <f t="shared" si="45"/>
        <v>1.5026855418432294</v>
      </c>
      <c r="P54" s="18">
        <f t="shared" si="46"/>
        <v>-7.1208951371992679E-2</v>
      </c>
      <c r="Q54" s="18">
        <f t="shared" si="55"/>
        <v>0.45069205352068487</v>
      </c>
      <c r="S54" s="18">
        <f t="shared" ref="S54:U54" si="69">IF($F$6-$D$6 &lt;&gt; 0,(EXP(LN(1+(S34/100))/($F$6-$D$6))-1)*100,0)</f>
        <v>0.45069205352068487</v>
      </c>
      <c r="T54" s="18">
        <f t="shared" si="69"/>
        <v>2.3442616624356871</v>
      </c>
      <c r="U54" s="18">
        <f t="shared" si="69"/>
        <v>2.6730755920059357</v>
      </c>
      <c r="W54" t="str">
        <f>$A$16</f>
        <v>Elementary occupations</v>
      </c>
      <c r="X54" s="18">
        <f t="shared" si="47"/>
        <v>2.2502469613482123</v>
      </c>
      <c r="Y54" s="18">
        <f t="shared" si="48"/>
        <v>-13.957589135546012</v>
      </c>
      <c r="Z54" s="18">
        <f t="shared" si="49"/>
        <v>-0.16105837479400975</v>
      </c>
      <c r="AA54" s="18">
        <f t="shared" si="50"/>
        <v>-0.33693690335089288</v>
      </c>
      <c r="AB54" s="18">
        <f t="shared" si="57"/>
        <v>-0.27834517987724849</v>
      </c>
      <c r="AD54" s="18">
        <f t="shared" ref="AD54:AF54" si="70">IF($F$6-$D$6 &lt;&gt; 0,(EXP(LN(1+(AD34/100))/($F$6-$D$6))-1)*100,0)</f>
        <v>-0.27834517987724849</v>
      </c>
      <c r="AE54" s="18">
        <f t="shared" si="70"/>
        <v>3.1520198719998893</v>
      </c>
      <c r="AF54" s="18">
        <f t="shared" si="70"/>
        <v>2.9730749467921758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2.0301889453056887</v>
      </c>
      <c r="C56" s="26">
        <f>IF(D$6-C$6 &lt;&gt; 0,(EXP(LN(D18/C18)/(D$6-C$6))-1)*100,0)</f>
        <v>-2.2327566426505907</v>
      </c>
      <c r="D56" s="26">
        <f>IF(E$6-D$6 &lt;&gt; 0,(EXP(LN(E18/D18)/(E$6-D$6))-1)*100,0)</f>
        <v>0.58396441107613217</v>
      </c>
      <c r="E56" s="26">
        <f>IF(F$6-E$6 &lt;&gt; 0,(EXP(LN(F18/E18)/(F$6-E$6))-1)*100,0)</f>
        <v>0.40009025795040287</v>
      </c>
      <c r="F56" s="26">
        <f t="shared" si="54"/>
        <v>0.46134426371120529</v>
      </c>
      <c r="H56" s="26">
        <f t="shared" si="51"/>
        <v>0.46134426371120529</v>
      </c>
      <c r="I56" s="26">
        <f t="shared" ref="I56" si="71">IF($F$6-$D$6 &lt;&gt; 0,(EXP(LN(1+(I36/100))/($F$6-$D$6))-1)*100,0)</f>
        <v>2.7380605491902354</v>
      </c>
      <c r="J56" s="26">
        <f t="shared" ref="J56" si="72">IF($F$6-$D$6 &lt;&gt; 0,(EXP(LN(1+(J36/100))/($F$6-$D$6))-1)*100,0)</f>
        <v>3.0574996519595166</v>
      </c>
      <c r="L56" s="24" t="str">
        <f>$A$18</f>
        <v>All occupations</v>
      </c>
      <c r="M56" s="26">
        <f>IF(N$6-M$6 &lt;&gt; 0,(EXP(LN(N18/M18)/(N$6-M$6))-1)*100,0)</f>
        <v>2.0103942634282168</v>
      </c>
      <c r="N56" s="26">
        <f>IF(O$6-N$6 &lt;&gt; 0,(EXP(LN(O18/N18)/(O$6-N$6))-1)*100,0)</f>
        <v>-2.7890613191279501</v>
      </c>
      <c r="O56" s="26">
        <f>IF(P$6-O$6 &lt;&gt; 0,(EXP(LN(P18/O18)/(P$6-O$6))-1)*100,0)</f>
        <v>0.53278082666143867</v>
      </c>
      <c r="P56" s="26">
        <f>IF(Q$6-P$6 &lt;&gt; 0,(EXP(LN(Q18/P18)/(Q$6-P$6))-1)*100,0)</f>
        <v>0.30045908948548306</v>
      </c>
      <c r="Q56" s="26">
        <f t="shared" ref="Q56" si="73">IF(Q$6-O$6 &lt;&gt; 0,(EXP(LN(Q18/O18)/(Q$6-O$6))-1)*100,0)</f>
        <v>0.37783995457891795</v>
      </c>
      <c r="S56" s="26">
        <f t="shared" ref="S56:U56" si="74">IF($F$6-$D$6 &lt;&gt; 0,(EXP(LN(1+(S36/100))/($F$6-$D$6))-1)*100,0)</f>
        <v>0.37783995457891795</v>
      </c>
      <c r="T56" s="26">
        <f t="shared" si="74"/>
        <v>2.3408617784522301</v>
      </c>
      <c r="U56" s="26">
        <f t="shared" si="74"/>
        <v>2.6162495956788545</v>
      </c>
      <c r="W56" s="24" t="str">
        <f>$A$18</f>
        <v>All occupations</v>
      </c>
      <c r="X56" s="26">
        <f>IF(Y$6-X$6 &lt;&gt; 0,(EXP(LN(Y18/X18)/(Y$6-X$6))-1)*100,0)</f>
        <v>2.0531147128864502</v>
      </c>
      <c r="Y56" s="26">
        <f>IF(Z$6-Y$6 &lt;&gt; 0,(EXP(LN(Z18/Y18)/(Z$6-Y$6))-1)*100,0)</f>
        <v>-1.5891307934672971</v>
      </c>
      <c r="Z56" s="26">
        <f>IF(AA$6-Z$6 &lt;&gt; 0,(EXP(LN(AA18/Z18)/(AA$6-Z$6))-1)*100,0)</f>
        <v>0.64233277243426201</v>
      </c>
      <c r="AA56" s="26">
        <f>IF(AB$6-AA$6 &lt;&gt; 0,(EXP(LN(AB18/AA18)/(AB$6-AA$6))-1)*100,0)</f>
        <v>0.51226625739306808</v>
      </c>
      <c r="AB56" s="26">
        <f t="shared" ref="AB56" si="75">IF(AB$6-Z$6 &lt;&gt; 0,(EXP(LN(AB18/Z18)/(AB$6-Z$6))-1)*100,0)</f>
        <v>0.55560307464144199</v>
      </c>
      <c r="AD56" s="26">
        <f t="shared" ref="AD56:AF56" si="76">IF($F$6-$D$6 &lt;&gt; 0,(EXP(LN(1+(AD36/100))/($F$6-$D$6))-1)*100,0)</f>
        <v>0.55560307464144199</v>
      </c>
      <c r="AE56" s="26">
        <f t="shared" si="76"/>
        <v>3.1671468900859256</v>
      </c>
      <c r="AF56" s="26">
        <f t="shared" si="76"/>
        <v>3.5313875817957419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15.744718447072472</v>
      </c>
      <c r="C64" s="27">
        <f t="shared" si="77"/>
        <v>3.1768132470343744</v>
      </c>
      <c r="D64" s="27">
        <f t="shared" si="77"/>
        <v>-5.7874542792006025</v>
      </c>
      <c r="E64" s="27">
        <f t="shared" si="77"/>
        <v>10.849607993849204</v>
      </c>
      <c r="F64" s="27">
        <f>F8-D8</f>
        <v>5.062153714648602</v>
      </c>
      <c r="L64" t="str">
        <f>$A$8</f>
        <v>Managers, directors and senior officials</v>
      </c>
      <c r="M64" s="27">
        <f t="shared" ref="M64:M72" si="78">N8-M8</f>
        <v>9.6370205174092689</v>
      </c>
      <c r="N64" s="27">
        <f t="shared" ref="N64:N72" si="79">O8-N8</f>
        <v>-4.6298549349529594E-2</v>
      </c>
      <c r="O64" s="27">
        <f t="shared" ref="O64:O72" si="80">P8-O8</f>
        <v>-4.2704387121058218</v>
      </c>
      <c r="P64" s="27">
        <f t="shared" ref="P64:P72" si="81">Q8-P8</f>
        <v>4.6795628564967515</v>
      </c>
      <c r="Q64" s="27">
        <f>Q8-O8</f>
        <v>0.4091241443909297</v>
      </c>
      <c r="W64" t="str">
        <f>$A$8</f>
        <v>Managers, directors and senior officials</v>
      </c>
      <c r="X64" s="27">
        <f t="shared" ref="X64:X72" si="82">Y8-X8</f>
        <v>6.1076979296631073</v>
      </c>
      <c r="Y64" s="27">
        <f t="shared" ref="Y64:Y72" si="83">Z8-Y8</f>
        <v>3.2231117963840674</v>
      </c>
      <c r="Z64" s="27">
        <f t="shared" ref="Z64:Z72" si="84">AA8-Z8</f>
        <v>-1.5170155670948446</v>
      </c>
      <c r="AA64" s="27">
        <f t="shared" ref="AA64:AA72" si="85">AB8-AA8</f>
        <v>6.1700451373524885</v>
      </c>
      <c r="AB64" s="27">
        <f>AB8-Z8</f>
        <v>4.6530295702576439</v>
      </c>
    </row>
    <row r="65" spans="1:31" x14ac:dyDescent="0.2">
      <c r="A65" t="str">
        <f>$A$9</f>
        <v>Professional occupations</v>
      </c>
      <c r="B65" s="27">
        <f t="shared" si="77"/>
        <v>32.380124582197482</v>
      </c>
      <c r="C65" s="27">
        <f t="shared" si="77"/>
        <v>11.095015364940963</v>
      </c>
      <c r="D65" s="27">
        <f t="shared" si="77"/>
        <v>15.187387253881212</v>
      </c>
      <c r="E65" s="27">
        <f t="shared" si="77"/>
        <v>27.059461039557846</v>
      </c>
      <c r="F65" s="27">
        <f t="shared" ref="F65:F72" si="86">F9-D9</f>
        <v>42.246848293439058</v>
      </c>
      <c r="L65" t="str">
        <f>$A$9</f>
        <v>Professional occupations</v>
      </c>
      <c r="M65" s="27">
        <f t="shared" si="78"/>
        <v>16.085507188714161</v>
      </c>
      <c r="N65" s="27">
        <f t="shared" si="79"/>
        <v>7.0382086382867186</v>
      </c>
      <c r="O65" s="27">
        <f t="shared" si="80"/>
        <v>11.381016873853909</v>
      </c>
      <c r="P65" s="27">
        <f t="shared" si="81"/>
        <v>11.771334441682484</v>
      </c>
      <c r="Q65" s="27">
        <f t="shared" ref="Q65:Q72" si="87">Q9-O9</f>
        <v>23.152351315536393</v>
      </c>
      <c r="W65" t="str">
        <f>$A$9</f>
        <v>Professional occupations</v>
      </c>
      <c r="X65" s="27">
        <f t="shared" si="82"/>
        <v>16.29461739348335</v>
      </c>
      <c r="Y65" s="27">
        <f t="shared" si="83"/>
        <v>4.0568067266543579</v>
      </c>
      <c r="Z65" s="27">
        <f t="shared" si="84"/>
        <v>3.8063703800270758</v>
      </c>
      <c r="AA65" s="27">
        <f t="shared" si="85"/>
        <v>15.288126597875248</v>
      </c>
      <c r="AB65" s="27">
        <f t="shared" ref="AB65:AB72" si="88">AB9-Z9</f>
        <v>19.094496977902324</v>
      </c>
    </row>
    <row r="66" spans="1:31" x14ac:dyDescent="0.2">
      <c r="A66" t="str">
        <f>$A$10</f>
        <v>Associate professional occupations</v>
      </c>
      <c r="B66" s="27">
        <f t="shared" si="77"/>
        <v>16.144988298774024</v>
      </c>
      <c r="C66" s="27">
        <f t="shared" si="77"/>
        <v>4.4245612756862158</v>
      </c>
      <c r="D66" s="27">
        <f t="shared" si="77"/>
        <v>7.9291207126574363</v>
      </c>
      <c r="E66" s="27">
        <f t="shared" si="77"/>
        <v>14.339285993620535</v>
      </c>
      <c r="F66" s="27">
        <f t="shared" si="86"/>
        <v>22.268406706277972</v>
      </c>
      <c r="L66" t="str">
        <f>$A$10</f>
        <v>Associate professional occupations</v>
      </c>
      <c r="M66" s="27">
        <f t="shared" si="78"/>
        <v>7.9888172141029798</v>
      </c>
      <c r="N66" s="27">
        <f t="shared" si="79"/>
        <v>2.652167359891962</v>
      </c>
      <c r="O66" s="27">
        <f t="shared" si="80"/>
        <v>-2.972507112541777</v>
      </c>
      <c r="P66" s="27">
        <f t="shared" si="81"/>
        <v>2.1338652654662695</v>
      </c>
      <c r="Q66" s="27">
        <f t="shared" si="87"/>
        <v>-0.83864184707550748</v>
      </c>
      <c r="W66" t="str">
        <f>$A$10</f>
        <v>Associate professional occupations</v>
      </c>
      <c r="X66" s="27">
        <f t="shared" si="82"/>
        <v>8.1561710846710085</v>
      </c>
      <c r="Y66" s="27">
        <f t="shared" si="83"/>
        <v>1.7723939157942468</v>
      </c>
      <c r="Z66" s="27">
        <f t="shared" si="84"/>
        <v>10.901627825199249</v>
      </c>
      <c r="AA66" s="27">
        <f t="shared" si="85"/>
        <v>12.20542072815428</v>
      </c>
      <c r="AB66" s="27">
        <f t="shared" si="88"/>
        <v>23.107048553353529</v>
      </c>
    </row>
    <row r="67" spans="1:31" x14ac:dyDescent="0.2">
      <c r="A67" t="str">
        <f>$A$11</f>
        <v>Administrative and secretarial occupations</v>
      </c>
      <c r="B67" s="27">
        <f t="shared" si="77"/>
        <v>-0.21934124814401912</v>
      </c>
      <c r="C67" s="27">
        <f t="shared" si="77"/>
        <v>3.4687656755980925</v>
      </c>
      <c r="D67" s="27">
        <f t="shared" si="77"/>
        <v>3.7060988758366875</v>
      </c>
      <c r="E67" s="27">
        <f t="shared" si="77"/>
        <v>-7.4089975390440799</v>
      </c>
      <c r="F67" s="27">
        <f t="shared" si="86"/>
        <v>-3.7028986632073924</v>
      </c>
      <c r="L67" t="str">
        <f>$A$11</f>
        <v>Administrative and secretarial occupations</v>
      </c>
      <c r="M67" s="27">
        <f t="shared" si="78"/>
        <v>-0.81673622561713444</v>
      </c>
      <c r="N67" s="27">
        <f t="shared" si="79"/>
        <v>6.0747636248952404</v>
      </c>
      <c r="O67" s="27">
        <f t="shared" si="80"/>
        <v>3.2265289562092505</v>
      </c>
      <c r="P67" s="27">
        <f t="shared" si="81"/>
        <v>5.6664928003706621</v>
      </c>
      <c r="Q67" s="27">
        <f t="shared" si="87"/>
        <v>8.8930217565799126</v>
      </c>
      <c r="W67" t="str">
        <f>$A$11</f>
        <v>Administrative and secretarial occupations</v>
      </c>
      <c r="X67" s="27">
        <f t="shared" si="82"/>
        <v>0.59739497747298742</v>
      </c>
      <c r="Y67" s="27">
        <f t="shared" si="83"/>
        <v>-2.6059979492971763</v>
      </c>
      <c r="Z67" s="27">
        <f t="shared" si="84"/>
        <v>0.47956991962749385</v>
      </c>
      <c r="AA67" s="27">
        <f t="shared" si="85"/>
        <v>-13.075490339414628</v>
      </c>
      <c r="AB67" s="27">
        <f t="shared" si="88"/>
        <v>-12.595920419787134</v>
      </c>
    </row>
    <row r="68" spans="1:31" x14ac:dyDescent="0.2">
      <c r="A68" t="str">
        <f>$A$12</f>
        <v>Skilled trades occupations</v>
      </c>
      <c r="B68" s="27">
        <f t="shared" si="77"/>
        <v>3.0030436682758221</v>
      </c>
      <c r="C68" s="27">
        <f t="shared" si="77"/>
        <v>-16.417911022528955</v>
      </c>
      <c r="D68" s="27">
        <f t="shared" si="77"/>
        <v>-0.99250104432223907</v>
      </c>
      <c r="E68" s="27">
        <f t="shared" si="77"/>
        <v>-6.1638293394291281</v>
      </c>
      <c r="F68" s="27">
        <f t="shared" si="86"/>
        <v>-7.1563303837513672</v>
      </c>
      <c r="L68" t="str">
        <f>$A$12</f>
        <v>Skilled trades occupations</v>
      </c>
      <c r="M68" s="27">
        <f t="shared" si="78"/>
        <v>3.458372324958674</v>
      </c>
      <c r="N68" s="27">
        <f t="shared" si="79"/>
        <v>-17.264298303443169</v>
      </c>
      <c r="O68" s="27">
        <f t="shared" si="80"/>
        <v>-1.7027303151823077</v>
      </c>
      <c r="P68" s="27">
        <f t="shared" si="81"/>
        <v>-7.0509741537381529</v>
      </c>
      <c r="Q68" s="27">
        <f t="shared" si="87"/>
        <v>-8.7537044689204606</v>
      </c>
      <c r="W68" t="str">
        <f>$A$12</f>
        <v>Skilled trades occupations</v>
      </c>
      <c r="X68" s="27">
        <f t="shared" si="82"/>
        <v>-0.45532865668285361</v>
      </c>
      <c r="Y68" s="27">
        <f t="shared" si="83"/>
        <v>0.84638728091402093</v>
      </c>
      <c r="Z68" s="27">
        <f t="shared" si="84"/>
        <v>0.71022927086026399</v>
      </c>
      <c r="AA68" s="27">
        <f t="shared" si="85"/>
        <v>0.88714481430896797</v>
      </c>
      <c r="AB68" s="27">
        <f t="shared" si="88"/>
        <v>1.597374085169232</v>
      </c>
    </row>
    <row r="69" spans="1:31" x14ac:dyDescent="0.2">
      <c r="A69" t="str">
        <f>$A$13</f>
        <v>Caring, leisure and other service occupations</v>
      </c>
      <c r="B69" s="27">
        <f t="shared" si="77"/>
        <v>4.6043274184799259</v>
      </c>
      <c r="C69" s="27">
        <f t="shared" si="77"/>
        <v>-4.5299527408142239</v>
      </c>
      <c r="D69" s="27">
        <f t="shared" si="77"/>
        <v>1.7158912859745925</v>
      </c>
      <c r="E69" s="27">
        <f t="shared" si="77"/>
        <v>7.8485045626692056</v>
      </c>
      <c r="F69" s="27">
        <f t="shared" si="86"/>
        <v>9.5643958486437981</v>
      </c>
      <c r="L69" t="str">
        <f>$A$13</f>
        <v>Caring, leisure and other service occupations</v>
      </c>
      <c r="M69" s="27">
        <f t="shared" si="78"/>
        <v>1.1283450433049182</v>
      </c>
      <c r="N69" s="27">
        <f t="shared" si="79"/>
        <v>-0.5159465575072737</v>
      </c>
      <c r="O69" s="27">
        <f t="shared" si="80"/>
        <v>1.0963746909079362</v>
      </c>
      <c r="P69" s="27">
        <f t="shared" si="81"/>
        <v>1.7584189997675388</v>
      </c>
      <c r="Q69" s="27">
        <f t="shared" si="87"/>
        <v>2.8547936906754749</v>
      </c>
      <c r="W69" t="str">
        <f>$A$13</f>
        <v>Caring, leisure and other service occupations</v>
      </c>
      <c r="X69" s="27">
        <f t="shared" si="82"/>
        <v>3.4759823751750787</v>
      </c>
      <c r="Y69" s="27">
        <f t="shared" si="83"/>
        <v>-4.0140061833070035</v>
      </c>
      <c r="Z69" s="27">
        <f t="shared" si="84"/>
        <v>0.61951659506669898</v>
      </c>
      <c r="AA69" s="27">
        <f t="shared" si="85"/>
        <v>6.0900855629015922</v>
      </c>
      <c r="AB69" s="27">
        <f t="shared" si="88"/>
        <v>6.7096021579682912</v>
      </c>
    </row>
    <row r="70" spans="1:31" x14ac:dyDescent="0.2">
      <c r="A70" t="str">
        <f>$A$14</f>
        <v>Sales and customer service occupations</v>
      </c>
      <c r="B70" s="27">
        <f t="shared" si="77"/>
        <v>0.84333872947662769</v>
      </c>
      <c r="C70" s="27">
        <f t="shared" si="77"/>
        <v>-0.97591438384853291</v>
      </c>
      <c r="D70" s="27">
        <f t="shared" si="77"/>
        <v>1.9546117422498526</v>
      </c>
      <c r="E70" s="27">
        <f t="shared" si="77"/>
        <v>1.8010077421986495</v>
      </c>
      <c r="F70" s="27">
        <f t="shared" si="86"/>
        <v>3.755619484448502</v>
      </c>
      <c r="L70" t="str">
        <f>$A$14</f>
        <v>Sales and customer service occupations</v>
      </c>
      <c r="M70" s="27">
        <f t="shared" si="78"/>
        <v>1.4747489125679678</v>
      </c>
      <c r="N70" s="27">
        <f t="shared" si="79"/>
        <v>0.61523087970770263</v>
      </c>
      <c r="O70" s="27">
        <f t="shared" si="80"/>
        <v>2.374229261788912</v>
      </c>
      <c r="P70" s="27">
        <f t="shared" si="81"/>
        <v>1.3861815713827355</v>
      </c>
      <c r="Q70" s="27">
        <f t="shared" si="87"/>
        <v>3.7604108331716475</v>
      </c>
      <c r="W70" t="str">
        <f>$A$14</f>
        <v>Sales and customer service occupations</v>
      </c>
      <c r="X70" s="27">
        <f t="shared" si="82"/>
        <v>-0.63141018309134012</v>
      </c>
      <c r="Y70" s="27">
        <f t="shared" si="83"/>
        <v>-1.5911452635563066</v>
      </c>
      <c r="Z70" s="27">
        <f t="shared" si="84"/>
        <v>-0.4196175195389884</v>
      </c>
      <c r="AA70" s="27">
        <f t="shared" si="85"/>
        <v>0.41482617081593531</v>
      </c>
      <c r="AB70" s="27">
        <f t="shared" si="88"/>
        <v>-4.7913487230530905E-3</v>
      </c>
    </row>
    <row r="71" spans="1:31" x14ac:dyDescent="0.2">
      <c r="A71" t="str">
        <f>$A$15</f>
        <v>Process, plant and machine operatives</v>
      </c>
      <c r="B71" s="27">
        <f t="shared" si="77"/>
        <v>6.0708331732437841</v>
      </c>
      <c r="C71" s="27">
        <f t="shared" si="77"/>
        <v>-10.799242935489815</v>
      </c>
      <c r="D71" s="27">
        <f t="shared" si="77"/>
        <v>3.5075960049328785</v>
      </c>
      <c r="E71" s="27">
        <f t="shared" si="77"/>
        <v>-1.5019503244487424</v>
      </c>
      <c r="F71" s="27">
        <f t="shared" si="86"/>
        <v>2.0056456804841361</v>
      </c>
      <c r="L71" t="str">
        <f>$A$15</f>
        <v>Process, plant and machine operatives</v>
      </c>
      <c r="M71" s="27">
        <f t="shared" si="78"/>
        <v>5.2491837277831621</v>
      </c>
      <c r="N71" s="27">
        <f t="shared" si="79"/>
        <v>-9.3968986772804897</v>
      </c>
      <c r="O71" s="27">
        <f t="shared" si="80"/>
        <v>1.5052377023364016</v>
      </c>
      <c r="P71" s="27">
        <f t="shared" si="81"/>
        <v>-2.1165646018879158</v>
      </c>
      <c r="Q71" s="27">
        <f t="shared" si="87"/>
        <v>-0.6113268995515142</v>
      </c>
      <c r="W71" t="str">
        <f>$A$15</f>
        <v>Process, plant and machine operatives</v>
      </c>
      <c r="X71" s="27">
        <f t="shared" si="82"/>
        <v>0.82164944546064866</v>
      </c>
      <c r="Y71" s="27">
        <f t="shared" si="83"/>
        <v>-1.4023442582093679</v>
      </c>
      <c r="Z71" s="27">
        <f t="shared" si="84"/>
        <v>2.0023583025965124</v>
      </c>
      <c r="AA71" s="27">
        <f t="shared" si="85"/>
        <v>0.61461427743913433</v>
      </c>
      <c r="AB71" s="27">
        <f t="shared" si="88"/>
        <v>2.6169725800356467</v>
      </c>
    </row>
    <row r="72" spans="1:31" x14ac:dyDescent="0.2">
      <c r="A72" t="str">
        <f>$A$16</f>
        <v>Elementary occupations</v>
      </c>
      <c r="B72" s="27">
        <f t="shared" si="77"/>
        <v>5.5929669306239163</v>
      </c>
      <c r="C72" s="27">
        <f t="shared" si="77"/>
        <v>-13.769134480577733</v>
      </c>
      <c r="D72" s="27">
        <f t="shared" si="77"/>
        <v>4.2472494479897449</v>
      </c>
      <c r="E72" s="27">
        <f t="shared" si="77"/>
        <v>-2.147090128973872</v>
      </c>
      <c r="F72" s="27">
        <f t="shared" si="86"/>
        <v>2.1001593190158729</v>
      </c>
      <c r="L72" t="str">
        <f>$A$16</f>
        <v>Elementary occupations</v>
      </c>
      <c r="M72" s="27">
        <f t="shared" si="78"/>
        <v>0.52096555961784929</v>
      </c>
      <c r="N72" s="27">
        <f t="shared" si="79"/>
        <v>-5.4567407304562678</v>
      </c>
      <c r="O72" s="27">
        <f t="shared" si="80"/>
        <v>4.6585721213571034</v>
      </c>
      <c r="P72" s="27">
        <f t="shared" si="81"/>
        <v>-0.46014430455154809</v>
      </c>
      <c r="Q72" s="27">
        <f t="shared" si="87"/>
        <v>4.1984278168055553</v>
      </c>
      <c r="W72" t="str">
        <f>$A$16</f>
        <v>Elementary occupations</v>
      </c>
      <c r="X72" s="27">
        <f t="shared" si="82"/>
        <v>5.0720013710057046</v>
      </c>
      <c r="Y72" s="27">
        <f t="shared" si="83"/>
        <v>-8.3123937501213305</v>
      </c>
      <c r="Z72" s="27">
        <f t="shared" si="84"/>
        <v>-0.41132267336713824</v>
      </c>
      <c r="AA72" s="27">
        <f t="shared" si="85"/>
        <v>-1.6869458244222884</v>
      </c>
      <c r="AB72" s="27">
        <f t="shared" si="88"/>
        <v>-2.0982684977894266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84.165000000000077</v>
      </c>
      <c r="C74" s="29">
        <f t="shared" ref="C74" si="89">D18-C18</f>
        <v>-24.326999999999543</v>
      </c>
      <c r="D74" s="29">
        <f>E18-D18</f>
        <v>31.467999999999392</v>
      </c>
      <c r="E74" s="29">
        <f>F18-E18</f>
        <v>44.675999999999476</v>
      </c>
      <c r="F74" s="29">
        <f>F18-D18</f>
        <v>76.143999999998869</v>
      </c>
      <c r="L74" s="24" t="str">
        <f>$A$18</f>
        <v>All occupations</v>
      </c>
      <c r="M74" s="29">
        <f>N18-M18</f>
        <v>44.726224262841811</v>
      </c>
      <c r="N74" s="29">
        <f t="shared" ref="N74" si="90">O18-N18</f>
        <v>-16.299812315255167</v>
      </c>
      <c r="O74" s="29">
        <f>P18-O18</f>
        <v>15.296283466623549</v>
      </c>
      <c r="P74" s="29">
        <f>Q18-P18</f>
        <v>17.768172874988863</v>
      </c>
      <c r="Q74" s="29">
        <f>Q18-O18</f>
        <v>33.064456341612413</v>
      </c>
      <c r="W74" s="24" t="str">
        <f>$A$18</f>
        <v>All occupations</v>
      </c>
      <c r="X74" s="29">
        <f>Y18-X18</f>
        <v>39.438775737157755</v>
      </c>
      <c r="Y74" s="29">
        <f t="shared" ref="Y74" si="91">Z18-Y18</f>
        <v>-8.0271876847445469</v>
      </c>
      <c r="Z74" s="29">
        <f>AA18-Z18</f>
        <v>16.171716533376411</v>
      </c>
      <c r="AA74" s="29">
        <f>AB18-AA18</f>
        <v>26.907827125010613</v>
      </c>
      <c r="AB74" s="29">
        <f>AB18-Z18</f>
        <v>43.079543658387024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85.335078551336366</v>
      </c>
      <c r="C80" s="11">
        <f t="shared" si="92"/>
        <v>101.07979699840884</v>
      </c>
      <c r="D80" s="11">
        <f t="shared" si="92"/>
        <v>104.25661024544321</v>
      </c>
      <c r="E80" s="11">
        <f t="shared" si="92"/>
        <v>98.46915596624261</v>
      </c>
      <c r="F80" s="11">
        <f t="shared" si="92"/>
        <v>109.31876396009181</v>
      </c>
      <c r="H80" s="40">
        <f>IF(D$6-B$6 &lt;&gt; 0,(EXP(LN(D8/B8)/(D$6-B$6))-1)*100,0)</f>
        <v>4.0866908488588205</v>
      </c>
      <c r="I80" s="40">
        <f t="shared" ref="I80:I88" si="93">F46</f>
        <v>0.31658533002296707</v>
      </c>
      <c r="L80" t="str">
        <f t="shared" ref="L80:Q88" si="94">L8</f>
        <v>Managers, directors and senior officials</v>
      </c>
      <c r="M80" s="11">
        <f t="shared" si="94"/>
        <v>57.423010149496577</v>
      </c>
      <c r="N80" s="11">
        <f t="shared" si="94"/>
        <v>67.060030666905845</v>
      </c>
      <c r="O80" s="11">
        <f t="shared" si="94"/>
        <v>67.013732117556316</v>
      </c>
      <c r="P80" s="11">
        <f t="shared" si="94"/>
        <v>62.743293405450494</v>
      </c>
      <c r="Q80" s="11">
        <f t="shared" si="94"/>
        <v>67.422856261947246</v>
      </c>
      <c r="S80" s="40">
        <f t="shared" ref="S80:S88" si="95">IF(O$6-M$6 &lt;&gt; 0,(EXP(LN(O8/M8)/(O$6-M$6))-1)*100,0)</f>
        <v>3.1372553885659293</v>
      </c>
      <c r="T80" s="40">
        <f t="shared" ref="T80:T88" si="96">Q46</f>
        <v>4.0585025109352024E-2</v>
      </c>
      <c r="W80" t="str">
        <f t="shared" ref="W80:AB88" si="97">W8</f>
        <v>Managers, directors and senior officials</v>
      </c>
      <c r="X80" s="11">
        <f t="shared" si="97"/>
        <v>27.912068401839765</v>
      </c>
      <c r="Y80" s="11">
        <f t="shared" si="97"/>
        <v>34.019766331502872</v>
      </c>
      <c r="Z80" s="11">
        <f t="shared" si="97"/>
        <v>37.242878127886939</v>
      </c>
      <c r="AA80" s="11">
        <f t="shared" si="97"/>
        <v>35.725862560792095</v>
      </c>
      <c r="AB80" s="11">
        <f t="shared" si="97"/>
        <v>41.895907698144583</v>
      </c>
      <c r="AD80" s="40">
        <f t="shared" ref="AD80:AD88" si="98">IF(Z$6-X$6 &lt;&gt; 0,(EXP(LN(Z8/X8)/(Z$6-X$6))-1)*100,0)</f>
        <v>5.9376276104583958</v>
      </c>
      <c r="AE80" s="40">
        <f t="shared" ref="AE80:AE88" si="99">AB46</f>
        <v>0.78793747354075627</v>
      </c>
    </row>
    <row r="81" spans="1:31" x14ac:dyDescent="0.2">
      <c r="A81" t="str">
        <f t="shared" si="92"/>
        <v>Professional occupations</v>
      </c>
      <c r="B81" s="11">
        <f t="shared" si="92"/>
        <v>182.93039826871973</v>
      </c>
      <c r="C81" s="11">
        <f t="shared" si="92"/>
        <v>215.31052285091721</v>
      </c>
      <c r="D81" s="11">
        <f t="shared" si="92"/>
        <v>226.40553821585817</v>
      </c>
      <c r="E81" s="11">
        <f t="shared" si="92"/>
        <v>241.59292546973938</v>
      </c>
      <c r="F81" s="11">
        <f t="shared" si="92"/>
        <v>268.65238650929723</v>
      </c>
      <c r="H81" s="40">
        <f t="shared" ref="H81:H88" si="100">IF(D$6-B$6 &lt;&gt; 0,(EXP(LN(D9/B9)/(D$6-B$6))-1)*100,0)</f>
        <v>4.3566750086699857</v>
      </c>
      <c r="I81" s="40">
        <f t="shared" si="93"/>
        <v>1.1471329639540784</v>
      </c>
      <c r="L81" t="str">
        <f t="shared" si="94"/>
        <v>Professional occupations</v>
      </c>
      <c r="M81" s="11">
        <f t="shared" si="94"/>
        <v>96.066878789359237</v>
      </c>
      <c r="N81" s="11">
        <f t="shared" si="94"/>
        <v>112.1523859780734</v>
      </c>
      <c r="O81" s="11">
        <f t="shared" si="94"/>
        <v>119.19059461636012</v>
      </c>
      <c r="P81" s="11">
        <f t="shared" si="94"/>
        <v>130.57161149021402</v>
      </c>
      <c r="Q81" s="11">
        <f t="shared" si="94"/>
        <v>142.34294593189651</v>
      </c>
      <c r="S81" s="40">
        <f t="shared" si="95"/>
        <v>4.4079722261066268</v>
      </c>
      <c r="T81" s="40">
        <f t="shared" si="96"/>
        <v>1.1904663824436224</v>
      </c>
      <c r="W81" t="str">
        <f t="shared" si="97"/>
        <v>Professional occupations</v>
      </c>
      <c r="X81" s="11">
        <f t="shared" si="97"/>
        <v>86.863519479360463</v>
      </c>
      <c r="Y81" s="11">
        <f t="shared" si="97"/>
        <v>103.15813687284381</v>
      </c>
      <c r="Z81" s="11">
        <f t="shared" si="97"/>
        <v>107.21494359949817</v>
      </c>
      <c r="AA81" s="11">
        <f t="shared" si="97"/>
        <v>111.02131397952525</v>
      </c>
      <c r="AB81" s="11">
        <f t="shared" si="97"/>
        <v>126.30944057740049</v>
      </c>
      <c r="AD81" s="40">
        <f t="shared" si="98"/>
        <v>4.2998250432147334</v>
      </c>
      <c r="AE81" s="40">
        <f t="shared" si="99"/>
        <v>1.0986522453231951</v>
      </c>
    </row>
    <row r="82" spans="1:31" x14ac:dyDescent="0.2">
      <c r="A82" t="str">
        <f t="shared" si="92"/>
        <v>Associate professional occupations</v>
      </c>
      <c r="B82" s="11">
        <f t="shared" si="92"/>
        <v>117.71489014404645</v>
      </c>
      <c r="C82" s="11">
        <f t="shared" si="92"/>
        <v>133.85987844282047</v>
      </c>
      <c r="D82" s="11">
        <f t="shared" si="92"/>
        <v>138.28443971850669</v>
      </c>
      <c r="E82" s="11">
        <f t="shared" si="92"/>
        <v>146.21356043116413</v>
      </c>
      <c r="F82" s="11">
        <f t="shared" si="92"/>
        <v>160.55284642478466</v>
      </c>
      <c r="H82" s="40">
        <f t="shared" si="100"/>
        <v>3.2733779597593049</v>
      </c>
      <c r="I82" s="40">
        <f t="shared" si="93"/>
        <v>1.000373468554927</v>
      </c>
      <c r="L82" t="str">
        <f t="shared" si="94"/>
        <v>Associate professional occupations</v>
      </c>
      <c r="M82" s="11">
        <f t="shared" si="94"/>
        <v>66.045130428419768</v>
      </c>
      <c r="N82" s="11">
        <f t="shared" si="94"/>
        <v>74.033947642522747</v>
      </c>
      <c r="O82" s="11">
        <f t="shared" si="94"/>
        <v>76.686115002414709</v>
      </c>
      <c r="P82" s="11">
        <f t="shared" si="94"/>
        <v>73.713607889872932</v>
      </c>
      <c r="Q82" s="11">
        <f t="shared" si="94"/>
        <v>75.847473155339202</v>
      </c>
      <c r="S82" s="40">
        <f t="shared" si="95"/>
        <v>3.0327251686154133</v>
      </c>
      <c r="T82" s="40">
        <f t="shared" si="96"/>
        <v>-7.328160588612187E-2</v>
      </c>
      <c r="W82" t="str">
        <f t="shared" si="97"/>
        <v>Associate professional occupations</v>
      </c>
      <c r="X82" s="11">
        <f t="shared" si="97"/>
        <v>51.669759715626647</v>
      </c>
      <c r="Y82" s="11">
        <f t="shared" si="97"/>
        <v>59.825930800297655</v>
      </c>
      <c r="Z82" s="11">
        <f t="shared" si="97"/>
        <v>61.598324716091902</v>
      </c>
      <c r="AA82" s="11">
        <f t="shared" si="97"/>
        <v>72.499952541291151</v>
      </c>
      <c r="AB82" s="11">
        <f t="shared" si="97"/>
        <v>84.705373269445431</v>
      </c>
      <c r="AD82" s="40">
        <f t="shared" si="98"/>
        <v>3.5777545558010715</v>
      </c>
      <c r="AE82" s="40">
        <f t="shared" si="99"/>
        <v>2.1463385693333059</v>
      </c>
    </row>
    <row r="83" spans="1:31" x14ac:dyDescent="0.2">
      <c r="A83" t="str">
        <f t="shared" si="92"/>
        <v>Administrative and secretarial occupations</v>
      </c>
      <c r="B83" s="11">
        <f t="shared" si="92"/>
        <v>127.99978503742966</v>
      </c>
      <c r="C83" s="11">
        <f t="shared" si="92"/>
        <v>127.78044378928564</v>
      </c>
      <c r="D83" s="11">
        <f t="shared" si="92"/>
        <v>131.24920946488373</v>
      </c>
      <c r="E83" s="11">
        <f t="shared" si="92"/>
        <v>134.95530834072042</v>
      </c>
      <c r="F83" s="11">
        <f t="shared" si="92"/>
        <v>127.54631080167634</v>
      </c>
      <c r="H83" s="40">
        <f t="shared" si="100"/>
        <v>0.50264491843994286</v>
      </c>
      <c r="I83" s="40">
        <f t="shared" si="93"/>
        <v>-0.19060716475181039</v>
      </c>
      <c r="L83" t="str">
        <f t="shared" si="94"/>
        <v>Administrative and secretarial occupations</v>
      </c>
      <c r="M83" s="11">
        <f t="shared" si="94"/>
        <v>35.065385257861195</v>
      </c>
      <c r="N83" s="11">
        <f t="shared" si="94"/>
        <v>34.24864903224406</v>
      </c>
      <c r="O83" s="11">
        <f t="shared" si="94"/>
        <v>40.323412657139301</v>
      </c>
      <c r="P83" s="11">
        <f t="shared" si="94"/>
        <v>43.549941613348551</v>
      </c>
      <c r="Q83" s="11">
        <f t="shared" si="94"/>
        <v>49.216434413719213</v>
      </c>
      <c r="S83" s="40">
        <f t="shared" si="95"/>
        <v>2.8337641474427411</v>
      </c>
      <c r="T83" s="40">
        <f t="shared" si="96"/>
        <v>1.3375011899691591</v>
      </c>
      <c r="W83" t="str">
        <f t="shared" si="97"/>
        <v>Administrative and secretarial occupations</v>
      </c>
      <c r="X83" s="11">
        <f t="shared" si="97"/>
        <v>92.934399779568537</v>
      </c>
      <c r="Y83" s="11">
        <f t="shared" si="97"/>
        <v>93.531794757041524</v>
      </c>
      <c r="Z83" s="11">
        <f t="shared" si="97"/>
        <v>90.925796807744348</v>
      </c>
      <c r="AA83" s="11">
        <f t="shared" si="97"/>
        <v>91.405366727371842</v>
      </c>
      <c r="AB83" s="11">
        <f t="shared" si="97"/>
        <v>78.329876387957214</v>
      </c>
      <c r="AD83" s="40">
        <f t="shared" si="98"/>
        <v>-0.43604876178268137</v>
      </c>
      <c r="AE83" s="40">
        <f t="shared" si="99"/>
        <v>-0.98917292044823357</v>
      </c>
    </row>
    <row r="84" spans="1:31" x14ac:dyDescent="0.2">
      <c r="A84" t="str">
        <f t="shared" si="92"/>
        <v>Skilled trades occupations</v>
      </c>
      <c r="B84" s="11">
        <f t="shared" si="92"/>
        <v>110.85891732369615</v>
      </c>
      <c r="C84" s="11">
        <f t="shared" si="92"/>
        <v>113.86196099197197</v>
      </c>
      <c r="D84" s="11">
        <f t="shared" si="92"/>
        <v>97.444049969443014</v>
      </c>
      <c r="E84" s="11">
        <f t="shared" si="92"/>
        <v>96.451548925120775</v>
      </c>
      <c r="F84" s="11">
        <f t="shared" si="92"/>
        <v>90.287719585691647</v>
      </c>
      <c r="H84" s="40">
        <f t="shared" si="100"/>
        <v>-2.5466127894208324</v>
      </c>
      <c r="I84" s="40">
        <f t="shared" si="93"/>
        <v>-0.50722200525307182</v>
      </c>
      <c r="L84" t="str">
        <f t="shared" si="94"/>
        <v>Skilled trades occupations</v>
      </c>
      <c r="M84" s="11">
        <f t="shared" si="94"/>
        <v>101.32279105851836</v>
      </c>
      <c r="N84" s="11">
        <f t="shared" si="94"/>
        <v>104.78116338347704</v>
      </c>
      <c r="O84" s="11">
        <f t="shared" si="94"/>
        <v>87.516865080033867</v>
      </c>
      <c r="P84" s="11">
        <f t="shared" si="94"/>
        <v>85.814134764851559</v>
      </c>
      <c r="Q84" s="11">
        <f t="shared" si="94"/>
        <v>78.763160611113406</v>
      </c>
      <c r="S84" s="40">
        <f t="shared" si="95"/>
        <v>-2.8871003734490142</v>
      </c>
      <c r="T84" s="40">
        <f t="shared" si="96"/>
        <v>-0.70011195667518678</v>
      </c>
      <c r="W84" t="str">
        <f t="shared" si="97"/>
        <v>Skilled trades occupations</v>
      </c>
      <c r="X84" s="11">
        <f t="shared" si="97"/>
        <v>9.5361262651778773</v>
      </c>
      <c r="Y84" s="11">
        <f t="shared" si="97"/>
        <v>9.0807976084950237</v>
      </c>
      <c r="Z84" s="11">
        <f t="shared" si="97"/>
        <v>9.9271848894090446</v>
      </c>
      <c r="AA84" s="11">
        <f t="shared" si="97"/>
        <v>10.637414160269309</v>
      </c>
      <c r="AB84" s="11">
        <f t="shared" si="97"/>
        <v>11.524558974578277</v>
      </c>
      <c r="AD84" s="40">
        <f t="shared" si="98"/>
        <v>0.80703090327436389</v>
      </c>
      <c r="AE84" s="40">
        <f t="shared" si="99"/>
        <v>0.99965266946369091</v>
      </c>
    </row>
    <row r="85" spans="1:31" x14ac:dyDescent="0.2">
      <c r="A85" t="str">
        <f t="shared" si="92"/>
        <v>Caring, leisure and other service occupations</v>
      </c>
      <c r="B85" s="11">
        <f t="shared" si="92"/>
        <v>100.12591327361545</v>
      </c>
      <c r="C85" s="11">
        <f t="shared" si="92"/>
        <v>104.73024069209538</v>
      </c>
      <c r="D85" s="11">
        <f t="shared" si="92"/>
        <v>100.20028795128115</v>
      </c>
      <c r="E85" s="11">
        <f t="shared" si="92"/>
        <v>101.91617923725575</v>
      </c>
      <c r="F85" s="11">
        <f t="shared" si="92"/>
        <v>109.76468379992495</v>
      </c>
      <c r="H85" s="40">
        <f t="shared" si="100"/>
        <v>1.4851817383321197E-2</v>
      </c>
      <c r="I85" s="40">
        <f t="shared" si="93"/>
        <v>0.60963592004190659</v>
      </c>
      <c r="L85" t="str">
        <f t="shared" si="94"/>
        <v>Caring, leisure and other service occupations</v>
      </c>
      <c r="M85" s="11">
        <f t="shared" si="94"/>
        <v>15.138898370651606</v>
      </c>
      <c r="N85" s="11">
        <f t="shared" si="94"/>
        <v>16.267243413956525</v>
      </c>
      <c r="O85" s="11">
        <f t="shared" si="94"/>
        <v>15.751296856449251</v>
      </c>
      <c r="P85" s="11">
        <f t="shared" si="94"/>
        <v>16.847671547357187</v>
      </c>
      <c r="Q85" s="11">
        <f t="shared" si="94"/>
        <v>18.606090547124726</v>
      </c>
      <c r="S85" s="40">
        <f t="shared" si="95"/>
        <v>0.79625779291512266</v>
      </c>
      <c r="T85" s="40">
        <f t="shared" si="96"/>
        <v>1.1166301159250436</v>
      </c>
      <c r="W85" t="str">
        <f t="shared" si="97"/>
        <v>Caring, leisure and other service occupations</v>
      </c>
      <c r="X85" s="11">
        <f t="shared" si="97"/>
        <v>84.987014902963807</v>
      </c>
      <c r="Y85" s="11">
        <f t="shared" si="97"/>
        <v>88.462997278138886</v>
      </c>
      <c r="Z85" s="11">
        <f t="shared" si="97"/>
        <v>84.448991094831882</v>
      </c>
      <c r="AA85" s="11">
        <f t="shared" si="97"/>
        <v>85.068507689898581</v>
      </c>
      <c r="AB85" s="11">
        <f t="shared" si="97"/>
        <v>91.158593252800173</v>
      </c>
      <c r="AD85" s="40">
        <f>IF(Z$6-X$6 &lt;&gt; 0,(EXP(LN(Z13/X13)/(Z$6-X$6))-1)*100,0)</f>
        <v>-0.12693502057760098</v>
      </c>
      <c r="AE85" s="40">
        <f t="shared" si="99"/>
        <v>0.51098828950184583</v>
      </c>
    </row>
    <row r="86" spans="1:31" x14ac:dyDescent="0.2">
      <c r="A86" t="str">
        <f t="shared" si="92"/>
        <v>Sales and customer service occupations</v>
      </c>
      <c r="B86" s="11">
        <f t="shared" si="92"/>
        <v>81.826202633373541</v>
      </c>
      <c r="C86" s="11">
        <f t="shared" si="92"/>
        <v>82.669541362850168</v>
      </c>
      <c r="D86" s="11">
        <f t="shared" si="92"/>
        <v>81.693626979001635</v>
      </c>
      <c r="E86" s="11">
        <f t="shared" si="92"/>
        <v>83.648238721251488</v>
      </c>
      <c r="F86" s="11">
        <f t="shared" si="92"/>
        <v>85.449246463450137</v>
      </c>
      <c r="H86" s="40">
        <f t="shared" si="100"/>
        <v>-3.2425226613885805E-2</v>
      </c>
      <c r="I86" s="40">
        <f t="shared" si="93"/>
        <v>0.30009336399992037</v>
      </c>
      <c r="L86" t="str">
        <f t="shared" si="94"/>
        <v>Sales and customer service occupations</v>
      </c>
      <c r="M86" s="11">
        <f t="shared" si="94"/>
        <v>33.790300349803303</v>
      </c>
      <c r="N86" s="11">
        <f t="shared" si="94"/>
        <v>35.265049262371271</v>
      </c>
      <c r="O86" s="11">
        <f t="shared" si="94"/>
        <v>35.880280142078973</v>
      </c>
      <c r="P86" s="11">
        <f t="shared" si="94"/>
        <v>38.254509403867885</v>
      </c>
      <c r="Q86" s="11">
        <f t="shared" si="94"/>
        <v>39.640690975250621</v>
      </c>
      <c r="S86" s="40">
        <f t="shared" si="95"/>
        <v>1.2075133907503366</v>
      </c>
      <c r="T86" s="40">
        <f t="shared" si="96"/>
        <v>0.66666770609764558</v>
      </c>
      <c r="W86" t="str">
        <f t="shared" si="97"/>
        <v>Sales and customer service occupations</v>
      </c>
      <c r="X86" s="11">
        <f t="shared" si="97"/>
        <v>48.035902283570238</v>
      </c>
      <c r="Y86" s="11">
        <f t="shared" si="97"/>
        <v>47.404492100478897</v>
      </c>
      <c r="Z86" s="11">
        <f t="shared" si="97"/>
        <v>45.813346836922591</v>
      </c>
      <c r="AA86" s="11">
        <f t="shared" si="97"/>
        <v>45.393729317383603</v>
      </c>
      <c r="AB86" s="11">
        <f t="shared" si="97"/>
        <v>45.808555488199538</v>
      </c>
      <c r="AD86" s="40">
        <f t="shared" si="98"/>
        <v>-0.94299032074766087</v>
      </c>
      <c r="AE86" s="40">
        <f t="shared" si="99"/>
        <v>-6.9726152105431538E-4</v>
      </c>
    </row>
    <row r="87" spans="1:31" x14ac:dyDescent="0.2">
      <c r="A87" t="str">
        <f t="shared" si="92"/>
        <v>Process, plant and machine operatives</v>
      </c>
      <c r="B87" s="11">
        <f t="shared" si="92"/>
        <v>79.007739842897081</v>
      </c>
      <c r="C87" s="11">
        <f t="shared" si="92"/>
        <v>85.078573016140865</v>
      </c>
      <c r="D87" s="11">
        <f t="shared" si="92"/>
        <v>74.27933008065105</v>
      </c>
      <c r="E87" s="11">
        <f t="shared" si="92"/>
        <v>77.786926085583929</v>
      </c>
      <c r="F87" s="11">
        <f t="shared" si="92"/>
        <v>76.284975761135186</v>
      </c>
      <c r="H87" s="40">
        <f t="shared" si="100"/>
        <v>-1.2266762825659083</v>
      </c>
      <c r="I87" s="40">
        <f t="shared" si="93"/>
        <v>0.17777978267159433</v>
      </c>
      <c r="L87" t="str">
        <f t="shared" si="94"/>
        <v>Process, plant and machine operatives</v>
      </c>
      <c r="M87" s="11">
        <f t="shared" si="94"/>
        <v>69.737246280433311</v>
      </c>
      <c r="N87" s="11">
        <f t="shared" si="94"/>
        <v>74.986430008216473</v>
      </c>
      <c r="O87" s="11">
        <f t="shared" si="94"/>
        <v>65.589531330935984</v>
      </c>
      <c r="P87" s="11">
        <f t="shared" si="94"/>
        <v>67.094769033272385</v>
      </c>
      <c r="Q87" s="11">
        <f t="shared" si="94"/>
        <v>64.978204431384469</v>
      </c>
      <c r="S87" s="40">
        <f t="shared" si="95"/>
        <v>-1.2188798429311531</v>
      </c>
      <c r="T87" s="40">
        <f t="shared" si="96"/>
        <v>-6.2408535241598173E-2</v>
      </c>
      <c r="W87" t="str">
        <f t="shared" si="97"/>
        <v>Process, plant and machine operatives</v>
      </c>
      <c r="X87" s="11">
        <f t="shared" si="97"/>
        <v>9.2704935624637788</v>
      </c>
      <c r="Y87" s="11">
        <f t="shared" si="97"/>
        <v>10.092143007924427</v>
      </c>
      <c r="Z87" s="11">
        <f t="shared" si="97"/>
        <v>8.6897987497150595</v>
      </c>
      <c r="AA87" s="11">
        <f t="shared" si="97"/>
        <v>10.692157052311572</v>
      </c>
      <c r="AB87" s="11">
        <f t="shared" si="97"/>
        <v>11.306771329750706</v>
      </c>
      <c r="AD87" s="40">
        <f t="shared" si="98"/>
        <v>-1.2854040181881854</v>
      </c>
      <c r="AE87" s="40">
        <f t="shared" si="99"/>
        <v>1.7705041736418847</v>
      </c>
    </row>
    <row r="88" spans="1:31" x14ac:dyDescent="0.2">
      <c r="A88" t="str">
        <f t="shared" si="92"/>
        <v>Elementary occupations</v>
      </c>
      <c r="B88" s="11">
        <f t="shared" si="92"/>
        <v>119.58607492488549</v>
      </c>
      <c r="C88" s="11">
        <f t="shared" si="92"/>
        <v>125.17904185550941</v>
      </c>
      <c r="D88" s="11">
        <f t="shared" si="92"/>
        <v>111.40990737493168</v>
      </c>
      <c r="E88" s="11">
        <f t="shared" si="92"/>
        <v>115.65715682292142</v>
      </c>
      <c r="F88" s="11">
        <f t="shared" si="92"/>
        <v>113.51006669394755</v>
      </c>
      <c r="H88" s="40">
        <f t="shared" si="100"/>
        <v>-1.4064191196828335</v>
      </c>
      <c r="I88" s="40">
        <f t="shared" si="93"/>
        <v>0.12457931994909188</v>
      </c>
      <c r="L88" t="str">
        <f t="shared" si="94"/>
        <v>Elementary occupations</v>
      </c>
      <c r="M88" s="11">
        <f t="shared" si="94"/>
        <v>65.103423487319745</v>
      </c>
      <c r="N88" s="11">
        <f t="shared" si="94"/>
        <v>65.624389046937594</v>
      </c>
      <c r="O88" s="11">
        <f t="shared" si="94"/>
        <v>60.167648316481326</v>
      </c>
      <c r="P88" s="11">
        <f t="shared" si="94"/>
        <v>64.82622043783843</v>
      </c>
      <c r="Q88" s="11">
        <f t="shared" si="94"/>
        <v>64.366076133286882</v>
      </c>
      <c r="S88" s="40">
        <f t="shared" si="95"/>
        <v>-1.5644794920890881</v>
      </c>
      <c r="T88" s="40">
        <f t="shared" si="96"/>
        <v>0.45069205352068487</v>
      </c>
      <c r="W88" t="str">
        <f t="shared" si="97"/>
        <v>Elementary occupations</v>
      </c>
      <c r="X88" s="11">
        <f t="shared" si="97"/>
        <v>54.482651437565849</v>
      </c>
      <c r="Y88" s="11">
        <f t="shared" si="97"/>
        <v>59.554652808571554</v>
      </c>
      <c r="Z88" s="11">
        <f t="shared" si="97"/>
        <v>51.242259058450223</v>
      </c>
      <c r="AA88" s="11">
        <f t="shared" si="97"/>
        <v>50.830936385083085</v>
      </c>
      <c r="AB88" s="11">
        <f t="shared" si="97"/>
        <v>49.143990560660797</v>
      </c>
      <c r="AD88" s="40">
        <f t="shared" si="98"/>
        <v>-1.2188662069439915</v>
      </c>
      <c r="AE88" s="40">
        <f t="shared" si="99"/>
        <v>-0.27834517987724849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1005.3849999999999</v>
      </c>
      <c r="C90" s="34">
        <f t="shared" si="101"/>
        <v>1089.55</v>
      </c>
      <c r="D90" s="34">
        <f t="shared" si="101"/>
        <v>1065.2230000000004</v>
      </c>
      <c r="E90" s="34">
        <f t="shared" si="101"/>
        <v>1096.6909999999998</v>
      </c>
      <c r="F90" s="34">
        <f t="shared" si="101"/>
        <v>1141.3669999999993</v>
      </c>
      <c r="H90" s="43">
        <f>IF(D$6-B$6 &lt;&gt; 0,(EXP(LN(D18/B18)/(D$6-B$6))-1)*100,0)</f>
        <v>1.1629829512344703</v>
      </c>
      <c r="I90" s="43">
        <f>F56</f>
        <v>0.46134426371120529</v>
      </c>
      <c r="L90" s="24" t="str">
        <f t="shared" ref="L90:Q90" si="102">L18</f>
        <v>All occupations</v>
      </c>
      <c r="M90" s="34">
        <f t="shared" si="102"/>
        <v>539.69306417186317</v>
      </c>
      <c r="N90" s="34">
        <f t="shared" si="102"/>
        <v>584.41928843470498</v>
      </c>
      <c r="O90" s="34">
        <f t="shared" si="102"/>
        <v>568.11947611944981</v>
      </c>
      <c r="P90" s="34">
        <f t="shared" si="102"/>
        <v>583.41575958607336</v>
      </c>
      <c r="Q90" s="34">
        <f t="shared" si="102"/>
        <v>601.18393246106223</v>
      </c>
      <c r="S90" s="43">
        <f>IF(O$6-M$6 &lt;&gt; 0,(EXP(LN(O18/M18)/(O$6-M$6))-1)*100,0)</f>
        <v>1.0319111288016547</v>
      </c>
      <c r="T90" s="43">
        <f>Q56</f>
        <v>0.37783995457891795</v>
      </c>
      <c r="W90" s="24" t="str">
        <f t="shared" ref="W90:AB90" si="103">W18</f>
        <v>All occupations</v>
      </c>
      <c r="X90" s="34">
        <f t="shared" si="103"/>
        <v>465.69193582813693</v>
      </c>
      <c r="Y90" s="34">
        <f t="shared" si="103"/>
        <v>505.13071156529469</v>
      </c>
      <c r="Z90" s="34">
        <f t="shared" si="103"/>
        <v>497.10352388055014</v>
      </c>
      <c r="AA90" s="34">
        <f t="shared" si="103"/>
        <v>513.27524041392655</v>
      </c>
      <c r="AB90" s="34">
        <f t="shared" si="103"/>
        <v>540.18306753893717</v>
      </c>
      <c r="AD90" s="43">
        <f>IF(Z$6-X$6 &lt;&gt; 0,(EXP(LN(Z18/X18)/(Z$6-X$6))-1)*100,0)</f>
        <v>1.3140379518822076</v>
      </c>
      <c r="AE90" s="43">
        <f>AB56</f>
        <v>0.55560307464144199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Greater Birmingham and Solihull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Greater Birmingham and Solihull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Greater Birmingham and Solihull</v>
      </c>
    </row>
    <row r="2" spans="1:32" ht="12.75" customHeight="1" x14ac:dyDescent="0.2">
      <c r="A2" s="182" t="s">
        <v>520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58.796138721630605</v>
      </c>
      <c r="C8" s="11">
        <v>72.426950917354262</v>
      </c>
      <c r="D8" s="11">
        <v>74.283677901899935</v>
      </c>
      <c r="E8" s="11">
        <v>67.407553115492107</v>
      </c>
      <c r="F8" s="11">
        <v>73.784647327048916</v>
      </c>
      <c r="G8" s="10"/>
      <c r="H8" s="11">
        <f>F8-D8</f>
        <v>-0.49903057485101954</v>
      </c>
      <c r="I8" s="11">
        <f>'RD T1'!E7</f>
        <v>35.854875489239426</v>
      </c>
      <c r="J8" s="11">
        <f>SUM(H8:I8)</f>
        <v>35.355844914388406</v>
      </c>
      <c r="L8" s="10" t="str">
        <f>name!D4</f>
        <v>11 Corporate managers and directors</v>
      </c>
      <c r="M8" s="11">
        <v>41.716689737495415</v>
      </c>
      <c r="N8" s="11">
        <v>49.600081998255206</v>
      </c>
      <c r="O8" s="11">
        <v>50.373454514108616</v>
      </c>
      <c r="P8" s="11">
        <v>43.885101863003861</v>
      </c>
      <c r="Q8" s="11">
        <v>45.960098413202985</v>
      </c>
      <c r="R8" s="10"/>
      <c r="S8" s="11">
        <f>Q8-O8</f>
        <v>-4.4133561009056308</v>
      </c>
      <c r="T8" s="11">
        <f>'RD T1'!T7</f>
        <v>21.089068945553031</v>
      </c>
      <c r="U8" s="11">
        <f>SUM(S8:T8)</f>
        <v>16.6757128446474</v>
      </c>
      <c r="W8" s="10" t="str">
        <f>name!D4</f>
        <v>11 Corporate managers and directors</v>
      </c>
      <c r="X8" s="11">
        <v>17.079448984135215</v>
      </c>
      <c r="Y8" s="11">
        <v>22.826868919098946</v>
      </c>
      <c r="Z8" s="11">
        <v>23.910223387791369</v>
      </c>
      <c r="AA8" s="11">
        <v>23.522451252488224</v>
      </c>
      <c r="AB8" s="11">
        <v>27.824548913845948</v>
      </c>
      <c r="AC8" s="10"/>
      <c r="AD8" s="11">
        <f>AB8-Z8</f>
        <v>3.9143255260545793</v>
      </c>
      <c r="AE8" s="11">
        <f>'RD T1'!T36</f>
        <v>14.765806543686402</v>
      </c>
      <c r="AF8" s="11">
        <f>SUM(AD8:AE8)</f>
        <v>18.680132069740981</v>
      </c>
    </row>
    <row r="9" spans="1:32" x14ac:dyDescent="0.2">
      <c r="A9" s="10" t="str">
        <f>name!D5</f>
        <v>12 Other managers and proprietors</v>
      </c>
      <c r="B9" s="11">
        <v>26.538939829705765</v>
      </c>
      <c r="C9" s="11">
        <v>28.65284608105458</v>
      </c>
      <c r="D9" s="11">
        <v>29.972932343543281</v>
      </c>
      <c r="E9" s="11">
        <v>31.061602850750504</v>
      </c>
      <c r="F9" s="11">
        <v>35.534116633042899</v>
      </c>
      <c r="H9" s="11">
        <f t="shared" ref="H9:H32" si="2">F9-D9</f>
        <v>5.561184289499618</v>
      </c>
      <c r="I9" s="11">
        <f>'RD T1'!E8</f>
        <v>18.530809519424871</v>
      </c>
      <c r="J9" s="11">
        <f>SUM(H9:I9)</f>
        <v>24.091993808924489</v>
      </c>
      <c r="L9" s="10" t="str">
        <f>name!D5</f>
        <v>12 Other managers and proprietors</v>
      </c>
      <c r="M9" s="11">
        <v>15.706320412001164</v>
      </c>
      <c r="N9" s="11">
        <v>17.459948668650647</v>
      </c>
      <c r="O9" s="11">
        <v>16.640277603447696</v>
      </c>
      <c r="P9" s="11">
        <v>18.858191542446633</v>
      </c>
      <c r="Q9" s="11">
        <v>21.462757848744264</v>
      </c>
      <c r="S9" s="11">
        <f t="shared" ref="S9:S32" si="3">Q9-O9</f>
        <v>4.8224802452965676</v>
      </c>
      <c r="T9" s="11">
        <f>'RD T1'!T8</f>
        <v>10.045794611937062</v>
      </c>
      <c r="U9" s="11">
        <f>SUM(S9:T9)</f>
        <v>14.868274857233629</v>
      </c>
      <c r="W9" s="10" t="str">
        <f>name!D5</f>
        <v>12 Other managers and proprietors</v>
      </c>
      <c r="X9" s="11">
        <v>10.832619417704549</v>
      </c>
      <c r="Y9" s="11">
        <v>11.192897412403925</v>
      </c>
      <c r="Z9" s="11">
        <v>13.332654740095574</v>
      </c>
      <c r="AA9" s="11">
        <v>12.203411308303874</v>
      </c>
      <c r="AB9" s="11">
        <v>14.071358784298637</v>
      </c>
      <c r="AD9" s="11">
        <f t="shared" ref="AD9:AD32" si="4">AB9-Z9</f>
        <v>0.73870404420306279</v>
      </c>
      <c r="AE9" s="11">
        <f>'RD T1'!T37</f>
        <v>8.4850149074878107</v>
      </c>
      <c r="AF9" s="11">
        <f>SUM(AD9:AE9)</f>
        <v>9.2237189516908735</v>
      </c>
    </row>
    <row r="10" spans="1:32" x14ac:dyDescent="0.2">
      <c r="A10" s="10" t="str">
        <f>name!D6</f>
        <v>21 Science, research, engineering and technology professionals</v>
      </c>
      <c r="B10" s="11">
        <v>50.047853661205387</v>
      </c>
      <c r="C10" s="11">
        <v>59.617156311692185</v>
      </c>
      <c r="D10" s="11">
        <v>62.925743672435793</v>
      </c>
      <c r="E10" s="11">
        <v>76.177326947248204</v>
      </c>
      <c r="F10" s="11">
        <v>86.605097128764442</v>
      </c>
      <c r="G10" s="11"/>
      <c r="H10" s="11">
        <f t="shared" si="2"/>
        <v>23.679353456328649</v>
      </c>
      <c r="I10" s="11">
        <f>'RD T1'!E9</f>
        <v>28.576506980840737</v>
      </c>
      <c r="J10" s="11">
        <f t="shared" ref="J10:J32" si="5">SUM(H10:I10)</f>
        <v>52.255860437169389</v>
      </c>
      <c r="L10" s="10" t="str">
        <f>name!D6</f>
        <v>21 Science, research, engineering and technology professionals</v>
      </c>
      <c r="M10" s="11">
        <v>41.896435006576255</v>
      </c>
      <c r="N10" s="11">
        <v>50.322130132913081</v>
      </c>
      <c r="O10" s="11">
        <v>51.42620218255658</v>
      </c>
      <c r="P10" s="11">
        <v>60.608668080991322</v>
      </c>
      <c r="Q10" s="11">
        <v>67.173432088874904</v>
      </c>
      <c r="R10" s="11"/>
      <c r="S10" s="11">
        <f t="shared" si="3"/>
        <v>15.747229906318324</v>
      </c>
      <c r="T10" s="11">
        <f>'RD T1'!T9</f>
        <v>20.203951215007564</v>
      </c>
      <c r="U10" s="11">
        <f t="shared" ref="U10:U32" si="6">SUM(S10:T10)</f>
        <v>35.951181121325888</v>
      </c>
      <c r="W10" s="10" t="str">
        <f>name!D6</f>
        <v>21 Science, research, engineering and technology professionals</v>
      </c>
      <c r="X10" s="11">
        <v>8.1514186546291985</v>
      </c>
      <c r="Y10" s="11">
        <v>9.2950261787790804</v>
      </c>
      <c r="Z10" s="11">
        <v>11.499541489879331</v>
      </c>
      <c r="AA10" s="11">
        <v>15.568658866256802</v>
      </c>
      <c r="AB10" s="11">
        <v>19.431665039889364</v>
      </c>
      <c r="AC10" s="11"/>
      <c r="AD10" s="11">
        <f t="shared" si="4"/>
        <v>7.9321235500100329</v>
      </c>
      <c r="AE10" s="11">
        <f>'RD T1'!T38</f>
        <v>8.3725557658331695</v>
      </c>
      <c r="AF10" s="11">
        <f t="shared" ref="AF10:AF32" si="7">SUM(AD10:AE10)</f>
        <v>16.304679315843202</v>
      </c>
    </row>
    <row r="11" spans="1:32" x14ac:dyDescent="0.2">
      <c r="A11" s="10" t="str">
        <f>name!D7</f>
        <v>22 Health professionals</v>
      </c>
      <c r="B11" s="11">
        <v>41.212032952974852</v>
      </c>
      <c r="C11" s="11">
        <v>52.089653745979312</v>
      </c>
      <c r="D11" s="11">
        <v>51.276772697525793</v>
      </c>
      <c r="E11" s="11">
        <v>50.245011449533877</v>
      </c>
      <c r="F11" s="11">
        <v>53.818102433916344</v>
      </c>
      <c r="G11" s="11"/>
      <c r="H11" s="11">
        <f t="shared" si="2"/>
        <v>2.5413297363905514</v>
      </c>
      <c r="I11" s="11">
        <f>'RD T1'!E10</f>
        <v>27.135957550501121</v>
      </c>
      <c r="J11" s="11">
        <f t="shared" si="5"/>
        <v>29.677287286891673</v>
      </c>
      <c r="L11" s="10" t="str">
        <f>name!D7</f>
        <v>22 Health professionals</v>
      </c>
      <c r="M11" s="11">
        <v>9.67533813158105</v>
      </c>
      <c r="N11" s="11">
        <v>12.416817287078295</v>
      </c>
      <c r="O11" s="11">
        <v>13.266568729431874</v>
      </c>
      <c r="P11" s="11">
        <v>12.9857833637056</v>
      </c>
      <c r="Q11" s="11">
        <v>13.796639845694067</v>
      </c>
      <c r="R11" s="11"/>
      <c r="S11" s="11">
        <f t="shared" si="3"/>
        <v>0.53007111626219228</v>
      </c>
      <c r="T11" s="11">
        <f>'RD T1'!T10</f>
        <v>5.0664848605238211</v>
      </c>
      <c r="U11" s="11">
        <f t="shared" si="6"/>
        <v>5.5965559767860134</v>
      </c>
      <c r="W11" s="10" t="str">
        <f>name!D7</f>
        <v>22 Health professionals</v>
      </c>
      <c r="X11" s="11">
        <v>31.536694821393763</v>
      </c>
      <c r="Y11" s="11">
        <v>39.672836458901067</v>
      </c>
      <c r="Z11" s="11">
        <v>38.010203968093883</v>
      </c>
      <c r="AA11" s="11">
        <v>37.259228085828234</v>
      </c>
      <c r="AB11" s="11">
        <v>40.021462588222249</v>
      </c>
      <c r="AC11" s="11"/>
      <c r="AD11" s="11">
        <f t="shared" si="4"/>
        <v>2.0112586201283662</v>
      </c>
      <c r="AE11" s="11">
        <f>'RD T1'!T39</f>
        <v>22.069472689977303</v>
      </c>
      <c r="AF11" s="11">
        <f t="shared" si="7"/>
        <v>24.080731310105669</v>
      </c>
    </row>
    <row r="12" spans="1:32" x14ac:dyDescent="0.2">
      <c r="A12" s="10" t="str">
        <f>name!D8</f>
        <v>23 Teaching and other educational professionals</v>
      </c>
      <c r="B12" s="11">
        <v>41.560878286205856</v>
      </c>
      <c r="C12" s="11">
        <v>42.018175691358493</v>
      </c>
      <c r="D12" s="11">
        <v>44.666463044037648</v>
      </c>
      <c r="E12" s="11">
        <v>44.696311572442859</v>
      </c>
      <c r="F12" s="11">
        <v>49.692004227479877</v>
      </c>
      <c r="G12" s="11"/>
      <c r="H12" s="11">
        <f t="shared" si="2"/>
        <v>5.025541183442229</v>
      </c>
      <c r="I12" s="11">
        <f>'RD T1'!E11</f>
        <v>23.395968200440674</v>
      </c>
      <c r="J12" s="11">
        <f t="shared" si="5"/>
        <v>28.421509383882903</v>
      </c>
      <c r="L12" s="10" t="str">
        <f>name!D8</f>
        <v>23 Teaching and other educational professionals</v>
      </c>
      <c r="M12" s="11">
        <v>13.968581920440311</v>
      </c>
      <c r="N12" s="11">
        <v>13.406878092865997</v>
      </c>
      <c r="O12" s="11">
        <v>14.513876961101511</v>
      </c>
      <c r="P12" s="11">
        <v>14.881124057592592</v>
      </c>
      <c r="Q12" s="11">
        <v>16.138822971862869</v>
      </c>
      <c r="R12" s="11"/>
      <c r="S12" s="11">
        <f t="shared" si="3"/>
        <v>1.6249460107613576</v>
      </c>
      <c r="T12" s="11">
        <f>'RD T1'!T11</f>
        <v>6.5163689480537696</v>
      </c>
      <c r="U12" s="11">
        <f t="shared" si="6"/>
        <v>8.1413149588151263</v>
      </c>
      <c r="W12" s="10" t="str">
        <f>name!D8</f>
        <v>23 Teaching and other educational professionals</v>
      </c>
      <c r="X12" s="11">
        <v>27.592296365765527</v>
      </c>
      <c r="Y12" s="11">
        <v>28.611297598492435</v>
      </c>
      <c r="Z12" s="11">
        <v>30.152586082936111</v>
      </c>
      <c r="AA12" s="11">
        <v>29.815187514850276</v>
      </c>
      <c r="AB12" s="11">
        <v>33.553181255616963</v>
      </c>
      <c r="AC12" s="11"/>
      <c r="AD12" s="11">
        <f t="shared" si="4"/>
        <v>3.4005951726808519</v>
      </c>
      <c r="AE12" s="11">
        <f>'RD T1'!T40</f>
        <v>16.879599252386903</v>
      </c>
      <c r="AF12" s="11">
        <f t="shared" si="7"/>
        <v>20.280194425067755</v>
      </c>
    </row>
    <row r="13" spans="1:32" x14ac:dyDescent="0.2">
      <c r="A13" s="10" t="str">
        <f>name!D9</f>
        <v>24 Business, media and public service professionals</v>
      </c>
      <c r="B13" s="11">
        <v>50.109633368333633</v>
      </c>
      <c r="C13" s="11">
        <v>61.585537101887226</v>
      </c>
      <c r="D13" s="11">
        <v>67.536558801858945</v>
      </c>
      <c r="E13" s="11">
        <v>70.474275500514437</v>
      </c>
      <c r="F13" s="11">
        <v>78.537182719136567</v>
      </c>
      <c r="G13" s="11"/>
      <c r="H13" s="11">
        <f t="shared" si="2"/>
        <v>11.000623917277622</v>
      </c>
      <c r="I13" s="11">
        <f>'RD T1'!E12</f>
        <v>34.390298434716655</v>
      </c>
      <c r="J13" s="11">
        <f t="shared" si="5"/>
        <v>45.390922351994277</v>
      </c>
      <c r="L13" s="10" t="str">
        <f>name!D9</f>
        <v>24 Business, media and public service professionals</v>
      </c>
      <c r="M13" s="11">
        <v>30.526523730761621</v>
      </c>
      <c r="N13" s="11">
        <v>36.006560465216033</v>
      </c>
      <c r="O13" s="11">
        <v>39.983946743270153</v>
      </c>
      <c r="P13" s="11">
        <v>42.096035987924523</v>
      </c>
      <c r="Q13" s="11">
        <v>45.234051025464673</v>
      </c>
      <c r="R13" s="11"/>
      <c r="S13" s="11">
        <f t="shared" si="3"/>
        <v>5.2501042821945205</v>
      </c>
      <c r="T13" s="11">
        <f>'RD T1'!T12</f>
        <v>18.063952630347895</v>
      </c>
      <c r="U13" s="11">
        <f t="shared" si="6"/>
        <v>23.314056912542416</v>
      </c>
      <c r="W13" s="10" t="str">
        <f>name!D9</f>
        <v>24 Business, media and public service professionals</v>
      </c>
      <c r="X13" s="11">
        <v>19.583109637571962</v>
      </c>
      <c r="Y13" s="11">
        <v>25.578976636671229</v>
      </c>
      <c r="Z13" s="11">
        <v>27.552612058588846</v>
      </c>
      <c r="AA13" s="11">
        <v>28.378239512589921</v>
      </c>
      <c r="AB13" s="11">
        <v>33.303131693671922</v>
      </c>
      <c r="AC13" s="11"/>
      <c r="AD13" s="11">
        <f t="shared" si="4"/>
        <v>5.7505196350830765</v>
      </c>
      <c r="AE13" s="11">
        <f>'RD T1'!T41</f>
        <v>16.326345804368753</v>
      </c>
      <c r="AF13" s="11">
        <f t="shared" si="7"/>
        <v>22.076865439451829</v>
      </c>
    </row>
    <row r="14" spans="1:32" x14ac:dyDescent="0.2">
      <c r="A14" s="10" t="str">
        <f>name!D10</f>
        <v>31 Science, engineering and technology associate professionals</v>
      </c>
      <c r="B14" s="11">
        <v>15.820651402955766</v>
      </c>
      <c r="C14" s="11">
        <v>18.59820524655829</v>
      </c>
      <c r="D14" s="11">
        <v>20.042761858955288</v>
      </c>
      <c r="E14" s="11">
        <v>18.725679075432929</v>
      </c>
      <c r="F14" s="11">
        <v>20.112423286207523</v>
      </c>
      <c r="G14" s="11"/>
      <c r="H14" s="11">
        <f t="shared" si="2"/>
        <v>6.9661427252235342E-2</v>
      </c>
      <c r="I14" s="11">
        <f>'RD T1'!E13</f>
        <v>7.7086847277981327</v>
      </c>
      <c r="J14" s="11">
        <f t="shared" si="5"/>
        <v>7.7783461550503681</v>
      </c>
      <c r="L14" s="10" t="str">
        <f>name!D10</f>
        <v>31 Science, engineering and technology associate professionals</v>
      </c>
      <c r="M14" s="11">
        <v>12.247243204799977</v>
      </c>
      <c r="N14" s="11">
        <v>14.866026697635908</v>
      </c>
      <c r="O14" s="11">
        <v>15.468158380114103</v>
      </c>
      <c r="P14" s="11">
        <v>13.851370940567387</v>
      </c>
      <c r="Q14" s="11">
        <v>14.302302840724289</v>
      </c>
      <c r="R14" s="11"/>
      <c r="S14" s="11">
        <f t="shared" si="3"/>
        <v>-1.1658555393898133</v>
      </c>
      <c r="T14" s="11">
        <f>'RD T1'!T13</f>
        <v>5.1178547784017292</v>
      </c>
      <c r="U14" s="11">
        <f t="shared" si="6"/>
        <v>3.9519992390119159</v>
      </c>
      <c r="W14" s="10" t="str">
        <f>name!D10</f>
        <v>31 Science, engineering and technology associate professionals</v>
      </c>
      <c r="X14" s="11">
        <v>3.5734081981557786</v>
      </c>
      <c r="Y14" s="11">
        <v>3.7321785489223407</v>
      </c>
      <c r="Z14" s="11">
        <v>4.5746034788411611</v>
      </c>
      <c r="AA14" s="11">
        <v>4.8743081348655313</v>
      </c>
      <c r="AB14" s="11">
        <v>5.8101204454832311</v>
      </c>
      <c r="AC14" s="11"/>
      <c r="AD14" s="11">
        <f t="shared" si="4"/>
        <v>1.23551696664207</v>
      </c>
      <c r="AE14" s="11">
        <f>'RD T1'!T42</f>
        <v>2.590829949396404</v>
      </c>
      <c r="AF14" s="11">
        <f t="shared" si="7"/>
        <v>3.826346916038474</v>
      </c>
    </row>
    <row r="15" spans="1:32" x14ac:dyDescent="0.2">
      <c r="A15" s="10" t="str">
        <f>name!D11</f>
        <v>32 Health and social care associate professionals</v>
      </c>
      <c r="B15" s="11">
        <v>17.573819505003204</v>
      </c>
      <c r="C15" s="11">
        <v>21.291299970200633</v>
      </c>
      <c r="D15" s="11">
        <v>21.377910293021923</v>
      </c>
      <c r="E15" s="11">
        <v>34.106913248021534</v>
      </c>
      <c r="F15" s="11">
        <v>40.463712206831779</v>
      </c>
      <c r="G15" s="11"/>
      <c r="H15" s="11">
        <f t="shared" si="2"/>
        <v>19.085801913809856</v>
      </c>
      <c r="I15" s="11">
        <f>'RD T1'!E14</f>
        <v>20.161546397773009</v>
      </c>
      <c r="J15" s="11">
        <f t="shared" si="5"/>
        <v>39.247348311582869</v>
      </c>
      <c r="L15" s="10" t="str">
        <f>name!D11</f>
        <v>32 Health and social care associate professionals</v>
      </c>
      <c r="M15" s="11">
        <v>4.0247560863623724</v>
      </c>
      <c r="N15" s="11">
        <v>4.5427459332444604</v>
      </c>
      <c r="O15" s="11">
        <v>4.8057604923616672</v>
      </c>
      <c r="P15" s="11">
        <v>6.3947171450985509</v>
      </c>
      <c r="Q15" s="11">
        <v>7.1041080354376129</v>
      </c>
      <c r="R15" s="11"/>
      <c r="S15" s="11">
        <f t="shared" si="3"/>
        <v>2.2983475430759457</v>
      </c>
      <c r="T15" s="11">
        <f>'RD T1'!T14</f>
        <v>3.1205016454303709</v>
      </c>
      <c r="U15" s="11">
        <f t="shared" si="6"/>
        <v>5.4188491885063161</v>
      </c>
      <c r="W15" s="10" t="str">
        <f>name!D11</f>
        <v>32 Health and social care associate professionals</v>
      </c>
      <c r="X15" s="11">
        <v>13.549063418640854</v>
      </c>
      <c r="Y15" s="11">
        <v>16.748554036956175</v>
      </c>
      <c r="Z15" s="11">
        <v>16.572149800660284</v>
      </c>
      <c r="AA15" s="11">
        <v>27.71219610292297</v>
      </c>
      <c r="AB15" s="11">
        <v>33.359604171394189</v>
      </c>
      <c r="AC15" s="11"/>
      <c r="AD15" s="11">
        <f t="shared" si="4"/>
        <v>16.787454370733904</v>
      </c>
      <c r="AE15" s="11">
        <f>'RD T1'!T43</f>
        <v>17.041044752342643</v>
      </c>
      <c r="AF15" s="11">
        <f t="shared" si="7"/>
        <v>33.828499123076547</v>
      </c>
    </row>
    <row r="16" spans="1:32" x14ac:dyDescent="0.2">
      <c r="A16" s="10" t="str">
        <f>name!D12</f>
        <v>33 Protective service occupations</v>
      </c>
      <c r="B16" s="11">
        <v>10.10639175524768</v>
      </c>
      <c r="C16" s="11">
        <v>10.853648282223624</v>
      </c>
      <c r="D16" s="11">
        <v>11.496682943321151</v>
      </c>
      <c r="E16" s="11">
        <v>9.8385157455868413</v>
      </c>
      <c r="F16" s="11">
        <v>10.753212617602347</v>
      </c>
      <c r="G16" s="11"/>
      <c r="H16" s="11">
        <f t="shared" si="2"/>
        <v>-0.74347032571880334</v>
      </c>
      <c r="I16" s="11">
        <f>'RD T1'!E15</f>
        <v>3.4899321225754272</v>
      </c>
      <c r="J16" s="11">
        <f t="shared" si="5"/>
        <v>2.7464617968566238</v>
      </c>
      <c r="L16" s="10" t="str">
        <f>name!D12</f>
        <v>33 Protective service occupations</v>
      </c>
      <c r="M16" s="11">
        <v>7.8290016050681315</v>
      </c>
      <c r="N16" s="11">
        <v>8.2082611144668309</v>
      </c>
      <c r="O16" s="11">
        <v>8.5367675328350501</v>
      </c>
      <c r="P16" s="11">
        <v>7.2311081603831804</v>
      </c>
      <c r="Q16" s="11">
        <v>7.2510943146989826</v>
      </c>
      <c r="R16" s="11"/>
      <c r="S16" s="11">
        <f t="shared" si="3"/>
        <v>-1.2856732181360675</v>
      </c>
      <c r="T16" s="11">
        <f>'RD T1'!T15</f>
        <v>2.049921233011899</v>
      </c>
      <c r="U16" s="11">
        <f t="shared" si="6"/>
        <v>0.76424801487583149</v>
      </c>
      <c r="W16" s="10" t="str">
        <f>name!D12</f>
        <v>33 Protective service occupations</v>
      </c>
      <c r="X16" s="11">
        <v>2.2773901501795613</v>
      </c>
      <c r="Y16" s="11">
        <v>2.6453871677567937</v>
      </c>
      <c r="Z16" s="11">
        <v>2.9599154104861012</v>
      </c>
      <c r="AA16" s="11">
        <v>2.6074075852036658</v>
      </c>
      <c r="AB16" s="11">
        <v>3.5021183029033676</v>
      </c>
      <c r="AC16" s="11"/>
      <c r="AD16" s="11">
        <f t="shared" si="4"/>
        <v>0.54220289241726638</v>
      </c>
      <c r="AE16" s="11">
        <f>'RD T1'!T44</f>
        <v>1.4400108895635284</v>
      </c>
      <c r="AF16" s="11">
        <f t="shared" si="7"/>
        <v>1.9822137819807948</v>
      </c>
    </row>
    <row r="17" spans="1:32" x14ac:dyDescent="0.2">
      <c r="A17" s="10" t="str">
        <f>name!D13</f>
        <v>34 Culture, media and sports occupations</v>
      </c>
      <c r="B17" s="11">
        <v>16.455833438445399</v>
      </c>
      <c r="C17" s="11">
        <v>17.94532808479703</v>
      </c>
      <c r="D17" s="11">
        <v>18.579704574713794</v>
      </c>
      <c r="E17" s="11">
        <v>16.11837032323837</v>
      </c>
      <c r="F17" s="11">
        <v>17.688653945031213</v>
      </c>
      <c r="G17" s="11"/>
      <c r="H17" s="11">
        <f t="shared" si="2"/>
        <v>-0.89105062968258153</v>
      </c>
      <c r="I17" s="11">
        <f>'RD T1'!E16</f>
        <v>7.7460606006296819</v>
      </c>
      <c r="J17" s="11">
        <f t="shared" si="5"/>
        <v>6.8550099709471004</v>
      </c>
      <c r="L17" s="10" t="str">
        <f>name!D13</f>
        <v>34 Culture, media and sports occupations</v>
      </c>
      <c r="M17" s="11">
        <v>9.962092983172143</v>
      </c>
      <c r="N17" s="11">
        <v>11.05262886099119</v>
      </c>
      <c r="O17" s="11">
        <v>11.309411785074554</v>
      </c>
      <c r="P17" s="11">
        <v>9.699342302569935</v>
      </c>
      <c r="Q17" s="11">
        <v>10.304721220880532</v>
      </c>
      <c r="R17" s="11"/>
      <c r="S17" s="11">
        <f t="shared" si="3"/>
        <v>-1.0046905641940214</v>
      </c>
      <c r="T17" s="11">
        <f>'RD T1'!T16</f>
        <v>4.0242986482895251</v>
      </c>
      <c r="U17" s="11">
        <f t="shared" si="6"/>
        <v>3.0196080840955037</v>
      </c>
      <c r="W17" s="10" t="str">
        <f>name!D13</f>
        <v>34 Culture, media and sports occupations</v>
      </c>
      <c r="X17" s="11">
        <v>6.4937404552732731</v>
      </c>
      <c r="Y17" s="11">
        <v>6.89269922380584</v>
      </c>
      <c r="Z17" s="11">
        <v>7.2702927896392353</v>
      </c>
      <c r="AA17" s="11">
        <v>6.4190280206684376</v>
      </c>
      <c r="AB17" s="11">
        <v>7.383932724150692</v>
      </c>
      <c r="AC17" s="11"/>
      <c r="AD17" s="11">
        <f t="shared" si="4"/>
        <v>0.11363993451145671</v>
      </c>
      <c r="AE17" s="11">
        <f>'RD T1'!T45</f>
        <v>3.7217619523401564</v>
      </c>
      <c r="AF17" s="11">
        <f t="shared" si="7"/>
        <v>3.8354018868516131</v>
      </c>
    </row>
    <row r="18" spans="1:32" x14ac:dyDescent="0.2">
      <c r="A18" s="10" t="str">
        <f>name!D14</f>
        <v>35 Business and public service associate professionals</v>
      </c>
      <c r="B18" s="11">
        <v>57.758194042394415</v>
      </c>
      <c r="C18" s="11">
        <v>65.171396859040897</v>
      </c>
      <c r="D18" s="11">
        <v>66.787380048494541</v>
      </c>
      <c r="E18" s="11">
        <v>67.42408203888445</v>
      </c>
      <c r="F18" s="11">
        <v>71.534844369111809</v>
      </c>
      <c r="G18" s="11"/>
      <c r="H18" s="11">
        <f t="shared" si="2"/>
        <v>4.7474643206172686</v>
      </c>
      <c r="I18" s="11">
        <f>'RD T1'!E17</f>
        <v>31.426668003676841</v>
      </c>
      <c r="J18" s="11">
        <f t="shared" si="5"/>
        <v>36.174132324294106</v>
      </c>
      <c r="L18" s="10" t="str">
        <f>name!D14</f>
        <v>35 Business and public service associate professionals</v>
      </c>
      <c r="M18" s="11">
        <v>31.982036549017145</v>
      </c>
      <c r="N18" s="11">
        <v>35.364285036184349</v>
      </c>
      <c r="O18" s="11">
        <v>36.566016812029339</v>
      </c>
      <c r="P18" s="11">
        <v>36.537069341253883</v>
      </c>
      <c r="Q18" s="11">
        <v>36.885246743597776</v>
      </c>
      <c r="R18" s="11"/>
      <c r="S18" s="11">
        <f t="shared" si="3"/>
        <v>0.3192299315684366</v>
      </c>
      <c r="T18" s="11">
        <f>'RD T1'!T17</f>
        <v>14.108645406490144</v>
      </c>
      <c r="U18" s="11">
        <f t="shared" si="6"/>
        <v>14.42787533805858</v>
      </c>
      <c r="W18" s="10" t="str">
        <f>name!D14</f>
        <v>35 Business and public service associate professionals</v>
      </c>
      <c r="X18" s="11">
        <v>25.776157493377184</v>
      </c>
      <c r="Y18" s="11">
        <v>29.807111822856506</v>
      </c>
      <c r="Z18" s="11">
        <v>30.22136323646512</v>
      </c>
      <c r="AA18" s="11">
        <v>30.887012697630546</v>
      </c>
      <c r="AB18" s="11">
        <v>34.649597625513962</v>
      </c>
      <c r="AC18" s="11"/>
      <c r="AD18" s="11">
        <f t="shared" si="4"/>
        <v>4.4282343890488427</v>
      </c>
      <c r="AE18" s="11">
        <f>'RD T1'!T46</f>
        <v>17.31802259718669</v>
      </c>
      <c r="AF18" s="11">
        <f t="shared" si="7"/>
        <v>21.746256986235533</v>
      </c>
    </row>
    <row r="19" spans="1:32" x14ac:dyDescent="0.2">
      <c r="A19" s="10" t="str">
        <f>name!D15</f>
        <v>41 Administrative occupations</v>
      </c>
      <c r="B19" s="11">
        <v>104.13476923491712</v>
      </c>
      <c r="C19" s="11">
        <v>105.81247620484294</v>
      </c>
      <c r="D19" s="11">
        <v>109.86571933383395</v>
      </c>
      <c r="E19" s="11">
        <v>115.00047862503099</v>
      </c>
      <c r="F19" s="11">
        <v>114.42867889453996</v>
      </c>
      <c r="G19" s="11"/>
      <c r="H19" s="11">
        <f t="shared" si="2"/>
        <v>4.5629595607060054</v>
      </c>
      <c r="I19" s="11">
        <f>'RD T1'!E18</f>
        <v>57.026046317450067</v>
      </c>
      <c r="J19" s="11">
        <f t="shared" si="5"/>
        <v>61.589005878156073</v>
      </c>
      <c r="L19" s="10" t="str">
        <f>name!D15</f>
        <v>41 Administrative occupations</v>
      </c>
      <c r="M19" s="11">
        <v>32.953977127917739</v>
      </c>
      <c r="N19" s="11">
        <v>32.608533296218923</v>
      </c>
      <c r="O19" s="11">
        <v>38.62108879593179</v>
      </c>
      <c r="P19" s="11">
        <v>42.067528489610723</v>
      </c>
      <c r="Q19" s="11">
        <v>47.470083432577155</v>
      </c>
      <c r="R19" s="11"/>
      <c r="S19" s="11">
        <f t="shared" si="3"/>
        <v>8.8489946366453651</v>
      </c>
      <c r="T19" s="11">
        <f>'RD T1'!T18</f>
        <v>16.626029292784597</v>
      </c>
      <c r="U19" s="11">
        <f t="shared" si="6"/>
        <v>25.475023929429963</v>
      </c>
      <c r="W19" s="10" t="str">
        <f>name!D15</f>
        <v>41 Administrative occupations</v>
      </c>
      <c r="X19" s="11">
        <v>71.180792106999434</v>
      </c>
      <c r="Y19" s="11">
        <v>73.203942908623958</v>
      </c>
      <c r="Z19" s="11">
        <v>71.244630537902069</v>
      </c>
      <c r="AA19" s="11">
        <v>72.932950135420228</v>
      </c>
      <c r="AB19" s="11">
        <v>66.958595461962872</v>
      </c>
      <c r="AC19" s="11"/>
      <c r="AD19" s="11">
        <f t="shared" si="4"/>
        <v>-4.2860350759391963</v>
      </c>
      <c r="AE19" s="11">
        <f>'RD T1'!T47</f>
        <v>40.400017024665459</v>
      </c>
      <c r="AF19" s="11">
        <f t="shared" si="7"/>
        <v>36.113981948726263</v>
      </c>
    </row>
    <row r="20" spans="1:32" x14ac:dyDescent="0.2">
      <c r="A20" s="10" t="str">
        <f>name!D16</f>
        <v>42 Secretarial and related occupations</v>
      </c>
      <c r="B20" s="11">
        <v>23.865015802512549</v>
      </c>
      <c r="C20" s="11">
        <v>21.967967584442697</v>
      </c>
      <c r="D20" s="11">
        <v>21.383490131049783</v>
      </c>
      <c r="E20" s="11">
        <v>19.954829715689442</v>
      </c>
      <c r="F20" s="11">
        <v>13.117631907136385</v>
      </c>
      <c r="G20" s="11"/>
      <c r="H20" s="11">
        <f t="shared" si="2"/>
        <v>-8.2658582239133978</v>
      </c>
      <c r="I20" s="11">
        <f>'RD T1'!E19</f>
        <v>9.380078950219481</v>
      </c>
      <c r="J20" s="11">
        <f t="shared" si="5"/>
        <v>1.1142207263060833</v>
      </c>
      <c r="L20" s="10" t="str">
        <f>name!D16</f>
        <v>42 Secretarial and related occupations</v>
      </c>
      <c r="M20" s="11">
        <v>2.1114081299434537</v>
      </c>
      <c r="N20" s="11">
        <v>1.6401157360251364</v>
      </c>
      <c r="O20" s="11">
        <v>1.7023238612075093</v>
      </c>
      <c r="P20" s="11">
        <v>1.4824131237378249</v>
      </c>
      <c r="Q20" s="11">
        <v>1.7463509811420552</v>
      </c>
      <c r="R20" s="11"/>
      <c r="S20" s="11">
        <f t="shared" si="3"/>
        <v>4.4027119934545889E-2</v>
      </c>
      <c r="T20" s="11">
        <f>'RD T1'!T19</f>
        <v>0.52635838363394349</v>
      </c>
      <c r="U20" s="11">
        <f t="shared" si="6"/>
        <v>0.57038550356848938</v>
      </c>
      <c r="W20" s="10" t="str">
        <f>name!D16</f>
        <v>42 Secretarial and related occupations</v>
      </c>
      <c r="X20" s="11">
        <v>21.753607672569107</v>
      </c>
      <c r="Y20" s="11">
        <v>20.327851848417566</v>
      </c>
      <c r="Z20" s="11">
        <v>19.681166269842276</v>
      </c>
      <c r="AA20" s="11">
        <v>18.47241659195161</v>
      </c>
      <c r="AB20" s="11">
        <v>11.371280925994338</v>
      </c>
      <c r="AC20" s="11"/>
      <c r="AD20" s="11">
        <f t="shared" si="4"/>
        <v>-8.3098853438479381</v>
      </c>
      <c r="AE20" s="11">
        <f>'RD T1'!T48</f>
        <v>8.8537205665855367</v>
      </c>
      <c r="AF20" s="11">
        <f t="shared" si="7"/>
        <v>0.54383522273759866</v>
      </c>
    </row>
    <row r="21" spans="1:32" x14ac:dyDescent="0.2">
      <c r="A21" s="10" t="str">
        <f>name!D17</f>
        <v>51 Skilled agricultural and related trades</v>
      </c>
      <c r="B21" s="11">
        <v>9.2706366696121076</v>
      </c>
      <c r="C21" s="11">
        <v>8.1984146584072661</v>
      </c>
      <c r="D21" s="11">
        <v>6.9029287770460463</v>
      </c>
      <c r="E21" s="11">
        <v>6.8737574840150515</v>
      </c>
      <c r="F21" s="11">
        <v>7.6084683745471491</v>
      </c>
      <c r="G21" s="11"/>
      <c r="H21" s="11">
        <f t="shared" si="2"/>
        <v>0.70553959750110273</v>
      </c>
      <c r="I21" s="11">
        <f>'RD T1'!E20</f>
        <v>3.9007096498572249</v>
      </c>
      <c r="J21" s="11">
        <f t="shared" si="5"/>
        <v>4.6062492473583276</v>
      </c>
      <c r="L21" s="10" t="str">
        <f>name!D17</f>
        <v>51 Skilled agricultural and related trades</v>
      </c>
      <c r="M21" s="11">
        <v>7.9364178652147368</v>
      </c>
      <c r="N21" s="11">
        <v>6.9100096015978032</v>
      </c>
      <c r="O21" s="11">
        <v>5.5988541062340174</v>
      </c>
      <c r="P21" s="11">
        <v>5.4630714262646434</v>
      </c>
      <c r="Q21" s="11">
        <v>5.913971069428416</v>
      </c>
      <c r="R21" s="11"/>
      <c r="S21" s="11">
        <f t="shared" si="3"/>
        <v>0.31511696319439864</v>
      </c>
      <c r="T21" s="11">
        <f>'RD T1'!T20</f>
        <v>2.8761393586324608</v>
      </c>
      <c r="U21" s="11">
        <f t="shared" si="6"/>
        <v>3.1912563218268595</v>
      </c>
      <c r="W21" s="10" t="str">
        <f>name!D17</f>
        <v>51 Skilled agricultural and related trades</v>
      </c>
      <c r="X21" s="11">
        <v>1.334218804397385</v>
      </c>
      <c r="Y21" s="11">
        <v>1.2884050568094703</v>
      </c>
      <c r="Z21" s="11">
        <v>1.3040746708120348</v>
      </c>
      <c r="AA21" s="11">
        <v>1.4106860577504157</v>
      </c>
      <c r="AB21" s="11">
        <v>1.694497305118724</v>
      </c>
      <c r="AC21" s="11"/>
      <c r="AD21" s="11">
        <f t="shared" si="4"/>
        <v>0.39042263430668922</v>
      </c>
      <c r="AE21" s="11">
        <f>'RD T1'!T49</f>
        <v>1.0245702912247643</v>
      </c>
      <c r="AF21" s="11">
        <f t="shared" si="7"/>
        <v>1.4149929255314535</v>
      </c>
    </row>
    <row r="22" spans="1:32" x14ac:dyDescent="0.2">
      <c r="A22" s="10" t="str">
        <f>name!D18</f>
        <v>52 Skilled metal, electrical and electronic trades</v>
      </c>
      <c r="B22" s="11">
        <v>46.787342069119525</v>
      </c>
      <c r="C22" s="11">
        <v>48.799347868976405</v>
      </c>
      <c r="D22" s="11">
        <v>40.420773695204971</v>
      </c>
      <c r="E22" s="11">
        <v>40.042638399026139</v>
      </c>
      <c r="F22" s="11">
        <v>37.539486700577704</v>
      </c>
      <c r="G22" s="11"/>
      <c r="H22" s="11">
        <f t="shared" si="2"/>
        <v>-2.881286994627267</v>
      </c>
      <c r="I22" s="11">
        <f>'RD T1'!E21</f>
        <v>14.767124244588032</v>
      </c>
      <c r="J22" s="11">
        <f t="shared" si="5"/>
        <v>11.885837249960765</v>
      </c>
      <c r="L22" s="10" t="str">
        <f>name!D18</f>
        <v>52 Skilled metal, electrical and electronic trades</v>
      </c>
      <c r="M22" s="11">
        <v>46.150876614842915</v>
      </c>
      <c r="N22" s="11">
        <v>47.721361779472417</v>
      </c>
      <c r="O22" s="11">
        <v>39.587702708867241</v>
      </c>
      <c r="P22" s="11">
        <v>38.638041171129913</v>
      </c>
      <c r="Q22" s="11">
        <v>35.830473634905275</v>
      </c>
      <c r="R22" s="11"/>
      <c r="S22" s="11">
        <f t="shared" si="3"/>
        <v>-3.757229073961966</v>
      </c>
      <c r="T22" s="11">
        <f>'RD T1'!T21</f>
        <v>13.958233147939826</v>
      </c>
      <c r="U22" s="11">
        <f t="shared" si="6"/>
        <v>10.20100407397786</v>
      </c>
      <c r="W22" s="10" t="str">
        <f>name!D18</f>
        <v>52 Skilled metal, electrical and electronic trades</v>
      </c>
      <c r="X22" s="11">
        <v>0.63646545427667056</v>
      </c>
      <c r="Y22" s="11">
        <v>1.0779860895040725</v>
      </c>
      <c r="Z22" s="11">
        <v>0.83307098633764709</v>
      </c>
      <c r="AA22" s="11">
        <v>1.4045972278962557</v>
      </c>
      <c r="AB22" s="11">
        <v>1.7090130656724873</v>
      </c>
      <c r="AC22" s="11"/>
      <c r="AD22" s="11">
        <f t="shared" si="4"/>
        <v>0.87594207933484025</v>
      </c>
      <c r="AE22" s="11">
        <f>'RD T1'!T50</f>
        <v>0.8088910966482058</v>
      </c>
      <c r="AF22" s="11">
        <f t="shared" si="7"/>
        <v>1.6848331759830462</v>
      </c>
    </row>
    <row r="23" spans="1:32" x14ac:dyDescent="0.2">
      <c r="A23" s="10" t="str">
        <f>name!D19</f>
        <v>53 Skilled construction and building trades</v>
      </c>
      <c r="B23" s="11">
        <v>35.089469355038794</v>
      </c>
      <c r="C23" s="11">
        <v>39.820969732941414</v>
      </c>
      <c r="D23" s="11">
        <v>32.940122097143991</v>
      </c>
      <c r="E23" s="11">
        <v>32.031368239169126</v>
      </c>
      <c r="F23" s="11">
        <v>27.709144797714433</v>
      </c>
      <c r="G23" s="11"/>
      <c r="H23" s="11">
        <f t="shared" si="2"/>
        <v>-5.2309772994295578</v>
      </c>
      <c r="I23" s="11">
        <f>'RD T1'!E22</f>
        <v>12.935303271720764</v>
      </c>
      <c r="J23" s="11">
        <f t="shared" si="5"/>
        <v>7.7043259722912065</v>
      </c>
      <c r="L23" s="10" t="str">
        <f>name!D19</f>
        <v>53 Skilled construction and building trades</v>
      </c>
      <c r="M23" s="11">
        <v>34.628787678344516</v>
      </c>
      <c r="N23" s="11">
        <v>39.384190172296876</v>
      </c>
      <c r="O23" s="11">
        <v>32.40239884904593</v>
      </c>
      <c r="P23" s="11">
        <v>31.711587064141682</v>
      </c>
      <c r="Q23" s="11">
        <v>27.360889500070023</v>
      </c>
      <c r="R23" s="11"/>
      <c r="S23" s="11">
        <f t="shared" si="3"/>
        <v>-5.0415093489759073</v>
      </c>
      <c r="T23" s="11">
        <f>'RD T1'!T22</f>
        <v>12.757968775687653</v>
      </c>
      <c r="U23" s="11">
        <f t="shared" si="6"/>
        <v>7.7164594267117455</v>
      </c>
      <c r="W23" s="10" t="str">
        <f>name!D19</f>
        <v>53 Skilled construction and building trades</v>
      </c>
      <c r="X23" s="11">
        <v>0.46068167669429033</v>
      </c>
      <c r="Y23" s="11">
        <v>0.43677956064450729</v>
      </c>
      <c r="Z23" s="11">
        <v>0.53772324809803884</v>
      </c>
      <c r="AA23" s="11">
        <v>0.31978117502747672</v>
      </c>
      <c r="AB23" s="11">
        <v>0.34825529764441399</v>
      </c>
      <c r="AC23" s="11"/>
      <c r="AD23" s="11">
        <f t="shared" si="4"/>
        <v>-0.18946795045362486</v>
      </c>
      <c r="AE23" s="11">
        <f>'RD T1'!T51</f>
        <v>0.17733449603311721</v>
      </c>
      <c r="AF23" s="11">
        <f t="shared" si="7"/>
        <v>-1.2133454420507644E-2</v>
      </c>
    </row>
    <row r="24" spans="1:32" x14ac:dyDescent="0.2">
      <c r="A24" s="10" t="str">
        <f>name!D20</f>
        <v>54 Textiles, printing and other skilled trades</v>
      </c>
      <c r="B24" s="11">
        <v>19.711469229925719</v>
      </c>
      <c r="C24" s="11">
        <v>17.043228731646892</v>
      </c>
      <c r="D24" s="11">
        <v>17.180225400047998</v>
      </c>
      <c r="E24" s="11">
        <v>17.503784802910463</v>
      </c>
      <c r="F24" s="11">
        <v>17.430619712852362</v>
      </c>
      <c r="G24" s="11"/>
      <c r="H24" s="11">
        <f t="shared" si="2"/>
        <v>0.25039431280436375</v>
      </c>
      <c r="I24" s="11">
        <f>'RD T1'!E23</f>
        <v>7.4987350868313873</v>
      </c>
      <c r="J24" s="11">
        <f t="shared" si="5"/>
        <v>7.7491293996357511</v>
      </c>
      <c r="L24" s="10" t="str">
        <f>name!D20</f>
        <v>54 Textiles, printing and other skilled trades</v>
      </c>
      <c r="M24" s="11">
        <v>12.606708900116182</v>
      </c>
      <c r="N24" s="11">
        <v>10.765601830109937</v>
      </c>
      <c r="O24" s="11">
        <v>9.9279094158866776</v>
      </c>
      <c r="P24" s="11">
        <v>10.001435103315313</v>
      </c>
      <c r="Q24" s="11">
        <v>9.6578264067097042</v>
      </c>
      <c r="R24" s="11"/>
      <c r="S24" s="11">
        <f t="shared" si="3"/>
        <v>-0.27008300917697348</v>
      </c>
      <c r="T24" s="11">
        <f>'RD T1'!T23</f>
        <v>3.1578970347964965</v>
      </c>
      <c r="U24" s="11">
        <f t="shared" si="6"/>
        <v>2.8878140256195231</v>
      </c>
      <c r="W24" s="10" t="str">
        <f>name!D20</f>
        <v>54 Textiles, printing and other skilled trades</v>
      </c>
      <c r="X24" s="11">
        <v>7.1047603298095314</v>
      </c>
      <c r="Y24" s="11">
        <v>6.2776269015369737</v>
      </c>
      <c r="Z24" s="11">
        <v>7.2523159841613234</v>
      </c>
      <c r="AA24" s="11">
        <v>7.5023496995951593</v>
      </c>
      <c r="AB24" s="11">
        <v>7.7727933061426517</v>
      </c>
      <c r="AC24" s="11"/>
      <c r="AD24" s="11">
        <f t="shared" si="4"/>
        <v>0.52047732198132834</v>
      </c>
      <c r="AE24" s="11">
        <f>'RD T1'!T52</f>
        <v>4.3408380520348908</v>
      </c>
      <c r="AF24" s="11">
        <f t="shared" si="7"/>
        <v>4.8613153740162192</v>
      </c>
    </row>
    <row r="25" spans="1:32" x14ac:dyDescent="0.2">
      <c r="A25" s="10" t="str">
        <f>name!D21</f>
        <v>61 Caring personal service occupations</v>
      </c>
      <c r="B25" s="11">
        <v>76.861052980682004</v>
      </c>
      <c r="C25" s="11">
        <v>81.581370181918544</v>
      </c>
      <c r="D25" s="11">
        <v>78.745397580907436</v>
      </c>
      <c r="E25" s="11">
        <v>82.1026059961046</v>
      </c>
      <c r="F25" s="11">
        <v>89.601755123877524</v>
      </c>
      <c r="G25" s="11"/>
      <c r="H25" s="11">
        <f t="shared" si="2"/>
        <v>10.856357542970088</v>
      </c>
      <c r="I25" s="11">
        <f>'RD T1'!E24</f>
        <v>47.771066506552629</v>
      </c>
      <c r="J25" s="11">
        <f t="shared" si="5"/>
        <v>58.627424049522716</v>
      </c>
      <c r="L25" s="10" t="str">
        <f>name!D21</f>
        <v>61 Caring personal service occupations</v>
      </c>
      <c r="M25" s="11">
        <v>8.3864190712272713</v>
      </c>
      <c r="N25" s="11">
        <v>9.079562489349394</v>
      </c>
      <c r="O25" s="11">
        <v>8.640514324585407</v>
      </c>
      <c r="P25" s="11">
        <v>10.275593440382536</v>
      </c>
      <c r="Q25" s="11">
        <v>11.695362783428227</v>
      </c>
      <c r="R25" s="11"/>
      <c r="S25" s="11">
        <f t="shared" si="3"/>
        <v>3.0548484588428195</v>
      </c>
      <c r="T25" s="11">
        <f>'RD T1'!T24</f>
        <v>4.6496250085816397</v>
      </c>
      <c r="U25" s="11">
        <f t="shared" si="6"/>
        <v>7.7044734674244593</v>
      </c>
      <c r="W25" s="10" t="str">
        <f>name!D21</f>
        <v>61 Caring personal service occupations</v>
      </c>
      <c r="X25" s="11">
        <v>68.474633909454695</v>
      </c>
      <c r="Y25" s="11">
        <v>72.501807692569145</v>
      </c>
      <c r="Z25" s="11">
        <v>70.104883256322026</v>
      </c>
      <c r="AA25" s="11">
        <v>71.827012555722092</v>
      </c>
      <c r="AB25" s="11">
        <v>77.906392340449273</v>
      </c>
      <c r="AC25" s="11"/>
      <c r="AD25" s="11">
        <f t="shared" si="4"/>
        <v>7.8015090841272468</v>
      </c>
      <c r="AE25" s="11">
        <f>'RD T1'!T53</f>
        <v>43.121441497970999</v>
      </c>
      <c r="AF25" s="11">
        <f t="shared" si="7"/>
        <v>50.922950582098245</v>
      </c>
    </row>
    <row r="26" spans="1:32" x14ac:dyDescent="0.2">
      <c r="A26" s="10" t="str">
        <f>name!D22</f>
        <v>62 Leisure, travel and related personal service occupations</v>
      </c>
      <c r="B26" s="11">
        <v>22.284331845722235</v>
      </c>
      <c r="C26" s="11">
        <v>22.247190804317945</v>
      </c>
      <c r="D26" s="11">
        <v>20.356129383453865</v>
      </c>
      <c r="E26" s="11">
        <v>18.986692148712617</v>
      </c>
      <c r="F26" s="11">
        <v>19.237109724307629</v>
      </c>
      <c r="G26" s="11"/>
      <c r="H26" s="11">
        <f t="shared" si="2"/>
        <v>-1.119019659146236</v>
      </c>
      <c r="I26" s="11">
        <f>'RD T1'!E25</f>
        <v>9.7917764911248817</v>
      </c>
      <c r="J26" s="11">
        <f t="shared" si="5"/>
        <v>8.6727568319786457</v>
      </c>
      <c r="L26" s="10" t="str">
        <f>name!D22</f>
        <v>62 Leisure, travel and related personal service occupations</v>
      </c>
      <c r="M26" s="11">
        <v>5.9952579748298476</v>
      </c>
      <c r="N26" s="11">
        <v>6.5695899493812888</v>
      </c>
      <c r="O26" s="11">
        <v>6.2511605685119811</v>
      </c>
      <c r="P26" s="11">
        <v>6.0655127295327675</v>
      </c>
      <c r="Q26" s="11">
        <v>6.3130040869128514</v>
      </c>
      <c r="R26" s="11"/>
      <c r="S26" s="11">
        <f t="shared" si="3"/>
        <v>6.1843518400870323E-2</v>
      </c>
      <c r="T26" s="11">
        <f>'RD T1'!T25</f>
        <v>2.6747289875161897</v>
      </c>
      <c r="U26" s="11">
        <f t="shared" si="6"/>
        <v>2.73657250591706</v>
      </c>
      <c r="W26" s="10" t="str">
        <f>name!D22</f>
        <v>62 Leisure, travel and related personal service occupations</v>
      </c>
      <c r="X26" s="11">
        <v>16.289073870892377</v>
      </c>
      <c r="Y26" s="11">
        <v>15.67760085493668</v>
      </c>
      <c r="Z26" s="11">
        <v>14.104968814941858</v>
      </c>
      <c r="AA26" s="11">
        <v>12.921179419179847</v>
      </c>
      <c r="AB26" s="11">
        <v>12.92410563739476</v>
      </c>
      <c r="AC26" s="11"/>
      <c r="AD26" s="11">
        <f t="shared" si="4"/>
        <v>-1.1808631775470975</v>
      </c>
      <c r="AE26" s="11">
        <f>'RD T1'!T54</f>
        <v>7.1170475036086946</v>
      </c>
      <c r="AF26" s="11">
        <f t="shared" si="7"/>
        <v>5.9361843260615972</v>
      </c>
    </row>
    <row r="27" spans="1:32" x14ac:dyDescent="0.2">
      <c r="A27" s="10" t="str">
        <f>name!D23</f>
        <v>63 Community and civil enforcement occupations</v>
      </c>
      <c r="B27" s="11">
        <v>0.98052844721121291</v>
      </c>
      <c r="C27" s="11">
        <v>0.90167970585889667</v>
      </c>
      <c r="D27" s="11">
        <v>1.0987609869198591</v>
      </c>
      <c r="E27" s="11">
        <v>0.8268810924385257</v>
      </c>
      <c r="F27" s="11">
        <v>0.92581895173979367</v>
      </c>
      <c r="G27" s="11"/>
      <c r="H27" s="11">
        <f t="shared" si="2"/>
        <v>-0.17294203518006546</v>
      </c>
      <c r="I27" s="11">
        <f>'RD T1'!E26</f>
        <v>0.43709027296357705</v>
      </c>
      <c r="J27" s="11">
        <f t="shared" si="5"/>
        <v>0.2641482377835116</v>
      </c>
      <c r="L27" s="10" t="str">
        <f>name!D23</f>
        <v>63 Community and civil enforcement occupations</v>
      </c>
      <c r="M27" s="11">
        <v>0.75722132459448832</v>
      </c>
      <c r="N27" s="11">
        <v>0.61809097522584189</v>
      </c>
      <c r="O27" s="11">
        <v>0.85962196335186281</v>
      </c>
      <c r="P27" s="11">
        <v>0.50656537744188523</v>
      </c>
      <c r="Q27" s="11">
        <v>0.59772367678364791</v>
      </c>
      <c r="R27" s="11"/>
      <c r="S27" s="11">
        <f t="shared" si="3"/>
        <v>-0.2618982865682149</v>
      </c>
      <c r="T27" s="11">
        <f>'RD T1'!T26</f>
        <v>0.23055860160908792</v>
      </c>
      <c r="U27" s="11">
        <f t="shared" si="6"/>
        <v>-3.1339684959126979E-2</v>
      </c>
      <c r="W27" s="10" t="str">
        <f>name!D23</f>
        <v>63 Community and civil enforcement occupations</v>
      </c>
      <c r="X27" s="11">
        <v>0.22330712261672434</v>
      </c>
      <c r="Y27" s="11">
        <v>0.28358873063305573</v>
      </c>
      <c r="Z27" s="11">
        <v>0.23913902356799682</v>
      </c>
      <c r="AA27" s="11">
        <v>0.32031571499664097</v>
      </c>
      <c r="AB27" s="11">
        <v>0.32809527495614621</v>
      </c>
      <c r="AC27" s="11"/>
      <c r="AD27" s="11">
        <f t="shared" si="4"/>
        <v>8.8956251388149388E-2</v>
      </c>
      <c r="AE27" s="11">
        <f>'RD T1'!T55</f>
        <v>0.20653167135448916</v>
      </c>
      <c r="AF27" s="11">
        <f t="shared" si="7"/>
        <v>0.29548792274263858</v>
      </c>
    </row>
    <row r="28" spans="1:32" x14ac:dyDescent="0.2">
      <c r="A28" s="10" t="str">
        <f>name!D24</f>
        <v>71 Sales occupations</v>
      </c>
      <c r="B28" s="11">
        <v>63.108013741309819</v>
      </c>
      <c r="C28" s="11">
        <v>60.494969707947526</v>
      </c>
      <c r="D28" s="11">
        <v>59.127902198934606</v>
      </c>
      <c r="E28" s="11">
        <v>57.839066699470585</v>
      </c>
      <c r="F28" s="11">
        <v>56.212683804242886</v>
      </c>
      <c r="G28" s="11"/>
      <c r="H28" s="11">
        <f t="shared" si="2"/>
        <v>-2.9152183946917205</v>
      </c>
      <c r="I28" s="11">
        <f>'RD T1'!E27</f>
        <v>26.072260205947966</v>
      </c>
      <c r="J28" s="11">
        <f t="shared" si="5"/>
        <v>23.157041811256246</v>
      </c>
      <c r="L28" s="10" t="str">
        <f>name!D24</f>
        <v>71 Sales occupations</v>
      </c>
      <c r="M28" s="11">
        <v>25.551258974864741</v>
      </c>
      <c r="N28" s="11">
        <v>26.563937359490346</v>
      </c>
      <c r="O28" s="11">
        <v>26.045268602939334</v>
      </c>
      <c r="P28" s="11">
        <v>25.738749901740945</v>
      </c>
      <c r="Q28" s="11">
        <v>25.229177561278135</v>
      </c>
      <c r="R28" s="11"/>
      <c r="S28" s="11">
        <f t="shared" si="3"/>
        <v>-0.81609104166119906</v>
      </c>
      <c r="T28" s="11">
        <f>'RD T1'!T27</f>
        <v>8.405322617437978</v>
      </c>
      <c r="U28" s="11">
        <f t="shared" si="6"/>
        <v>7.589231575776779</v>
      </c>
      <c r="W28" s="10" t="str">
        <f>name!D24</f>
        <v>71 Sales occupations</v>
      </c>
      <c r="X28" s="11">
        <v>37.556754766445096</v>
      </c>
      <c r="Y28" s="11">
        <v>33.931032348457165</v>
      </c>
      <c r="Z28" s="11">
        <v>33.082633595995269</v>
      </c>
      <c r="AA28" s="11">
        <v>32.100316797729654</v>
      </c>
      <c r="AB28" s="11">
        <v>30.983506242964793</v>
      </c>
      <c r="AC28" s="11"/>
      <c r="AD28" s="11">
        <f t="shared" si="4"/>
        <v>-2.0991273530304753</v>
      </c>
      <c r="AE28" s="11">
        <f>'RD T1'!T56</f>
        <v>17.666937588509992</v>
      </c>
      <c r="AF28" s="11">
        <f t="shared" si="7"/>
        <v>15.567810235479516</v>
      </c>
    </row>
    <row r="29" spans="1:32" x14ac:dyDescent="0.2">
      <c r="A29" s="10" t="str">
        <f>name!D25</f>
        <v>72 Customer service occupations</v>
      </c>
      <c r="B29" s="11">
        <v>18.718188892063726</v>
      </c>
      <c r="C29" s="11">
        <v>22.174571654902639</v>
      </c>
      <c r="D29" s="11">
        <v>22.565724780067022</v>
      </c>
      <c r="E29" s="11">
        <v>25.809172021780899</v>
      </c>
      <c r="F29" s="11">
        <v>29.236562659207252</v>
      </c>
      <c r="G29" s="11"/>
      <c r="H29" s="11">
        <f t="shared" si="2"/>
        <v>6.6708378791402296</v>
      </c>
      <c r="I29" s="11">
        <f>'RD T1'!E28</f>
        <v>11.911275610288222</v>
      </c>
      <c r="J29" s="11">
        <f t="shared" si="5"/>
        <v>18.582113489428451</v>
      </c>
      <c r="L29" s="10" t="str">
        <f>name!D25</f>
        <v>72 Customer service occupations</v>
      </c>
      <c r="M29" s="11">
        <v>8.2390413749385587</v>
      </c>
      <c r="N29" s="11">
        <v>8.7011119028809265</v>
      </c>
      <c r="O29" s="11">
        <v>9.8350115391396375</v>
      </c>
      <c r="P29" s="11">
        <v>12.51575950212694</v>
      </c>
      <c r="Q29" s="11">
        <v>14.411513413972489</v>
      </c>
      <c r="R29" s="11"/>
      <c r="S29" s="11">
        <f t="shared" si="3"/>
        <v>4.5765018748328519</v>
      </c>
      <c r="T29" s="11">
        <f>'RD T1'!T28</f>
        <v>4.4244507981293664</v>
      </c>
      <c r="U29" s="11">
        <f t="shared" si="6"/>
        <v>9.0009526729622173</v>
      </c>
      <c r="W29" s="10" t="str">
        <f>name!D25</f>
        <v>72 Customer service occupations</v>
      </c>
      <c r="X29" s="11">
        <v>10.479147517125142</v>
      </c>
      <c r="Y29" s="11">
        <v>13.47345975202173</v>
      </c>
      <c r="Z29" s="11">
        <v>12.730713240927319</v>
      </c>
      <c r="AA29" s="11">
        <v>13.293412519653947</v>
      </c>
      <c r="AB29" s="11">
        <v>14.825049245234743</v>
      </c>
      <c r="AC29" s="11"/>
      <c r="AD29" s="11">
        <f t="shared" si="4"/>
        <v>2.0943360043074239</v>
      </c>
      <c r="AE29" s="11">
        <f>'RD T1'!T57</f>
        <v>7.4868248121588543</v>
      </c>
      <c r="AF29" s="11">
        <f t="shared" si="7"/>
        <v>9.5811608164662783</v>
      </c>
    </row>
    <row r="30" spans="1:32" x14ac:dyDescent="0.2">
      <c r="A30" s="10" t="str">
        <f>name!D26</f>
        <v>81 Process, plant and machine operatives</v>
      </c>
      <c r="B30" s="11">
        <v>36.892134460926073</v>
      </c>
      <c r="C30" s="11">
        <v>35.538352296859046</v>
      </c>
      <c r="D30" s="11">
        <v>30.318947629653124</v>
      </c>
      <c r="E30" s="11">
        <v>32.021988996378347</v>
      </c>
      <c r="F30" s="11">
        <v>30.267714486489258</v>
      </c>
      <c r="G30" s="11"/>
      <c r="H30" s="11">
        <f t="shared" si="2"/>
        <v>-5.1233143163866401E-2</v>
      </c>
      <c r="I30" s="11">
        <f>'RD T1'!E29</f>
        <v>12.606385732146057</v>
      </c>
      <c r="J30" s="11">
        <f t="shared" si="5"/>
        <v>12.555152588982191</v>
      </c>
      <c r="L30" s="10" t="str">
        <f>name!D26</f>
        <v>81 Process, plant and machine operatives</v>
      </c>
      <c r="M30" s="11">
        <v>29.648567738847053</v>
      </c>
      <c r="N30" s="11">
        <v>27.767732929140621</v>
      </c>
      <c r="O30" s="11">
        <v>23.577800842473618</v>
      </c>
      <c r="P30" s="11">
        <v>23.983624570260709</v>
      </c>
      <c r="Q30" s="11">
        <v>21.985936053816612</v>
      </c>
      <c r="R30" s="11"/>
      <c r="S30" s="11">
        <f t="shared" si="3"/>
        <v>-1.5918647886570056</v>
      </c>
      <c r="T30" s="11">
        <f>'RD T1'!T29</f>
        <v>8.5015387808376222</v>
      </c>
      <c r="U30" s="11">
        <f t="shared" si="6"/>
        <v>6.9096739921806165</v>
      </c>
      <c r="W30" s="10" t="str">
        <f>name!D26</f>
        <v>81 Process, plant and machine operatives</v>
      </c>
      <c r="X30" s="11">
        <v>7.2435667220790103</v>
      </c>
      <c r="Y30" s="11">
        <v>7.7706193677184343</v>
      </c>
      <c r="Z30" s="11">
        <v>6.7411467871795114</v>
      </c>
      <c r="AA30" s="11">
        <v>8.038364426117635</v>
      </c>
      <c r="AB30" s="11">
        <v>8.2817784326726578</v>
      </c>
      <c r="AC30" s="11"/>
      <c r="AD30" s="11">
        <f t="shared" si="4"/>
        <v>1.5406316454931464</v>
      </c>
      <c r="AE30" s="11">
        <f>'RD T1'!T58</f>
        <v>4.1048469513084367</v>
      </c>
      <c r="AF30" s="11">
        <f t="shared" si="7"/>
        <v>5.645478596801583</v>
      </c>
    </row>
    <row r="31" spans="1:32" x14ac:dyDescent="0.2">
      <c r="A31" s="10" t="str">
        <f>name!D27</f>
        <v>82 Transport and mobile machine drivers and operatives</v>
      </c>
      <c r="B31" s="11">
        <v>42.115605381971015</v>
      </c>
      <c r="C31" s="11">
        <v>49.540220719281827</v>
      </c>
      <c r="D31" s="11">
        <v>43.960382450997933</v>
      </c>
      <c r="E31" s="11">
        <v>45.764937089205581</v>
      </c>
      <c r="F31" s="11">
        <v>46.017261274645932</v>
      </c>
      <c r="G31" s="11"/>
      <c r="H31" s="11">
        <f t="shared" si="2"/>
        <v>2.0568788236479989</v>
      </c>
      <c r="I31" s="11">
        <f>'RD T1'!E30</f>
        <v>24.266586510347498</v>
      </c>
      <c r="J31" s="11">
        <f t="shared" si="5"/>
        <v>26.323465333995497</v>
      </c>
      <c r="L31" s="10" t="str">
        <f>name!D27</f>
        <v>82 Transport and mobile machine drivers and operatives</v>
      </c>
      <c r="M31" s="11">
        <v>40.088678541586255</v>
      </c>
      <c r="N31" s="11">
        <v>47.218697079075859</v>
      </c>
      <c r="O31" s="11">
        <v>42.011730488462369</v>
      </c>
      <c r="P31" s="11">
        <v>43.111144463011676</v>
      </c>
      <c r="Q31" s="11">
        <v>42.992268377567854</v>
      </c>
      <c r="R31" s="11"/>
      <c r="S31" s="11">
        <f t="shared" si="3"/>
        <v>0.98053788910548434</v>
      </c>
      <c r="T31" s="11">
        <f>'RD T1'!T30</f>
        <v>22.528129988366665</v>
      </c>
      <c r="U31" s="11">
        <f t="shared" si="6"/>
        <v>23.508667877472149</v>
      </c>
      <c r="W31" s="10" t="str">
        <f>name!D27</f>
        <v>82 Transport and mobile machine drivers and operatives</v>
      </c>
      <c r="X31" s="11">
        <v>2.026926840384768</v>
      </c>
      <c r="Y31" s="11">
        <v>2.321523640205994</v>
      </c>
      <c r="Z31" s="11">
        <v>1.9486519625355485</v>
      </c>
      <c r="AA31" s="11">
        <v>2.653792626193936</v>
      </c>
      <c r="AB31" s="11">
        <v>3.0249928970780475</v>
      </c>
      <c r="AC31" s="11"/>
      <c r="AD31" s="11">
        <f t="shared" si="4"/>
        <v>1.076340934542499</v>
      </c>
      <c r="AE31" s="11">
        <f>'RD T1'!T59</f>
        <v>1.7384565219808357</v>
      </c>
      <c r="AF31" s="11">
        <f t="shared" si="7"/>
        <v>2.8147974565233347</v>
      </c>
    </row>
    <row r="32" spans="1:32" x14ac:dyDescent="0.2">
      <c r="A32" s="10" t="str">
        <f>name!D28</f>
        <v>91 Elementary trades and related occupations</v>
      </c>
      <c r="B32" s="11">
        <v>20.586198522498126</v>
      </c>
      <c r="C32" s="11">
        <v>19.190340321468444</v>
      </c>
      <c r="D32" s="11">
        <v>16.67228782364597</v>
      </c>
      <c r="E32" s="11">
        <v>30.035459146391979</v>
      </c>
      <c r="F32" s="11">
        <v>33.934041793268655</v>
      </c>
      <c r="G32" s="11"/>
      <c r="H32" s="11">
        <f t="shared" si="2"/>
        <v>17.261753969622685</v>
      </c>
      <c r="I32" s="11">
        <f>'RD T1'!E31</f>
        <v>14.106544531508767</v>
      </c>
      <c r="J32" s="11">
        <f t="shared" si="5"/>
        <v>31.368298501131452</v>
      </c>
      <c r="L32" s="10" t="str">
        <f>name!D28</f>
        <v>91 Elementary trades and related occupations</v>
      </c>
      <c r="M32" s="11">
        <v>15.641280248772855</v>
      </c>
      <c r="N32" s="11">
        <v>14.694580961665851</v>
      </c>
      <c r="O32" s="11">
        <v>13.092941255747144</v>
      </c>
      <c r="P32" s="11">
        <v>18.170453034000616</v>
      </c>
      <c r="Q32" s="11">
        <v>19.794064185104439</v>
      </c>
      <c r="R32" s="11"/>
      <c r="S32" s="11">
        <f t="shared" si="3"/>
        <v>6.7011229293572949</v>
      </c>
      <c r="T32" s="11">
        <f>'RD T1'!T31</f>
        <v>6.2520024265015017</v>
      </c>
      <c r="U32" s="11">
        <f t="shared" si="6"/>
        <v>12.953125355858797</v>
      </c>
      <c r="W32" s="10" t="str">
        <f>name!D28</f>
        <v>91 Elementary trades and related occupations</v>
      </c>
      <c r="X32" s="11">
        <v>4.9449182737252535</v>
      </c>
      <c r="Y32" s="11">
        <v>4.4957593598026353</v>
      </c>
      <c r="Z32" s="11">
        <v>3.5793465678988339</v>
      </c>
      <c r="AA32" s="11">
        <v>11.865006112391363</v>
      </c>
      <c r="AB32" s="11">
        <v>14.139977608164239</v>
      </c>
      <c r="AC32" s="11"/>
      <c r="AD32" s="11">
        <f t="shared" si="4"/>
        <v>10.560631040265406</v>
      </c>
      <c r="AE32" s="11">
        <f>'RD T1'!T60</f>
        <v>7.8545421050072637</v>
      </c>
      <c r="AF32" s="11">
        <f t="shared" si="7"/>
        <v>18.415173145272668</v>
      </c>
    </row>
    <row r="33" spans="1:32" x14ac:dyDescent="0.2">
      <c r="A33" s="10" t="str">
        <f>name!D29</f>
        <v>92 Elementary administration and service occupations</v>
      </c>
      <c r="B33" s="11">
        <v>98.999876402387372</v>
      </c>
      <c r="C33" s="11">
        <v>105.98870153404097</v>
      </c>
      <c r="D33" s="11">
        <v>94.737619551285704</v>
      </c>
      <c r="E33" s="11">
        <v>85.62169767652945</v>
      </c>
      <c r="F33" s="11">
        <v>79.576024900678902</v>
      </c>
      <c r="G33" s="11"/>
      <c r="H33" s="11">
        <f t="shared" ref="H33" si="8">F33-D33</f>
        <v>-15.161594650606801</v>
      </c>
      <c r="I33" s="11">
        <f>'RD T1'!E32</f>
        <v>41.278778292422736</v>
      </c>
      <c r="J33" s="11">
        <f>SUM(H33:I33)</f>
        <v>26.117183641815934</v>
      </c>
      <c r="L33" s="10" t="str">
        <f>name!D29</f>
        <v>92 Elementary administration and service occupations</v>
      </c>
      <c r="M33" s="11">
        <v>49.462143238546894</v>
      </c>
      <c r="N33" s="11">
        <v>50.929808085271745</v>
      </c>
      <c r="O33" s="11">
        <v>47.074707060734184</v>
      </c>
      <c r="P33" s="11">
        <v>46.655767403837807</v>
      </c>
      <c r="Q33" s="11">
        <v>44.572011948182443</v>
      </c>
      <c r="R33" s="11"/>
      <c r="S33" s="11">
        <f t="shared" ref="S33" si="9">Q33-O33</f>
        <v>-2.5026951125517414</v>
      </c>
      <c r="T33" s="11">
        <f>'RD T1'!T32</f>
        <v>18.756006956711808</v>
      </c>
      <c r="U33" s="11">
        <f t="shared" ref="U33" si="10">SUM(S33:T33)</f>
        <v>16.253311844160066</v>
      </c>
      <c r="W33" s="10" t="str">
        <f>name!D29</f>
        <v>92 Elementary administration and service occupations</v>
      </c>
      <c r="X33" s="11">
        <v>49.537733163840592</v>
      </c>
      <c r="Y33" s="11">
        <v>55.05889344876892</v>
      </c>
      <c r="Z33" s="11">
        <v>47.662912490551392</v>
      </c>
      <c r="AA33" s="11">
        <v>38.965930272691722</v>
      </c>
      <c r="AB33" s="11">
        <v>35.004012952496559</v>
      </c>
      <c r="AC33" s="11"/>
      <c r="AD33" s="11">
        <f t="shared" ref="AD33" si="11">AB33-Z33</f>
        <v>-12.658899538054833</v>
      </c>
      <c r="AE33" s="11">
        <f>'RD T1'!T61</f>
        <v>22.522771335710917</v>
      </c>
      <c r="AF33" s="11">
        <f t="shared" ref="AF33" si="12">SUM(AD33:AE33)</f>
        <v>9.8638717976560848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1005.3849999999998</v>
      </c>
      <c r="C35" s="34">
        <f>SUM(C8:C33)</f>
        <v>1089.55</v>
      </c>
      <c r="D35" s="34">
        <f>SUM(D8:D33)</f>
        <v>1065.2230000000006</v>
      </c>
      <c r="E35" s="34">
        <f>SUM(E8:E33)</f>
        <v>1096.6909999999998</v>
      </c>
      <c r="F35" s="34">
        <f>SUM(F8:F33)</f>
        <v>1141.3669999999997</v>
      </c>
      <c r="G35" s="11"/>
      <c r="H35" s="34">
        <f>F35-D35</f>
        <v>76.143999999999096</v>
      </c>
      <c r="I35" s="34">
        <f>SUM(I8:I33)</f>
        <v>532.16706970158589</v>
      </c>
      <c r="J35" s="34">
        <f>SUM(J8:J33)</f>
        <v>608.3110697015851</v>
      </c>
      <c r="L35" s="231" t="str">
        <f>name!D3</f>
        <v>All occupations</v>
      </c>
      <c r="M35" s="34">
        <f>SUM(M8:M33)</f>
        <v>539.69306417186306</v>
      </c>
      <c r="N35" s="34">
        <f>SUM(N8:N33)</f>
        <v>584.41928843470487</v>
      </c>
      <c r="O35" s="34">
        <f>SUM(O8:O33)</f>
        <v>568.11947611944993</v>
      </c>
      <c r="P35" s="34">
        <f>SUM(P8:P33)</f>
        <v>583.41575958607336</v>
      </c>
      <c r="Q35" s="34">
        <f>SUM(Q8:Q33)</f>
        <v>601.18393246106211</v>
      </c>
      <c r="R35" s="11"/>
      <c r="S35" s="34">
        <f>Q35-O35</f>
        <v>33.064456341612185</v>
      </c>
      <c r="T35" s="34">
        <f>SUM(T8:T33)</f>
        <v>235.73183308221363</v>
      </c>
      <c r="U35" s="34">
        <f>SUM(U8:U33)</f>
        <v>268.79628942382607</v>
      </c>
      <c r="W35" s="231" t="str">
        <f>name!D3</f>
        <v>All occupations</v>
      </c>
      <c r="X35" s="34">
        <f>SUM(X8:X33)</f>
        <v>465.69193582813699</v>
      </c>
      <c r="Y35" s="34">
        <f>SUM(Y8:Y33)</f>
        <v>505.13071156529463</v>
      </c>
      <c r="Z35" s="34">
        <f>SUM(Z8:Z33)</f>
        <v>497.10352388055014</v>
      </c>
      <c r="AA35" s="34">
        <f>SUM(AA8:AA33)</f>
        <v>513.27524041392655</v>
      </c>
      <c r="AB35" s="34">
        <f>SUM(AB8:AB33)</f>
        <v>540.18306753893717</v>
      </c>
      <c r="AC35" s="11"/>
      <c r="AD35" s="34">
        <f t="shared" ref="AD35" si="13">AB35-Z35</f>
        <v>43.079543658387024</v>
      </c>
      <c r="AE35" s="34">
        <f>SUM(AE8:AE33)</f>
        <v>296.43523661937223</v>
      </c>
      <c r="AF35" s="34">
        <f>SUM(AF8:AF33)</f>
        <v>339.5147802777592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Greater Birmingham and Solihull (Continued)</v>
      </c>
      <c r="L38" s="19" t="str">
        <f>CONCATENATE(L$1," (Continued)")</f>
        <v>Occupation Table 2.1  Males: Employment Change by Occupation (SOC 2020) and Replacement Demand, 2015-2035, Greater Birmingham and Solihull (Continued)</v>
      </c>
      <c r="W38" s="19" t="str">
        <f>CONCATENATE(W$1," (Continued)")</f>
        <v>Occupation Table 2.2  Females: Employment Change by Occupation (SOC 2020) and Replacement Demand, 2015-2035, Greater Birmingham and Solihull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5.8481217366114091</v>
      </c>
      <c r="C45" s="173">
        <f t="shared" si="20"/>
        <v>6.6474187432751384</v>
      </c>
      <c r="D45" s="173">
        <f t="shared" si="20"/>
        <v>6.9735330444329389</v>
      </c>
      <c r="E45" s="173">
        <f t="shared" si="20"/>
        <v>6.1464490102947975</v>
      </c>
      <c r="F45" s="173">
        <f t="shared" si="20"/>
        <v>6.4645856527347414</v>
      </c>
      <c r="H45" s="68">
        <f t="shared" ref="H45:H70" si="21">IF(D8&gt;0,(H8/D8)*100,0)</f>
        <v>-0.67179034337805177</v>
      </c>
      <c r="I45" s="69">
        <f t="shared" ref="I45:I70" si="22">IF(D8&gt;0,I8/D8*100,0)</f>
        <v>48.267501693427022</v>
      </c>
      <c r="J45" s="69">
        <f t="shared" ref="J45:J70" si="23">IF(D8&gt;0,(J8/D8)*100,0)</f>
        <v>47.595711350048973</v>
      </c>
      <c r="L45" t="str">
        <f t="shared" ref="L45:L70" si="24">L8</f>
        <v>11 Corporate managers and directors</v>
      </c>
      <c r="M45" s="173">
        <f t="shared" ref="M45:Q45" si="25">M8/M$35*100</f>
        <v>7.7297064770524644</v>
      </c>
      <c r="N45" s="173">
        <f t="shared" si="25"/>
        <v>8.4870713509649747</v>
      </c>
      <c r="O45" s="173">
        <f t="shared" si="25"/>
        <v>8.8667008668995795</v>
      </c>
      <c r="P45" s="173">
        <f t="shared" si="25"/>
        <v>7.522097430850998</v>
      </c>
      <c r="Q45" s="173">
        <f t="shared" si="25"/>
        <v>7.6449312650550185</v>
      </c>
      <c r="S45" s="68">
        <f t="shared" ref="S45:S70" si="26">IF(O8&gt;0,(S8/O8)*100,0)</f>
        <v>-8.7612734593565271</v>
      </c>
      <c r="T45" s="69">
        <f t="shared" ref="T45:T70" si="27">IF(O8&gt;0,T8/O8*100,0)</f>
        <v>41.865441131591233</v>
      </c>
      <c r="U45" s="69">
        <f t="shared" ref="U45:U70" si="28">IF(O8&gt;0,(U8/O8)*100,0)</f>
        <v>33.104167672234709</v>
      </c>
      <c r="W45" t="str">
        <f t="shared" ref="W45:W70" si="29">W8</f>
        <v>11 Corporate managers and directors</v>
      </c>
      <c r="X45" s="173">
        <f t="shared" ref="X45:AB45" si="30">X8/X$35*100</f>
        <v>3.6675423536727001</v>
      </c>
      <c r="Y45" s="173">
        <f t="shared" si="30"/>
        <v>4.5190023881864647</v>
      </c>
      <c r="Z45" s="173">
        <f t="shared" si="30"/>
        <v>4.8099082463025944</v>
      </c>
      <c r="AA45" s="173">
        <f t="shared" si="30"/>
        <v>4.582814326582116</v>
      </c>
      <c r="AB45" s="173">
        <f t="shared" si="30"/>
        <v>5.1509480000204402</v>
      </c>
      <c r="AD45" s="68">
        <f t="shared" ref="AD45:AD70" si="31">IF(Z8&gt;0,(AD8/Z8)*100,0)</f>
        <v>16.370928295271575</v>
      </c>
      <c r="AE45" s="69">
        <f t="shared" ref="AE45:AE70" si="32">IF(Z8&gt;0,AE8/Z8*100,0)</f>
        <v>61.755201129680223</v>
      </c>
      <c r="AF45" s="69">
        <f t="shared" ref="AF45:AF70" si="33">IF(Z8&gt;0,(AF8/Z8)*100,0)</f>
        <v>78.126129424951813</v>
      </c>
    </row>
    <row r="46" spans="1:32" x14ac:dyDescent="0.2">
      <c r="A46" t="str">
        <f t="shared" si="19"/>
        <v>12 Other managers and proprietors</v>
      </c>
      <c r="B46" s="173">
        <f t="shared" si="20"/>
        <v>2.6396793098868363</v>
      </c>
      <c r="C46" s="173">
        <f t="shared" si="20"/>
        <v>2.629787167275901</v>
      </c>
      <c r="D46" s="173">
        <f t="shared" si="20"/>
        <v>2.8137706699482892</v>
      </c>
      <c r="E46" s="173">
        <f t="shared" si="20"/>
        <v>2.8323021571938232</v>
      </c>
      <c r="F46" s="173">
        <f t="shared" si="20"/>
        <v>3.1132945523256681</v>
      </c>
      <c r="H46" s="68">
        <f t="shared" si="21"/>
        <v>18.554021427595153</v>
      </c>
      <c r="I46" s="69">
        <f t="shared" si="22"/>
        <v>61.825147126176148</v>
      </c>
      <c r="J46" s="69">
        <f t="shared" si="23"/>
        <v>80.379168553771308</v>
      </c>
      <c r="L46" t="str">
        <f t="shared" si="24"/>
        <v>12 Other managers and proprietors</v>
      </c>
      <c r="M46" s="173">
        <f t="shared" ref="M46:Q46" si="34">M9/M$35*100</f>
        <v>2.9102320290333674</v>
      </c>
      <c r="N46" s="173">
        <f t="shared" si="34"/>
        <v>2.9875722814376933</v>
      </c>
      <c r="O46" s="173">
        <f t="shared" si="34"/>
        <v>2.9290102351550074</v>
      </c>
      <c r="P46" s="173">
        <f t="shared" si="34"/>
        <v>3.2323760941641853</v>
      </c>
      <c r="Q46" s="173">
        <f t="shared" si="34"/>
        <v>3.5700817486725462</v>
      </c>
      <c r="S46" s="68">
        <f t="shared" si="26"/>
        <v>28.980767990898173</v>
      </c>
      <c r="T46" s="69">
        <f t="shared" si="27"/>
        <v>60.370354698023043</v>
      </c>
      <c r="U46" s="69">
        <f t="shared" si="28"/>
        <v>89.351122688921208</v>
      </c>
      <c r="W46" t="str">
        <f t="shared" si="29"/>
        <v>12 Other managers and proprietors</v>
      </c>
      <c r="X46" s="173">
        <f t="shared" ref="X46:AB46" si="35">X9/X$35*100</f>
        <v>2.3261342068208615</v>
      </c>
      <c r="Y46" s="173">
        <f t="shared" si="35"/>
        <v>2.2158417922599623</v>
      </c>
      <c r="Z46" s="173">
        <f t="shared" si="35"/>
        <v>2.6820680400767589</v>
      </c>
      <c r="AA46" s="173">
        <f t="shared" si="35"/>
        <v>2.3775569806294445</v>
      </c>
      <c r="AB46" s="173">
        <f t="shared" si="35"/>
        <v>2.60492407664821</v>
      </c>
      <c r="AD46" s="68">
        <f t="shared" si="31"/>
        <v>5.5405623156320294</v>
      </c>
      <c r="AE46" s="69">
        <f t="shared" si="32"/>
        <v>63.640850774982169</v>
      </c>
      <c r="AF46" s="69">
        <f t="shared" si="33"/>
        <v>69.1814130906142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4.9779789494776034</v>
      </c>
      <c r="C47" s="173">
        <f t="shared" si="20"/>
        <v>5.4717228499556869</v>
      </c>
      <c r="D47" s="173">
        <f t="shared" si="20"/>
        <v>5.9072836084496627</v>
      </c>
      <c r="E47" s="173">
        <f t="shared" si="20"/>
        <v>6.946106692518514</v>
      </c>
      <c r="F47" s="173">
        <f t="shared" si="20"/>
        <v>7.5878395931163647</v>
      </c>
      <c r="H47" s="68">
        <f t="shared" si="21"/>
        <v>37.630629491791346</v>
      </c>
      <c r="I47" s="69">
        <f t="shared" si="22"/>
        <v>45.413061988742911</v>
      </c>
      <c r="J47" s="69">
        <f t="shared" si="23"/>
        <v>83.043691480534264</v>
      </c>
      <c r="L47" t="str">
        <f t="shared" si="24"/>
        <v>21 Science, research, engineering and technology professionals</v>
      </c>
      <c r="M47" s="173">
        <f t="shared" ref="M47:Q47" si="36">M10/M$35*100</f>
        <v>7.7630115685967951</v>
      </c>
      <c r="N47" s="173">
        <f t="shared" si="36"/>
        <v>8.610621026505596</v>
      </c>
      <c r="O47" s="173">
        <f t="shared" si="36"/>
        <v>9.0520047884688193</v>
      </c>
      <c r="P47" s="173">
        <f t="shared" si="36"/>
        <v>10.388589455312703</v>
      </c>
      <c r="Q47" s="173">
        <f t="shared" si="36"/>
        <v>11.173524184834339</v>
      </c>
      <c r="S47" s="68">
        <f t="shared" si="26"/>
        <v>30.621024376674033</v>
      </c>
      <c r="T47" s="69">
        <f t="shared" si="27"/>
        <v>39.287270608251539</v>
      </c>
      <c r="U47" s="69">
        <f t="shared" si="28"/>
        <v>69.908294984925575</v>
      </c>
      <c r="W47" t="str">
        <f t="shared" si="29"/>
        <v>21 Science, research, engineering and technology professionals</v>
      </c>
      <c r="X47" s="173">
        <f t="shared" ref="X47:AB47" si="37">X10/X$35*100</f>
        <v>1.750388621210196</v>
      </c>
      <c r="Y47" s="173">
        <f t="shared" si="37"/>
        <v>1.8401229554971494</v>
      </c>
      <c r="Z47" s="173">
        <f t="shared" si="37"/>
        <v>2.3133091876135192</v>
      </c>
      <c r="AA47" s="173">
        <f t="shared" si="37"/>
        <v>3.0331988844234115</v>
      </c>
      <c r="AB47" s="173">
        <f t="shared" si="37"/>
        <v>3.5972369753127635</v>
      </c>
      <c r="AD47" s="68">
        <f t="shared" si="31"/>
        <v>68.977737564502391</v>
      </c>
      <c r="AE47" s="69">
        <f t="shared" si="32"/>
        <v>72.807735623214185</v>
      </c>
      <c r="AF47" s="69">
        <f t="shared" si="33"/>
        <v>141.7854731877166</v>
      </c>
    </row>
    <row r="48" spans="1:32" x14ac:dyDescent="0.2">
      <c r="A48" t="str">
        <f t="shared" si="19"/>
        <v>22 Health professionals</v>
      </c>
      <c r="B48" s="173">
        <f t="shared" si="20"/>
        <v>4.099129483031362</v>
      </c>
      <c r="C48" s="173">
        <f t="shared" si="20"/>
        <v>4.780841057866029</v>
      </c>
      <c r="D48" s="173">
        <f t="shared" si="20"/>
        <v>4.8137124994039517</v>
      </c>
      <c r="E48" s="173">
        <f t="shared" si="20"/>
        <v>4.5815103296675073</v>
      </c>
      <c r="F48" s="173">
        <f t="shared" si="20"/>
        <v>4.7152320361388016</v>
      </c>
      <c r="H48" s="68">
        <f t="shared" si="21"/>
        <v>4.9561031295426581</v>
      </c>
      <c r="I48" s="69">
        <f t="shared" si="22"/>
        <v>52.920564464094063</v>
      </c>
      <c r="J48" s="69">
        <f t="shared" si="23"/>
        <v>57.876667593636725</v>
      </c>
      <c r="L48" t="str">
        <f t="shared" si="24"/>
        <v>22 Health professionals</v>
      </c>
      <c r="M48" s="173">
        <f t="shared" ref="M48:Q48" si="38">M11/M$35*100</f>
        <v>1.7927482811785733</v>
      </c>
      <c r="N48" s="173">
        <f t="shared" si="38"/>
        <v>2.124641936499942</v>
      </c>
      <c r="O48" s="173">
        <f t="shared" si="38"/>
        <v>2.3351723162264046</v>
      </c>
      <c r="P48" s="173">
        <f t="shared" si="38"/>
        <v>2.2258197778062874</v>
      </c>
      <c r="Q48" s="173">
        <f t="shared" si="38"/>
        <v>2.2949116070376108</v>
      </c>
      <c r="S48" s="68">
        <f t="shared" si="26"/>
        <v>3.9955404224924407</v>
      </c>
      <c r="T48" s="69">
        <f t="shared" si="27"/>
        <v>38.18986630117724</v>
      </c>
      <c r="U48" s="69">
        <f t="shared" si="28"/>
        <v>42.185406723669686</v>
      </c>
      <c r="W48" t="str">
        <f t="shared" si="29"/>
        <v>22 Health professionals</v>
      </c>
      <c r="X48" s="173">
        <f t="shared" ref="X48:AB48" si="39">X11/X$35*100</f>
        <v>6.772007929515091</v>
      </c>
      <c r="Y48" s="173">
        <f t="shared" si="39"/>
        <v>7.8539743378428186</v>
      </c>
      <c r="Z48" s="173">
        <f t="shared" si="39"/>
        <v>7.6463356508467282</v>
      </c>
      <c r="AA48" s="173">
        <f t="shared" si="39"/>
        <v>7.2591126849954506</v>
      </c>
      <c r="AB48" s="173">
        <f t="shared" si="39"/>
        <v>7.4088702503318364</v>
      </c>
      <c r="AD48" s="68">
        <f t="shared" si="31"/>
        <v>5.291364976143341</v>
      </c>
      <c r="AE48" s="69">
        <f t="shared" si="32"/>
        <v>58.061968592703749</v>
      </c>
      <c r="AF48" s="69">
        <f t="shared" si="33"/>
        <v>63.353333568847084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4.1338271693138315</v>
      </c>
      <c r="C49" s="173">
        <f t="shared" si="20"/>
        <v>3.8564706246944609</v>
      </c>
      <c r="D49" s="173">
        <f t="shared" si="20"/>
        <v>4.193156085067411</v>
      </c>
      <c r="E49" s="173">
        <f t="shared" si="20"/>
        <v>4.0755610807823599</v>
      </c>
      <c r="F49" s="173">
        <f t="shared" si="20"/>
        <v>4.3537270858084991</v>
      </c>
      <c r="H49" s="68">
        <f t="shared" si="21"/>
        <v>11.251262896028811</v>
      </c>
      <c r="I49" s="69">
        <f t="shared" si="22"/>
        <v>52.379272066772053</v>
      </c>
      <c r="J49" s="69">
        <f t="shared" si="23"/>
        <v>63.630534962800866</v>
      </c>
      <c r="L49" t="str">
        <f t="shared" si="24"/>
        <v>23 Teaching and other educational professionals</v>
      </c>
      <c r="M49" s="173">
        <f t="shared" ref="M49:Q49" si="40">M12/M$35*100</f>
        <v>2.5882455876794581</v>
      </c>
      <c r="N49" s="173">
        <f t="shared" si="40"/>
        <v>2.2940512673314855</v>
      </c>
      <c r="O49" s="173">
        <f t="shared" si="40"/>
        <v>2.5547226545090131</v>
      </c>
      <c r="P49" s="173">
        <f t="shared" si="40"/>
        <v>2.5506894205515764</v>
      </c>
      <c r="Q49" s="173">
        <f t="shared" si="40"/>
        <v>2.6845067042619535</v>
      </c>
      <c r="S49" s="68">
        <f t="shared" si="26"/>
        <v>11.195809466459984</v>
      </c>
      <c r="T49" s="69">
        <f t="shared" si="27"/>
        <v>44.897507161719929</v>
      </c>
      <c r="U49" s="69">
        <f t="shared" si="28"/>
        <v>56.093316628179899</v>
      </c>
      <c r="W49" t="str">
        <f t="shared" si="29"/>
        <v>23 Teaching and other educational professionals</v>
      </c>
      <c r="X49" s="173">
        <f t="shared" ref="X49:AB49" si="41">X12/X$35*100</f>
        <v>5.9250105580416212</v>
      </c>
      <c r="Y49" s="173">
        <f t="shared" si="41"/>
        <v>5.6641374090741774</v>
      </c>
      <c r="Z49" s="173">
        <f t="shared" si="41"/>
        <v>6.0656552678515165</v>
      </c>
      <c r="AA49" s="173">
        <f t="shared" si="41"/>
        <v>5.8088107836267469</v>
      </c>
      <c r="AB49" s="173">
        <f t="shared" si="41"/>
        <v>6.2114463173539596</v>
      </c>
      <c r="AD49" s="68">
        <f t="shared" si="31"/>
        <v>11.277955274971621</v>
      </c>
      <c r="AE49" s="69">
        <f t="shared" si="32"/>
        <v>55.98060214788466</v>
      </c>
      <c r="AF49" s="69">
        <f t="shared" si="33"/>
        <v>67.258557422856285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4.9841238300087669</v>
      </c>
      <c r="C50" s="173">
        <f t="shared" si="20"/>
        <v>5.6523828279461448</v>
      </c>
      <c r="D50" s="173">
        <f t="shared" si="20"/>
        <v>6.3401333619212981</v>
      </c>
      <c r="E50" s="173">
        <f t="shared" si="20"/>
        <v>6.4260831447066185</v>
      </c>
      <c r="F50" s="173">
        <f t="shared" si="20"/>
        <v>6.8809754197498778</v>
      </c>
      <c r="H50" s="68">
        <f t="shared" si="21"/>
        <v>16.288398627995878</v>
      </c>
      <c r="I50" s="69">
        <f t="shared" si="22"/>
        <v>50.921010849267702</v>
      </c>
      <c r="J50" s="69">
        <f t="shared" si="23"/>
        <v>67.209409477263577</v>
      </c>
      <c r="L50" t="str">
        <f t="shared" si="24"/>
        <v>24 Business, media and public service professionals</v>
      </c>
      <c r="M50" s="173">
        <f t="shared" ref="M50:Q50" si="42">M13/M$35*100</f>
        <v>5.6562749750366574</v>
      </c>
      <c r="N50" s="173">
        <f t="shared" si="42"/>
        <v>6.1610835196174261</v>
      </c>
      <c r="O50" s="173">
        <f t="shared" si="42"/>
        <v>7.0379468446287401</v>
      </c>
      <c r="P50" s="173">
        <f t="shared" si="42"/>
        <v>7.2154437545175618</v>
      </c>
      <c r="Q50" s="173">
        <f t="shared" si="42"/>
        <v>7.5241616721675149</v>
      </c>
      <c r="S50" s="68">
        <f t="shared" si="26"/>
        <v>13.130530399874008</v>
      </c>
      <c r="T50" s="69">
        <f t="shared" si="27"/>
        <v>45.178012931873226</v>
      </c>
      <c r="U50" s="69">
        <f t="shared" si="28"/>
        <v>58.308543331747245</v>
      </c>
      <c r="W50" t="str">
        <f t="shared" si="29"/>
        <v>24 Business, media and public service professionals</v>
      </c>
      <c r="X50" s="173">
        <f t="shared" ref="X50:AB50" si="43">X13/X$35*100</f>
        <v>4.2051640002628439</v>
      </c>
      <c r="Y50" s="173">
        <f t="shared" si="43"/>
        <v>5.0638331922854816</v>
      </c>
      <c r="Z50" s="173">
        <f t="shared" si="43"/>
        <v>5.5426306060967514</v>
      </c>
      <c r="AA50" s="173">
        <f t="shared" si="43"/>
        <v>5.52885416598403</v>
      </c>
      <c r="AB50" s="173">
        <f t="shared" si="43"/>
        <v>6.1651565358018896</v>
      </c>
      <c r="AD50" s="68">
        <f t="shared" si="31"/>
        <v>20.871050711471455</v>
      </c>
      <c r="AE50" s="69">
        <f t="shared" si="32"/>
        <v>59.255165244049593</v>
      </c>
      <c r="AF50" s="69">
        <f t="shared" si="33"/>
        <v>80.126215955521047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1.5735913508711359</v>
      </c>
      <c r="C51" s="173">
        <f t="shared" si="20"/>
        <v>1.7069620711815237</v>
      </c>
      <c r="D51" s="173">
        <f t="shared" si="20"/>
        <v>1.8815554920383126</v>
      </c>
      <c r="E51" s="173">
        <f t="shared" si="20"/>
        <v>1.7074708441514459</v>
      </c>
      <c r="F51" s="173">
        <f t="shared" si="20"/>
        <v>1.7621346408479943</v>
      </c>
      <c r="H51" s="68">
        <f t="shared" si="21"/>
        <v>0.34756401209801324</v>
      </c>
      <c r="I51" s="69">
        <f t="shared" si="22"/>
        <v>38.461190039803931</v>
      </c>
      <c r="J51" s="69">
        <f t="shared" si="23"/>
        <v>38.808754051901943</v>
      </c>
      <c r="L51" t="str">
        <f t="shared" si="24"/>
        <v>31 Science, engineering and technology associate professionals</v>
      </c>
      <c r="M51" s="173">
        <f t="shared" ref="M51:Q51" si="44">M14/M$35*100</f>
        <v>2.2692978690754293</v>
      </c>
      <c r="N51" s="173">
        <f t="shared" si="44"/>
        <v>2.5437262239329455</v>
      </c>
      <c r="O51" s="173">
        <f t="shared" si="44"/>
        <v>2.7226946144796216</v>
      </c>
      <c r="P51" s="173">
        <f t="shared" si="44"/>
        <v>2.3741852551934444</v>
      </c>
      <c r="Q51" s="173">
        <f t="shared" si="44"/>
        <v>2.3790228029174134</v>
      </c>
      <c r="S51" s="68">
        <f t="shared" si="26"/>
        <v>-7.5371321571715972</v>
      </c>
      <c r="T51" s="69">
        <f t="shared" si="27"/>
        <v>33.086387226169435</v>
      </c>
      <c r="U51" s="69">
        <f t="shared" si="28"/>
        <v>25.549255068997834</v>
      </c>
      <c r="W51" t="str">
        <f t="shared" si="29"/>
        <v>31 Science, engineering and technology associate professionals</v>
      </c>
      <c r="X51" s="173">
        <f t="shared" ref="X51:AB51" si="45">X14/X$35*100</f>
        <v>0.76733306360592435</v>
      </c>
      <c r="Y51" s="173">
        <f t="shared" si="45"/>
        <v>0.73885401609359647</v>
      </c>
      <c r="Z51" s="173">
        <f t="shared" si="45"/>
        <v>0.9202516697387968</v>
      </c>
      <c r="AA51" s="173">
        <f t="shared" si="45"/>
        <v>0.94964801554321743</v>
      </c>
      <c r="AB51" s="173">
        <f t="shared" si="45"/>
        <v>1.0755835927908697</v>
      </c>
      <c r="AD51" s="68">
        <f t="shared" si="31"/>
        <v>27.008176169949731</v>
      </c>
      <c r="AE51" s="69">
        <f t="shared" si="32"/>
        <v>56.635071463127403</v>
      </c>
      <c r="AF51" s="69">
        <f t="shared" si="33"/>
        <v>83.643247633077138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1.7479691366991956</v>
      </c>
      <c r="C52" s="173">
        <f t="shared" si="20"/>
        <v>1.9541370263136741</v>
      </c>
      <c r="D52" s="173">
        <f t="shared" si="20"/>
        <v>2.0068952973247773</v>
      </c>
      <c r="E52" s="173">
        <f t="shared" si="20"/>
        <v>3.109983874037586</v>
      </c>
      <c r="F52" s="173">
        <f t="shared" si="20"/>
        <v>3.5451973122432827</v>
      </c>
      <c r="H52" s="68">
        <f t="shared" si="21"/>
        <v>89.278145769185656</v>
      </c>
      <c r="I52" s="69">
        <f t="shared" si="22"/>
        <v>94.310183368830238</v>
      </c>
      <c r="J52" s="69">
        <f t="shared" si="23"/>
        <v>183.58832913801589</v>
      </c>
      <c r="L52" t="str">
        <f t="shared" si="24"/>
        <v>32 Health and social care associate professionals</v>
      </c>
      <c r="M52" s="173">
        <f t="shared" ref="M52:Q52" si="46">M15/M$35*100</f>
        <v>0.74574908472062651</v>
      </c>
      <c r="N52" s="173">
        <f t="shared" si="46"/>
        <v>0.77730937755522167</v>
      </c>
      <c r="O52" s="173">
        <f t="shared" si="46"/>
        <v>0.84590666125152025</v>
      </c>
      <c r="P52" s="173">
        <f t="shared" si="46"/>
        <v>1.0960823460846392</v>
      </c>
      <c r="Q52" s="173">
        <f t="shared" si="46"/>
        <v>1.1816862780007409</v>
      </c>
      <c r="S52" s="68">
        <f t="shared" si="26"/>
        <v>47.824845760186477</v>
      </c>
      <c r="T52" s="69">
        <f t="shared" si="27"/>
        <v>64.932525255682904</v>
      </c>
      <c r="U52" s="69">
        <f t="shared" si="28"/>
        <v>112.75737101586938</v>
      </c>
      <c r="W52" t="str">
        <f t="shared" si="29"/>
        <v>32 Health and social care associate professionals</v>
      </c>
      <c r="X52" s="173">
        <f t="shared" ref="X52:AB52" si="47">X15/X$35*100</f>
        <v>2.9094477220325152</v>
      </c>
      <c r="Y52" s="173">
        <f t="shared" si="47"/>
        <v>3.3156871386924589</v>
      </c>
      <c r="Z52" s="173">
        <f t="shared" si="47"/>
        <v>3.3337421692955922</v>
      </c>
      <c r="AA52" s="173">
        <f t="shared" si="47"/>
        <v>5.3990907647473314</v>
      </c>
      <c r="AB52" s="173">
        <f t="shared" si="47"/>
        <v>6.1756108578856148</v>
      </c>
      <c r="AD52" s="68">
        <f t="shared" si="31"/>
        <v>101.29919517179987</v>
      </c>
      <c r="AE52" s="69">
        <f t="shared" si="32"/>
        <v>102.82941535843271</v>
      </c>
      <c r="AF52" s="69">
        <f t="shared" si="33"/>
        <v>204.12861053023258</v>
      </c>
    </row>
    <row r="53" spans="1:32" x14ac:dyDescent="0.2">
      <c r="A53" t="str">
        <f t="shared" si="19"/>
        <v>33 Protective service occupations</v>
      </c>
      <c r="B53" s="173">
        <f t="shared" si="20"/>
        <v>1.0052260333352578</v>
      </c>
      <c r="C53" s="173">
        <f t="shared" si="20"/>
        <v>0.99615880705094983</v>
      </c>
      <c r="D53" s="173">
        <f t="shared" si="20"/>
        <v>1.0792747568651018</v>
      </c>
      <c r="E53" s="173">
        <f t="shared" si="20"/>
        <v>0.89710918987999744</v>
      </c>
      <c r="F53" s="173">
        <f t="shared" si="20"/>
        <v>0.94213452970011835</v>
      </c>
      <c r="H53" s="68">
        <f t="shared" si="21"/>
        <v>-6.4668246431090175</v>
      </c>
      <c r="I53" s="69">
        <f t="shared" si="22"/>
        <v>30.35599172196758</v>
      </c>
      <c r="J53" s="69">
        <f t="shared" si="23"/>
        <v>23.889167078858563</v>
      </c>
      <c r="L53" t="str">
        <f t="shared" si="24"/>
        <v>33 Protective service occupations</v>
      </c>
      <c r="M53" s="173">
        <f t="shared" ref="M53:Q53" si="48">M16/M$35*100</f>
        <v>1.4506396551679637</v>
      </c>
      <c r="N53" s="173">
        <f t="shared" si="48"/>
        <v>1.4045157777820181</v>
      </c>
      <c r="O53" s="173">
        <f t="shared" si="48"/>
        <v>1.5026359580462882</v>
      </c>
      <c r="P53" s="173">
        <f t="shared" si="48"/>
        <v>1.239443405764967</v>
      </c>
      <c r="Q53" s="173">
        <f t="shared" si="48"/>
        <v>1.2061357470109411</v>
      </c>
      <c r="S53" s="68">
        <f t="shared" si="26"/>
        <v>-15.06042202966135</v>
      </c>
      <c r="T53" s="69">
        <f t="shared" si="27"/>
        <v>24.01285059160001</v>
      </c>
      <c r="U53" s="69">
        <f t="shared" si="28"/>
        <v>8.9524285619386621</v>
      </c>
      <c r="W53" t="str">
        <f t="shared" si="29"/>
        <v>33 Protective service occupations</v>
      </c>
      <c r="X53" s="173">
        <f t="shared" ref="X53:AB53" si="49">X16/X$35*100</f>
        <v>0.48903362394061922</v>
      </c>
      <c r="Y53" s="173">
        <f t="shared" si="49"/>
        <v>0.5237034904409773</v>
      </c>
      <c r="Z53" s="173">
        <f t="shared" si="49"/>
        <v>0.59543239351434252</v>
      </c>
      <c r="AA53" s="173">
        <f t="shared" si="49"/>
        <v>0.50799403125327924</v>
      </c>
      <c r="AB53" s="173">
        <f t="shared" si="49"/>
        <v>0.64832063671653861</v>
      </c>
      <c r="AD53" s="68">
        <f t="shared" si="31"/>
        <v>18.318188773111643</v>
      </c>
      <c r="AE53" s="69">
        <f t="shared" si="32"/>
        <v>48.650406848182129</v>
      </c>
      <c r="AF53" s="69">
        <f t="shared" si="33"/>
        <v>66.968595621293773</v>
      </c>
    </row>
    <row r="54" spans="1:32" x14ac:dyDescent="0.2">
      <c r="A54" t="str">
        <f t="shared" si="19"/>
        <v>34 Culture, media and sports occupations</v>
      </c>
      <c r="B54" s="173">
        <f t="shared" si="20"/>
        <v>1.6367693409435593</v>
      </c>
      <c r="C54" s="173">
        <f t="shared" si="20"/>
        <v>1.6470403455368758</v>
      </c>
      <c r="D54" s="173">
        <f t="shared" si="20"/>
        <v>1.7442079803678463</v>
      </c>
      <c r="E54" s="173">
        <f t="shared" si="20"/>
        <v>1.4697276008682822</v>
      </c>
      <c r="F54" s="173">
        <f t="shared" si="20"/>
        <v>1.549777936897704</v>
      </c>
      <c r="H54" s="68">
        <f t="shared" si="21"/>
        <v>-4.7958277597979917</v>
      </c>
      <c r="I54" s="69">
        <f t="shared" si="22"/>
        <v>41.690978290213224</v>
      </c>
      <c r="J54" s="69">
        <f t="shared" si="23"/>
        <v>36.895150530415236</v>
      </c>
      <c r="L54" t="str">
        <f t="shared" si="24"/>
        <v>34 Culture, media and sports occupations</v>
      </c>
      <c r="M54" s="173">
        <f t="shared" ref="M54:Q54" si="50">M17/M$35*100</f>
        <v>1.8458812322256852</v>
      </c>
      <c r="N54" s="173">
        <f t="shared" si="50"/>
        <v>1.8912156186005249</v>
      </c>
      <c r="O54" s="173">
        <f t="shared" si="50"/>
        <v>1.9906748950632163</v>
      </c>
      <c r="P54" s="173">
        <f t="shared" si="50"/>
        <v>1.6625094785666237</v>
      </c>
      <c r="Q54" s="173">
        <f t="shared" si="50"/>
        <v>1.714071295734098</v>
      </c>
      <c r="S54" s="68">
        <f t="shared" si="26"/>
        <v>-8.8836677210741275</v>
      </c>
      <c r="T54" s="69">
        <f t="shared" si="27"/>
        <v>35.583624725739845</v>
      </c>
      <c r="U54" s="69">
        <f t="shared" si="28"/>
        <v>26.69995700466572</v>
      </c>
      <c r="W54" t="str">
        <f t="shared" si="29"/>
        <v>34 Culture, media and sports occupations</v>
      </c>
      <c r="X54" s="173">
        <f t="shared" ref="X54:AB54" si="51">X17/X$35*100</f>
        <v>1.3944283668398716</v>
      </c>
      <c r="Y54" s="173">
        <f t="shared" si="51"/>
        <v>1.3645377455761507</v>
      </c>
      <c r="Z54" s="173">
        <f t="shared" si="51"/>
        <v>1.462530929751813</v>
      </c>
      <c r="AA54" s="173">
        <f t="shared" si="51"/>
        <v>1.2506015321315451</v>
      </c>
      <c r="AB54" s="173">
        <f t="shared" si="51"/>
        <v>1.3669315400409969</v>
      </c>
      <c r="AD54" s="68">
        <f t="shared" si="31"/>
        <v>1.5630723245892235</v>
      </c>
      <c r="AE54" s="69">
        <f t="shared" si="32"/>
        <v>51.191362714359634</v>
      </c>
      <c r="AF54" s="69">
        <f t="shared" si="33"/>
        <v>52.754435038948856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5.7448832081634826</v>
      </c>
      <c r="C55" s="173">
        <f t="shared" si="52"/>
        <v>5.9814966600010004</v>
      </c>
      <c r="D55" s="173">
        <f t="shared" si="52"/>
        <v>6.2698026655915715</v>
      </c>
      <c r="E55" s="173">
        <f t="shared" si="52"/>
        <v>6.147956173515098</v>
      </c>
      <c r="F55" s="173">
        <f t="shared" si="52"/>
        <v>6.267470880892108</v>
      </c>
      <c r="H55" s="68">
        <f t="shared" si="21"/>
        <v>7.1083254308974526</v>
      </c>
      <c r="I55" s="69">
        <f t="shared" si="22"/>
        <v>47.054799845207036</v>
      </c>
      <c r="J55" s="69">
        <f t="shared" si="23"/>
        <v>54.163125276104488</v>
      </c>
      <c r="L55" t="str">
        <f t="shared" si="24"/>
        <v>35 Business and public service associate professionals</v>
      </c>
      <c r="M55" s="173">
        <f t="shared" ref="M55:Q55" si="53">M18/M$35*100</f>
        <v>5.9259676790718574</v>
      </c>
      <c r="N55" s="173">
        <f t="shared" si="53"/>
        <v>6.0511837538598758</v>
      </c>
      <c r="O55" s="173">
        <f t="shared" si="53"/>
        <v>6.4363251655785785</v>
      </c>
      <c r="P55" s="173">
        <f t="shared" si="53"/>
        <v>6.2626126807367193</v>
      </c>
      <c r="Q55" s="173">
        <f t="shared" si="53"/>
        <v>6.1354345570416227</v>
      </c>
      <c r="S55" s="68">
        <f t="shared" si="26"/>
        <v>0.87302353223066309</v>
      </c>
      <c r="T55" s="69">
        <f t="shared" si="27"/>
        <v>38.584036864110224</v>
      </c>
      <c r="U55" s="69">
        <f t="shared" si="28"/>
        <v>39.457060396340893</v>
      </c>
      <c r="W55" t="str">
        <f t="shared" si="29"/>
        <v>35 Business and public service associate professionals</v>
      </c>
      <c r="X55" s="173">
        <f t="shared" ref="X55:AB55" si="54">X18/X$35*100</f>
        <v>5.5350233728096683</v>
      </c>
      <c r="Y55" s="173">
        <f t="shared" si="54"/>
        <v>5.9008710300924863</v>
      </c>
      <c r="Z55" s="173">
        <f t="shared" si="54"/>
        <v>6.0794908474088913</v>
      </c>
      <c r="AA55" s="173">
        <f t="shared" si="54"/>
        <v>6.0176315289866649</v>
      </c>
      <c r="AB55" s="173">
        <f t="shared" si="54"/>
        <v>6.4144175757631219</v>
      </c>
      <c r="AD55" s="68">
        <f t="shared" si="31"/>
        <v>14.652662602942184</v>
      </c>
      <c r="AE55" s="69">
        <f t="shared" si="32"/>
        <v>57.303909362668158</v>
      </c>
      <c r="AF55" s="69">
        <f t="shared" si="33"/>
        <v>71.956571965610351</v>
      </c>
    </row>
    <row r="56" spans="1:32" x14ac:dyDescent="0.2">
      <c r="A56" t="str">
        <f t="shared" si="19"/>
        <v>41 Administrative occupations</v>
      </c>
      <c r="B56" s="173">
        <f t="shared" si="52"/>
        <v>10.357700705194244</v>
      </c>
      <c r="C56" s="173">
        <f t="shared" si="52"/>
        <v>9.7115759905321415</v>
      </c>
      <c r="D56" s="173">
        <f t="shared" si="52"/>
        <v>10.313870366471049</v>
      </c>
      <c r="E56" s="173">
        <f t="shared" si="52"/>
        <v>10.486133161029954</v>
      </c>
      <c r="F56" s="173">
        <f t="shared" si="52"/>
        <v>10.025581508361462</v>
      </c>
      <c r="H56" s="68">
        <f t="shared" si="21"/>
        <v>4.1532150231876823</v>
      </c>
      <c r="I56" s="69">
        <f t="shared" si="22"/>
        <v>51.905222723907904</v>
      </c>
      <c r="J56" s="69">
        <f t="shared" si="23"/>
        <v>56.058437747095589</v>
      </c>
      <c r="L56" t="str">
        <f t="shared" si="24"/>
        <v>41 Administrative occupations</v>
      </c>
      <c r="M56" s="173">
        <f t="shared" ref="M56:Q56" si="55">M19/M$35*100</f>
        <v>6.1060590390362472</v>
      </c>
      <c r="N56" s="173">
        <f t="shared" si="55"/>
        <v>5.5796470002824279</v>
      </c>
      <c r="O56" s="173">
        <f t="shared" si="55"/>
        <v>6.7980575247540918</v>
      </c>
      <c r="P56" s="173">
        <f t="shared" si="55"/>
        <v>7.2105574452526175</v>
      </c>
      <c r="Q56" s="173">
        <f t="shared" si="55"/>
        <v>7.8960998239339553</v>
      </c>
      <c r="S56" s="68">
        <f t="shared" si="26"/>
        <v>22.912338601850831</v>
      </c>
      <c r="T56" s="69">
        <f t="shared" si="27"/>
        <v>43.04909522523851</v>
      </c>
      <c r="U56" s="69">
        <f t="shared" si="28"/>
        <v>65.961433827089337</v>
      </c>
      <c r="W56" t="str">
        <f t="shared" si="29"/>
        <v>41 Administrative occupations</v>
      </c>
      <c r="X56" s="173">
        <f t="shared" ref="X56:AB56" si="56">X19/X$35*100</f>
        <v>15.284952697413384</v>
      </c>
      <c r="Y56" s="173">
        <f t="shared" si="56"/>
        <v>14.492079224757532</v>
      </c>
      <c r="Z56" s="173">
        <f t="shared" si="56"/>
        <v>14.331950411806288</v>
      </c>
      <c r="AA56" s="173">
        <f t="shared" si="56"/>
        <v>14.20932560016027</v>
      </c>
      <c r="AB56" s="173">
        <f t="shared" si="56"/>
        <v>12.395537640049483</v>
      </c>
      <c r="AD56" s="68">
        <f t="shared" si="31"/>
        <v>-6.01594119245103</v>
      </c>
      <c r="AE56" s="69">
        <f t="shared" si="32"/>
        <v>56.706051697710315</v>
      </c>
      <c r="AF56" s="69">
        <f t="shared" si="33"/>
        <v>50.690110505259291</v>
      </c>
    </row>
    <row r="57" spans="1:32" x14ac:dyDescent="0.2">
      <c r="A57" t="str">
        <f t="shared" si="19"/>
        <v>42 Secretarial and related occupations</v>
      </c>
      <c r="B57" s="173">
        <f t="shared" si="52"/>
        <v>2.3737191028822346</v>
      </c>
      <c r="C57" s="173">
        <f t="shared" si="52"/>
        <v>2.0162422637274742</v>
      </c>
      <c r="D57" s="173">
        <f t="shared" si="52"/>
        <v>2.0074191160958565</v>
      </c>
      <c r="E57" s="173">
        <f t="shared" si="52"/>
        <v>1.8195489628062458</v>
      </c>
      <c r="F57" s="173">
        <f t="shared" si="52"/>
        <v>1.1492913240996443</v>
      </c>
      <c r="H57" s="68">
        <f t="shared" si="21"/>
        <v>-38.655327887335858</v>
      </c>
      <c r="I57" s="69">
        <f t="shared" si="22"/>
        <v>43.86598676237228</v>
      </c>
      <c r="J57" s="69">
        <f t="shared" si="23"/>
        <v>5.2106588750364242</v>
      </c>
      <c r="L57" t="str">
        <f t="shared" si="24"/>
        <v>42 Secretarial and related occupations</v>
      </c>
      <c r="M57" s="173">
        <f t="shared" ref="M57:Q57" si="57">M20/M$35*100</f>
        <v>0.39122387707229911</v>
      </c>
      <c r="N57" s="173">
        <f t="shared" si="57"/>
        <v>0.28064024724748293</v>
      </c>
      <c r="O57" s="173">
        <f t="shared" si="57"/>
        <v>0.2996418768874573</v>
      </c>
      <c r="P57" s="173">
        <f t="shared" si="57"/>
        <v>0.25409206031554232</v>
      </c>
      <c r="Q57" s="173">
        <f t="shared" si="57"/>
        <v>0.29048530521982374</v>
      </c>
      <c r="S57" s="68">
        <f t="shared" si="26"/>
        <v>2.586295177893831</v>
      </c>
      <c r="T57" s="69">
        <f t="shared" si="27"/>
        <v>30.919990938773644</v>
      </c>
      <c r="U57" s="69">
        <f t="shared" si="28"/>
        <v>33.506286116667475</v>
      </c>
      <c r="W57" t="str">
        <f t="shared" si="29"/>
        <v>42 Secretarial and related occupations</v>
      </c>
      <c r="X57" s="173">
        <f t="shared" ref="X57:AB57" si="58">X20/X$35*100</f>
        <v>4.6712442279862127</v>
      </c>
      <c r="Y57" s="173">
        <f t="shared" si="58"/>
        <v>4.0242755752121653</v>
      </c>
      <c r="Z57" s="173">
        <f t="shared" si="58"/>
        <v>3.9591685281578282</v>
      </c>
      <c r="AA57" s="173">
        <f t="shared" si="58"/>
        <v>3.5989299965170121</v>
      </c>
      <c r="AB57" s="173">
        <f t="shared" si="58"/>
        <v>2.1050791128647659</v>
      </c>
      <c r="AD57" s="68">
        <f t="shared" si="31"/>
        <v>-42.222524975978132</v>
      </c>
      <c r="AE57" s="69">
        <f t="shared" si="32"/>
        <v>44.985751581969083</v>
      </c>
      <c r="AF57" s="69">
        <f t="shared" si="33"/>
        <v>2.7632266059909516</v>
      </c>
    </row>
    <row r="58" spans="1:32" x14ac:dyDescent="0.2">
      <c r="A58" t="str">
        <f t="shared" si="19"/>
        <v>51 Skilled agricultural and related trades</v>
      </c>
      <c r="B58" s="173">
        <f t="shared" si="52"/>
        <v>0.92209816832478209</v>
      </c>
      <c r="C58" s="173">
        <f t="shared" si="52"/>
        <v>0.75245878191980786</v>
      </c>
      <c r="D58" s="173">
        <f t="shared" si="52"/>
        <v>0.64802663639876745</v>
      </c>
      <c r="E58" s="173">
        <f t="shared" si="52"/>
        <v>0.62677248960874599</v>
      </c>
      <c r="F58" s="173">
        <f t="shared" si="52"/>
        <v>0.6666101590940644</v>
      </c>
      <c r="H58" s="68">
        <f t="shared" si="21"/>
        <v>10.220873201635763</v>
      </c>
      <c r="I58" s="69">
        <f t="shared" si="22"/>
        <v>56.508038484013532</v>
      </c>
      <c r="J58" s="69">
        <f t="shared" si="23"/>
        <v>66.728911685649308</v>
      </c>
      <c r="L58" t="str">
        <f t="shared" si="24"/>
        <v>51 Skilled agricultural and related trades</v>
      </c>
      <c r="M58" s="173">
        <f t="shared" ref="M58:Q58" si="59">M21/M$35*100</f>
        <v>1.4705428681750516</v>
      </c>
      <c r="N58" s="173">
        <f t="shared" si="59"/>
        <v>1.1823719268584398</v>
      </c>
      <c r="O58" s="173">
        <f t="shared" si="59"/>
        <v>0.98550645446572072</v>
      </c>
      <c r="P58" s="173">
        <f t="shared" si="59"/>
        <v>0.93639421570315962</v>
      </c>
      <c r="Q58" s="173">
        <f t="shared" si="59"/>
        <v>0.98372074669701126</v>
      </c>
      <c r="S58" s="68">
        <f t="shared" si="26"/>
        <v>5.6282403008775166</v>
      </c>
      <c r="T58" s="69">
        <f t="shared" si="27"/>
        <v>51.370142962468648</v>
      </c>
      <c r="U58" s="69">
        <f t="shared" si="28"/>
        <v>56.998383263346163</v>
      </c>
      <c r="W58" t="str">
        <f t="shared" si="29"/>
        <v>51 Skilled agricultural and related trades</v>
      </c>
      <c r="X58" s="173">
        <f t="shared" ref="X58:AB58" si="60">X21/X$35*100</f>
        <v>0.28650244974174877</v>
      </c>
      <c r="Y58" s="173">
        <f t="shared" si="60"/>
        <v>0.25506369486364666</v>
      </c>
      <c r="Z58" s="173">
        <f t="shared" si="60"/>
        <v>0.26233462612214209</v>
      </c>
      <c r="AA58" s="173">
        <f t="shared" si="60"/>
        <v>0.2748400753975157</v>
      </c>
      <c r="AB58" s="173">
        <f t="shared" si="60"/>
        <v>0.31368945214051575</v>
      </c>
      <c r="AD58" s="68">
        <f t="shared" si="31"/>
        <v>29.938671691520302</v>
      </c>
      <c r="AE58" s="69">
        <f t="shared" si="32"/>
        <v>78.56684238692975</v>
      </c>
      <c r="AF58" s="69">
        <f t="shared" si="33"/>
        <v>108.50551407845003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4.6536741714984338</v>
      </c>
      <c r="C59" s="173">
        <f t="shared" si="52"/>
        <v>4.478853459591245</v>
      </c>
      <c r="D59" s="173">
        <f t="shared" si="52"/>
        <v>3.7945832652134763</v>
      </c>
      <c r="E59" s="173">
        <f t="shared" si="52"/>
        <v>3.6512233982978017</v>
      </c>
      <c r="F59" s="173">
        <f t="shared" si="52"/>
        <v>3.2889935227299993</v>
      </c>
      <c r="H59" s="68">
        <f t="shared" si="21"/>
        <v>-7.1282331613782741</v>
      </c>
      <c r="I59" s="69">
        <f t="shared" si="22"/>
        <v>36.533502193551094</v>
      </c>
      <c r="J59" s="69">
        <f t="shared" si="23"/>
        <v>29.405269032172821</v>
      </c>
      <c r="L59" t="str">
        <f t="shared" si="24"/>
        <v>52 Skilled metal, electrical and electronic trades</v>
      </c>
      <c r="M59" s="173">
        <f t="shared" ref="M59:Q59" si="61">M22/M$35*100</f>
        <v>8.551319199489722</v>
      </c>
      <c r="N59" s="173">
        <f t="shared" si="61"/>
        <v>8.1656034843217125</v>
      </c>
      <c r="O59" s="173">
        <f t="shared" si="61"/>
        <v>6.9682002418349986</v>
      </c>
      <c r="P59" s="173">
        <f t="shared" si="61"/>
        <v>6.6227283950202427</v>
      </c>
      <c r="Q59" s="173">
        <f t="shared" si="61"/>
        <v>5.95998523916405</v>
      </c>
      <c r="S59" s="68">
        <f t="shared" si="26"/>
        <v>-9.49089948864445</v>
      </c>
      <c r="T59" s="69">
        <f t="shared" si="27"/>
        <v>35.25901275603276</v>
      </c>
      <c r="U59" s="69">
        <f t="shared" si="28"/>
        <v>25.768113267388308</v>
      </c>
      <c r="W59" t="str">
        <f t="shared" si="29"/>
        <v>52 Skilled metal, electrical and electronic trades</v>
      </c>
      <c r="X59" s="173">
        <f t="shared" ref="X59:AB59" si="62">X22/X$35*100</f>
        <v>0.13667092026080463</v>
      </c>
      <c r="Y59" s="173">
        <f t="shared" si="62"/>
        <v>0.21340735473470196</v>
      </c>
      <c r="Z59" s="173">
        <f t="shared" si="62"/>
        <v>0.1675850092219075</v>
      </c>
      <c r="AA59" s="173">
        <f t="shared" si="62"/>
        <v>0.27365380546381507</v>
      </c>
      <c r="AB59" s="173">
        <f t="shared" si="62"/>
        <v>0.31637664495088957</v>
      </c>
      <c r="AD59" s="68">
        <f t="shared" si="31"/>
        <v>105.14615125244768</v>
      </c>
      <c r="AE59" s="69">
        <f t="shared" si="32"/>
        <v>97.09749948251816</v>
      </c>
      <c r="AF59" s="69">
        <f t="shared" si="33"/>
        <v>202.24365073496585</v>
      </c>
    </row>
    <row r="60" spans="1:32" x14ac:dyDescent="0.2">
      <c r="A60" t="str">
        <f t="shared" si="19"/>
        <v>53 Skilled construction and building trades</v>
      </c>
      <c r="B60" s="173">
        <f t="shared" si="52"/>
        <v>3.4901524644826409</v>
      </c>
      <c r="C60" s="173">
        <f t="shared" si="52"/>
        <v>3.6548088415347082</v>
      </c>
      <c r="D60" s="173">
        <f t="shared" si="52"/>
        <v>3.092321710772671</v>
      </c>
      <c r="E60" s="173">
        <f t="shared" si="52"/>
        <v>2.9207286500180207</v>
      </c>
      <c r="F60" s="173">
        <f t="shared" si="52"/>
        <v>2.4277156074877264</v>
      </c>
      <c r="H60" s="68">
        <f t="shared" si="21"/>
        <v>-15.880260807785831</v>
      </c>
      <c r="I60" s="69">
        <f t="shared" si="22"/>
        <v>39.2691418494842</v>
      </c>
      <c r="J60" s="69">
        <f t="shared" si="23"/>
        <v>23.388881041698369</v>
      </c>
      <c r="L60" t="str">
        <f t="shared" si="24"/>
        <v>53 Skilled construction and building trades</v>
      </c>
      <c r="M60" s="173">
        <f t="shared" ref="M60:Q60" si="63">M23/M$35*100</f>
        <v>6.4163855304460835</v>
      </c>
      <c r="N60" s="173">
        <f t="shared" si="63"/>
        <v>6.7390298287009971</v>
      </c>
      <c r="O60" s="173">
        <f t="shared" si="63"/>
        <v>5.7034479913223679</v>
      </c>
      <c r="P60" s="173">
        <f t="shared" si="63"/>
        <v>5.435504019747543</v>
      </c>
      <c r="Q60" s="173">
        <f t="shared" si="63"/>
        <v>4.5511677912054234</v>
      </c>
      <c r="S60" s="68">
        <f t="shared" si="26"/>
        <v>-15.55906206964165</v>
      </c>
      <c r="T60" s="69">
        <f t="shared" si="27"/>
        <v>39.373531679316706</v>
      </c>
      <c r="U60" s="69">
        <f t="shared" si="28"/>
        <v>23.814469609675061</v>
      </c>
      <c r="W60" t="str">
        <f t="shared" si="29"/>
        <v>53 Skilled construction and building trades</v>
      </c>
      <c r="X60" s="173">
        <f t="shared" ref="X60:AB60" si="64">X23/X$35*100</f>
        <v>9.8924125854802078E-2</v>
      </c>
      <c r="Y60" s="173">
        <f t="shared" si="64"/>
        <v>8.6468621021085532E-2</v>
      </c>
      <c r="Z60" s="173">
        <f t="shared" si="64"/>
        <v>0.10817128068222048</v>
      </c>
      <c r="AA60" s="173">
        <f t="shared" si="64"/>
        <v>6.2302084700129282E-2</v>
      </c>
      <c r="AB60" s="173">
        <f t="shared" si="64"/>
        <v>6.4469865601500226E-2</v>
      </c>
      <c r="AD60" s="68">
        <f t="shared" si="31"/>
        <v>-35.235216465679137</v>
      </c>
      <c r="AE60" s="69">
        <f t="shared" si="32"/>
        <v>32.978766802506783</v>
      </c>
      <c r="AF60" s="69">
        <f t="shared" si="33"/>
        <v>-2.2564496631723552</v>
      </c>
    </row>
    <row r="61" spans="1:32" x14ac:dyDescent="0.2">
      <c r="A61" t="str">
        <f t="shared" si="19"/>
        <v>54 Textiles, printing and other skilled trades</v>
      </c>
      <c r="B61" s="173">
        <f t="shared" si="52"/>
        <v>1.9605891504175736</v>
      </c>
      <c r="C61" s="173">
        <f t="shared" si="52"/>
        <v>1.5642447553253078</v>
      </c>
      <c r="D61" s="173">
        <f t="shared" si="52"/>
        <v>1.612828994496738</v>
      </c>
      <c r="E61" s="173">
        <f t="shared" si="52"/>
        <v>1.596054385684798</v>
      </c>
      <c r="F61" s="173">
        <f t="shared" si="52"/>
        <v>1.5271704642636739</v>
      </c>
      <c r="H61" s="68">
        <f t="shared" si="21"/>
        <v>1.4574565058015141</v>
      </c>
      <c r="I61" s="69">
        <f t="shared" si="22"/>
        <v>43.647477912661365</v>
      </c>
      <c r="J61" s="69">
        <f t="shared" si="23"/>
        <v>45.104934418462875</v>
      </c>
      <c r="L61" t="str">
        <f t="shared" si="24"/>
        <v>54 Textiles, printing and other skilled trades</v>
      </c>
      <c r="M61" s="173">
        <f t="shared" ref="M61:Q61" si="65">M24/M$35*100</f>
        <v>2.3359034490207247</v>
      </c>
      <c r="N61" s="173">
        <f t="shared" si="65"/>
        <v>1.8421024157064143</v>
      </c>
      <c r="O61" s="173">
        <f t="shared" si="65"/>
        <v>1.7475037968596743</v>
      </c>
      <c r="P61" s="173">
        <f t="shared" si="65"/>
        <v>1.7142894992091424</v>
      </c>
      <c r="Q61" s="173">
        <f t="shared" si="65"/>
        <v>1.6064678187877597</v>
      </c>
      <c r="S61" s="68">
        <f t="shared" si="26"/>
        <v>-2.7204419164500599</v>
      </c>
      <c r="T61" s="69">
        <f t="shared" si="27"/>
        <v>31.808278082626519</v>
      </c>
      <c r="U61" s="69">
        <f t="shared" si="28"/>
        <v>29.087836166176455</v>
      </c>
      <c r="W61" t="str">
        <f t="shared" si="29"/>
        <v>54 Textiles, printing and other skilled trades</v>
      </c>
      <c r="X61" s="173">
        <f t="shared" ref="X61:AB61" si="66">X24/X$35*100</f>
        <v>1.5256352500876318</v>
      </c>
      <c r="Y61" s="173">
        <f t="shared" si="66"/>
        <v>1.2427727631297487</v>
      </c>
      <c r="Z61" s="173">
        <f t="shared" si="66"/>
        <v>1.4589146195439151</v>
      </c>
      <c r="AA61" s="173">
        <f t="shared" si="66"/>
        <v>1.4616621081400598</v>
      </c>
      <c r="AB61" s="173">
        <f t="shared" si="66"/>
        <v>1.4389183543933239</v>
      </c>
      <c r="AD61" s="68">
        <f t="shared" si="31"/>
        <v>7.1767049742182145</v>
      </c>
      <c r="AE61" s="69">
        <f t="shared" si="32"/>
        <v>59.854508015302322</v>
      </c>
      <c r="AF61" s="69">
        <f t="shared" si="33"/>
        <v>67.03121298952054</v>
      </c>
    </row>
    <row r="62" spans="1:32" x14ac:dyDescent="0.2">
      <c r="A62" t="str">
        <f t="shared" si="19"/>
        <v>61 Caring personal service occupations</v>
      </c>
      <c r="B62" s="173">
        <f t="shared" si="52"/>
        <v>7.6449373106503504</v>
      </c>
      <c r="C62" s="173">
        <f t="shared" si="52"/>
        <v>7.4876205939992238</v>
      </c>
      <c r="D62" s="173">
        <f t="shared" si="52"/>
        <v>7.3923861558478725</v>
      </c>
      <c r="E62" s="173">
        <f t="shared" si="52"/>
        <v>7.4863937058026933</v>
      </c>
      <c r="F62" s="173">
        <f t="shared" si="52"/>
        <v>7.8503894999485304</v>
      </c>
      <c r="H62" s="68">
        <f t="shared" si="21"/>
        <v>13.786656587536633</v>
      </c>
      <c r="I62" s="69">
        <f t="shared" si="22"/>
        <v>60.66521723694386</v>
      </c>
      <c r="J62" s="69">
        <f t="shared" si="23"/>
        <v>74.451873824480487</v>
      </c>
      <c r="L62" t="str">
        <f t="shared" si="24"/>
        <v>61 Caring personal service occupations</v>
      </c>
      <c r="M62" s="173">
        <f t="shared" ref="M62:Q62" si="67">M25/M$35*100</f>
        <v>1.5539238185496951</v>
      </c>
      <c r="N62" s="173">
        <f t="shared" si="67"/>
        <v>1.5536041792302722</v>
      </c>
      <c r="O62" s="173">
        <f t="shared" si="67"/>
        <v>1.5208973970765081</v>
      </c>
      <c r="P62" s="173">
        <f t="shared" si="67"/>
        <v>1.7612814312168994</v>
      </c>
      <c r="Q62" s="173">
        <f t="shared" si="67"/>
        <v>1.9453884496797857</v>
      </c>
      <c r="S62" s="68">
        <f t="shared" si="26"/>
        <v>35.354937728077878</v>
      </c>
      <c r="T62" s="69">
        <f t="shared" si="27"/>
        <v>53.811900934551602</v>
      </c>
      <c r="U62" s="69">
        <f t="shared" si="28"/>
        <v>89.166838662629473</v>
      </c>
      <c r="W62" t="str">
        <f t="shared" si="29"/>
        <v>61 Caring personal service occupations</v>
      </c>
      <c r="X62" s="173">
        <f t="shared" ref="X62:AB62" si="68">X25/X$35*100</f>
        <v>14.703847896289354</v>
      </c>
      <c r="Y62" s="173">
        <f t="shared" si="68"/>
        <v>14.353078526526566</v>
      </c>
      <c r="Z62" s="173">
        <f t="shared" si="68"/>
        <v>14.102672761009766</v>
      </c>
      <c r="AA62" s="173">
        <f t="shared" si="68"/>
        <v>13.993858830556057</v>
      </c>
      <c r="AB62" s="173">
        <f t="shared" si="68"/>
        <v>14.422220358625673</v>
      </c>
      <c r="AD62" s="68">
        <f t="shared" si="31"/>
        <v>11.128339028256937</v>
      </c>
      <c r="AE62" s="69">
        <f t="shared" si="32"/>
        <v>61.509897021449397</v>
      </c>
      <c r="AF62" s="69">
        <f t="shared" si="33"/>
        <v>72.638236049706322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2.2164973463620643</v>
      </c>
      <c r="C63" s="173">
        <f t="shared" si="52"/>
        <v>2.0418696530051808</v>
      </c>
      <c r="D63" s="173">
        <f t="shared" si="52"/>
        <v>1.9109735129126817</v>
      </c>
      <c r="E63" s="173">
        <f t="shared" si="52"/>
        <v>1.731270900254732</v>
      </c>
      <c r="F63" s="173">
        <f t="shared" si="52"/>
        <v>1.6854447100982974</v>
      </c>
      <c r="H63" s="68">
        <f t="shared" si="21"/>
        <v>-5.4972123534241835</v>
      </c>
      <c r="I63" s="69">
        <f t="shared" si="22"/>
        <v>48.102349452956226</v>
      </c>
      <c r="J63" s="69">
        <f t="shared" si="23"/>
        <v>42.605137099532044</v>
      </c>
      <c r="L63" t="str">
        <f t="shared" si="24"/>
        <v>62 Leisure, travel and related personal service occupations</v>
      </c>
      <c r="M63" s="173">
        <f t="shared" ref="M63:Q63" si="69">M26/M$35*100</f>
        <v>1.1108643732580343</v>
      </c>
      <c r="N63" s="173">
        <f t="shared" si="69"/>
        <v>1.1241227111064602</v>
      </c>
      <c r="O63" s="173">
        <f t="shared" si="69"/>
        <v>1.1003249899494105</v>
      </c>
      <c r="P63" s="173">
        <f t="shared" si="69"/>
        <v>1.0396552766823057</v>
      </c>
      <c r="Q63" s="173">
        <f t="shared" si="69"/>
        <v>1.0500952780074069</v>
      </c>
      <c r="S63" s="68">
        <f t="shared" si="26"/>
        <v>0.9893125880078214</v>
      </c>
      <c r="T63" s="69">
        <f t="shared" si="27"/>
        <v>42.787718507651121</v>
      </c>
      <c r="U63" s="69">
        <f t="shared" si="28"/>
        <v>43.777031095658934</v>
      </c>
      <c r="W63" t="str">
        <f t="shared" si="29"/>
        <v>62 Leisure, travel and related personal service occupations</v>
      </c>
      <c r="X63" s="173">
        <f t="shared" ref="X63:AB63" si="70">X26/X$35*100</f>
        <v>3.4978217610587614</v>
      </c>
      <c r="Y63" s="173">
        <f t="shared" si="70"/>
        <v>3.1036720785309346</v>
      </c>
      <c r="Z63" s="173">
        <f t="shared" si="70"/>
        <v>2.8374308644674109</v>
      </c>
      <c r="AA63" s="173">
        <f t="shared" si="70"/>
        <v>2.5173977627987019</v>
      </c>
      <c r="AB63" s="173">
        <f t="shared" si="70"/>
        <v>2.3925417907445188</v>
      </c>
      <c r="AD63" s="68">
        <f t="shared" si="31"/>
        <v>-8.371965886916179</v>
      </c>
      <c r="AE63" s="69">
        <f t="shared" si="32"/>
        <v>50.457732994555592</v>
      </c>
      <c r="AF63" s="69">
        <f t="shared" si="33"/>
        <v>42.085767107639413</v>
      </c>
    </row>
    <row r="64" spans="1:32" x14ac:dyDescent="0.2">
      <c r="A64" t="str">
        <f t="shared" si="19"/>
        <v>63 Community and civil enforcement occupations</v>
      </c>
      <c r="B64" s="173">
        <f t="shared" si="52"/>
        <v>9.7527658281276644E-2</v>
      </c>
      <c r="C64" s="173">
        <f t="shared" si="52"/>
        <v>8.275707455912043E-2</v>
      </c>
      <c r="D64" s="173">
        <f t="shared" si="52"/>
        <v>0.1031484475006509</v>
      </c>
      <c r="E64" s="173">
        <f t="shared" si="52"/>
        <v>7.5397818750999671E-2</v>
      </c>
      <c r="F64" s="173">
        <f t="shared" si="52"/>
        <v>8.1114921996149697E-2</v>
      </c>
      <c r="H64" s="68">
        <f t="shared" si="21"/>
        <v>-15.739732047173552</v>
      </c>
      <c r="I64" s="69">
        <f t="shared" si="22"/>
        <v>39.780286901964537</v>
      </c>
      <c r="J64" s="69">
        <f t="shared" si="23"/>
        <v>24.04055485479099</v>
      </c>
      <c r="L64" t="str">
        <f t="shared" si="24"/>
        <v>63 Community and civil enforcement occupations</v>
      </c>
      <c r="M64" s="173">
        <f t="shared" ref="M64:Q64" si="71">M27/M$35*100</f>
        <v>0.14030592106207876</v>
      </c>
      <c r="N64" s="173">
        <f t="shared" si="71"/>
        <v>0.10576156322309664</v>
      </c>
      <c r="O64" s="173">
        <f t="shared" si="71"/>
        <v>0.15131006759766902</v>
      </c>
      <c r="P64" s="173">
        <f t="shared" si="71"/>
        <v>8.6827510076396872E-2</v>
      </c>
      <c r="Q64" s="173">
        <f t="shared" si="71"/>
        <v>9.9424426454105486E-2</v>
      </c>
      <c r="S64" s="68">
        <f t="shared" si="26"/>
        <v>-30.466681603505513</v>
      </c>
      <c r="T64" s="69">
        <f t="shared" si="27"/>
        <v>26.820929599109729</v>
      </c>
      <c r="U64" s="69">
        <f t="shared" si="28"/>
        <v>-3.6457520043957898</v>
      </c>
      <c r="W64" t="str">
        <f t="shared" si="29"/>
        <v>63 Community and civil enforcement occupations</v>
      </c>
      <c r="X64" s="173">
        <f t="shared" ref="X64:AB64" si="72">X27/X$35*100</f>
        <v>4.7951683384772105E-2</v>
      </c>
      <c r="Y64" s="173">
        <f t="shared" si="72"/>
        <v>5.6141652871248601E-2</v>
      </c>
      <c r="Z64" s="173">
        <f t="shared" si="72"/>
        <v>4.8106483273584674E-2</v>
      </c>
      <c r="AA64" s="173">
        <f t="shared" si="72"/>
        <v>6.2406227648605254E-2</v>
      </c>
      <c r="AB64" s="173">
        <f t="shared" si="72"/>
        <v>6.0737793291252437E-2</v>
      </c>
      <c r="AD64" s="68">
        <f t="shared" si="31"/>
        <v>37.198550893495451</v>
      </c>
      <c r="AE64" s="69">
        <f t="shared" si="32"/>
        <v>86.364687901204846</v>
      </c>
      <c r="AF64" s="69">
        <f t="shared" si="33"/>
        <v>123.5632387947003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6.2769997305818004</v>
      </c>
      <c r="C65" s="173">
        <f t="shared" si="73"/>
        <v>5.5522894505022746</v>
      </c>
      <c r="D65" s="173">
        <f t="shared" si="73"/>
        <v>5.5507534289941702</v>
      </c>
      <c r="E65" s="173">
        <f t="shared" si="73"/>
        <v>5.2739620093053192</v>
      </c>
      <c r="F65" s="173">
        <f t="shared" si="73"/>
        <v>4.9250314582638977</v>
      </c>
      <c r="H65" s="68">
        <f t="shared" si="21"/>
        <v>-4.9303599253082382</v>
      </c>
      <c r="I65" s="69">
        <f t="shared" si="22"/>
        <v>44.094681590813735</v>
      </c>
      <c r="J65" s="69">
        <f t="shared" si="23"/>
        <v>39.164321665505497</v>
      </c>
      <c r="L65" t="str">
        <f t="shared" si="24"/>
        <v>71 Sales occupations</v>
      </c>
      <c r="M65" s="173">
        <f t="shared" ref="M65:Q65" si="74">M28/M$35*100</f>
        <v>4.7344056596450992</v>
      </c>
      <c r="N65" s="173">
        <f t="shared" si="74"/>
        <v>4.5453560286551431</v>
      </c>
      <c r="O65" s="173">
        <f t="shared" si="74"/>
        <v>4.5844702915031181</v>
      </c>
      <c r="P65" s="173">
        <f t="shared" si="74"/>
        <v>4.4117337385610371</v>
      </c>
      <c r="Q65" s="173">
        <f t="shared" si="74"/>
        <v>4.196582143837019</v>
      </c>
      <c r="S65" s="68">
        <f t="shared" si="26"/>
        <v>-3.1333562118422509</v>
      </c>
      <c r="T65" s="69">
        <f t="shared" si="27"/>
        <v>32.271975173599849</v>
      </c>
      <c r="U65" s="69">
        <f t="shared" si="28"/>
        <v>29.138618961757594</v>
      </c>
      <c r="W65" t="str">
        <f t="shared" si="29"/>
        <v>71 Sales occupations</v>
      </c>
      <c r="X65" s="173">
        <f t="shared" ref="X65:AB65" si="75">X28/X$35*100</f>
        <v>8.0647208759709699</v>
      </c>
      <c r="Y65" s="173">
        <f t="shared" si="75"/>
        <v>6.7172776415260866</v>
      </c>
      <c r="Z65" s="173">
        <f t="shared" si="75"/>
        <v>6.6550792755886299</v>
      </c>
      <c r="AA65" s="173">
        <f t="shared" si="75"/>
        <v>6.2540162217531909</v>
      </c>
      <c r="AB65" s="173">
        <f t="shared" si="75"/>
        <v>5.7357418447277517</v>
      </c>
      <c r="AD65" s="68">
        <f t="shared" si="31"/>
        <v>-6.3451035327628187</v>
      </c>
      <c r="AE65" s="69">
        <f t="shared" si="32"/>
        <v>53.402452187629393</v>
      </c>
      <c r="AF65" s="69">
        <f t="shared" si="33"/>
        <v>47.057348654866573</v>
      </c>
    </row>
    <row r="66" spans="1:32" x14ac:dyDescent="0.2">
      <c r="A66" t="str">
        <f t="shared" si="19"/>
        <v>72 Customer service occupations</v>
      </c>
      <c r="B66" s="173">
        <f t="shared" si="73"/>
        <v>1.8617931331841764</v>
      </c>
      <c r="C66" s="173">
        <f t="shared" si="73"/>
        <v>2.0352045940895449</v>
      </c>
      <c r="D66" s="173">
        <f t="shared" si="73"/>
        <v>2.1184038253085982</v>
      </c>
      <c r="E66" s="173">
        <f t="shared" si="73"/>
        <v>2.3533677236141175</v>
      </c>
      <c r="F66" s="173">
        <f t="shared" si="73"/>
        <v>2.5615391595522961</v>
      </c>
      <c r="H66" s="68">
        <f t="shared" si="21"/>
        <v>29.561815293576476</v>
      </c>
      <c r="I66" s="69">
        <f t="shared" si="22"/>
        <v>52.784812924820422</v>
      </c>
      <c r="J66" s="69">
        <f t="shared" si="23"/>
        <v>82.346628218396901</v>
      </c>
      <c r="L66" t="str">
        <f t="shared" si="24"/>
        <v>72 Customer service occupations</v>
      </c>
      <c r="M66" s="173">
        <f t="shared" ref="M66:Q66" si="76">M29/M$35*100</f>
        <v>1.5266161308893289</v>
      </c>
      <c r="N66" s="173">
        <f t="shared" si="76"/>
        <v>1.4888474893061423</v>
      </c>
      <c r="O66" s="173">
        <f t="shared" si="76"/>
        <v>1.7311519763972636</v>
      </c>
      <c r="P66" s="173">
        <f t="shared" si="76"/>
        <v>2.1452556425638427</v>
      </c>
      <c r="Q66" s="173">
        <f t="shared" si="76"/>
        <v>2.3971887197610533</v>
      </c>
      <c r="S66" s="68">
        <f t="shared" si="26"/>
        <v>46.532755519605644</v>
      </c>
      <c r="T66" s="69">
        <f t="shared" si="27"/>
        <v>44.986737234844313</v>
      </c>
      <c r="U66" s="69">
        <f t="shared" si="28"/>
        <v>91.519492754449942</v>
      </c>
      <c r="W66" t="str">
        <f t="shared" si="29"/>
        <v>72 Customer service occupations</v>
      </c>
      <c r="X66" s="173">
        <f t="shared" ref="X66:AB66" si="77">X29/X$35*100</f>
        <v>2.2502316898595507</v>
      </c>
      <c r="Y66" s="173">
        <f t="shared" si="77"/>
        <v>2.6673214365189342</v>
      </c>
      <c r="Z66" s="173">
        <f t="shared" si="77"/>
        <v>2.5609782730058468</v>
      </c>
      <c r="AA66" s="173">
        <f t="shared" si="77"/>
        <v>2.5899189115246597</v>
      </c>
      <c r="AB66" s="173">
        <f t="shared" si="77"/>
        <v>2.7444490833038064</v>
      </c>
      <c r="AD66" s="68">
        <f t="shared" si="31"/>
        <v>16.451050028952427</v>
      </c>
      <c r="AE66" s="69">
        <f t="shared" si="32"/>
        <v>58.809154447763731</v>
      </c>
      <c r="AF66" s="69">
        <f t="shared" si="33"/>
        <v>75.260204476716154</v>
      </c>
    </row>
    <row r="67" spans="1:32" x14ac:dyDescent="0.2">
      <c r="A67" t="str">
        <f t="shared" si="19"/>
        <v>81 Process, plant and machine operatives</v>
      </c>
      <c r="B67" s="173">
        <f t="shared" si="73"/>
        <v>3.6694534393218596</v>
      </c>
      <c r="C67" s="173">
        <f t="shared" si="73"/>
        <v>3.2617458856279242</v>
      </c>
      <c r="D67" s="173">
        <f t="shared" si="73"/>
        <v>2.8462535665915123</v>
      </c>
      <c r="E67" s="173">
        <f t="shared" si="73"/>
        <v>2.919873418891771</v>
      </c>
      <c r="F67" s="173">
        <f t="shared" si="73"/>
        <v>2.6518827411769625</v>
      </c>
      <c r="H67" s="68">
        <f t="shared" si="21"/>
        <v>-0.16898061169431347</v>
      </c>
      <c r="I67" s="69">
        <f t="shared" si="22"/>
        <v>41.579232518666039</v>
      </c>
      <c r="J67" s="69">
        <f t="shared" si="23"/>
        <v>41.410251906971723</v>
      </c>
      <c r="L67" t="str">
        <f t="shared" si="24"/>
        <v>81 Process, plant and machine operatives</v>
      </c>
      <c r="M67" s="173">
        <f t="shared" ref="M67:Q67" si="78">M30/M$35*100</f>
        <v>5.4935980665865269</v>
      </c>
      <c r="N67" s="173">
        <f t="shared" si="78"/>
        <v>4.7513375206203534</v>
      </c>
      <c r="O67" s="173">
        <f t="shared" si="78"/>
        <v>4.1501483109718755</v>
      </c>
      <c r="P67" s="173">
        <f t="shared" si="78"/>
        <v>4.1108976190970248</v>
      </c>
      <c r="Q67" s="173">
        <f t="shared" si="78"/>
        <v>3.6571063973404865</v>
      </c>
      <c r="S67" s="68">
        <f t="shared" si="26"/>
        <v>-6.751540566876713</v>
      </c>
      <c r="T67" s="69">
        <f t="shared" si="27"/>
        <v>36.057386512158274</v>
      </c>
      <c r="U67" s="69">
        <f t="shared" si="28"/>
        <v>29.305845945281561</v>
      </c>
      <c r="W67" t="str">
        <f t="shared" si="29"/>
        <v>81 Process, plant and machine operatives</v>
      </c>
      <c r="X67" s="173">
        <f t="shared" ref="X67:AB67" si="79">X30/X$35*100</f>
        <v>1.5554417340720796</v>
      </c>
      <c r="Y67" s="173">
        <f t="shared" si="79"/>
        <v>1.5383383329908624</v>
      </c>
      <c r="Z67" s="173">
        <f t="shared" si="79"/>
        <v>1.3560850936150983</v>
      </c>
      <c r="AA67" s="173">
        <f t="shared" si="79"/>
        <v>1.5660923795262678</v>
      </c>
      <c r="AB67" s="173">
        <f t="shared" si="79"/>
        <v>1.5331429158644807</v>
      </c>
      <c r="AD67" s="68">
        <f t="shared" si="31"/>
        <v>22.854147730815768</v>
      </c>
      <c r="AE67" s="69">
        <f t="shared" si="32"/>
        <v>60.892413129397241</v>
      </c>
      <c r="AF67" s="69">
        <f t="shared" si="33"/>
        <v>83.746560860213009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4.1890027583434231</v>
      </c>
      <c r="C68" s="173">
        <f t="shared" si="73"/>
        <v>4.5468515184509037</v>
      </c>
      <c r="D68" s="173">
        <f t="shared" si="73"/>
        <v>4.1268713171793987</v>
      </c>
      <c r="E68" s="173">
        <f t="shared" si="73"/>
        <v>4.1730019749597282</v>
      </c>
      <c r="F68" s="173">
        <f t="shared" si="73"/>
        <v>4.0317672820964638</v>
      </c>
      <c r="H68" s="68">
        <f t="shared" si="21"/>
        <v>4.6789375091101055</v>
      </c>
      <c r="I68" s="69">
        <f t="shared" si="22"/>
        <v>55.201035926830585</v>
      </c>
      <c r="J68" s="69">
        <f t="shared" si="23"/>
        <v>59.879973435940691</v>
      </c>
      <c r="L68" t="str">
        <f t="shared" si="24"/>
        <v>82 Transport and mobile machine drivers and operatives</v>
      </c>
      <c r="M68" s="173">
        <f t="shared" ref="M68:Q68" si="80">M31/M$35*100</f>
        <v>7.4280514616397175</v>
      </c>
      <c r="N68" s="173">
        <f t="shared" si="80"/>
        <v>8.0795925140570439</v>
      </c>
      <c r="O68" s="173">
        <f t="shared" si="80"/>
        <v>7.3948759467681393</v>
      </c>
      <c r="P68" s="173">
        <f t="shared" si="80"/>
        <v>7.3894377645195135</v>
      </c>
      <c r="Q68" s="173">
        <f t="shared" si="80"/>
        <v>7.1512670342952669</v>
      </c>
      <c r="S68" s="68">
        <f t="shared" si="26"/>
        <v>2.3339621522488065</v>
      </c>
      <c r="T68" s="69">
        <f t="shared" si="27"/>
        <v>53.623427853212426</v>
      </c>
      <c r="U68" s="69">
        <f t="shared" si="28"/>
        <v>55.957390005461228</v>
      </c>
      <c r="W68" t="str">
        <f t="shared" si="29"/>
        <v>82 Transport and mobile machine drivers and operatives</v>
      </c>
      <c r="X68" s="173">
        <f t="shared" ref="X68:AB68" si="81">X31/X$35*100</f>
        <v>0.43525057756911695</v>
      </c>
      <c r="Y68" s="173">
        <f t="shared" si="81"/>
        <v>0.45958869398617175</v>
      </c>
      <c r="Z68" s="173">
        <f t="shared" si="81"/>
        <v>0.39200123695035272</v>
      </c>
      <c r="AA68" s="173">
        <f t="shared" si="81"/>
        <v>0.51703110090675852</v>
      </c>
      <c r="AB68" s="173">
        <f t="shared" si="81"/>
        <v>0.5599940240370459</v>
      </c>
      <c r="AD68" s="68">
        <f t="shared" si="31"/>
        <v>55.235155134731443</v>
      </c>
      <c r="AE68" s="69">
        <f t="shared" si="32"/>
        <v>89.213289771806629</v>
      </c>
      <c r="AF68" s="69">
        <f t="shared" si="33"/>
        <v>144.44844490653807</v>
      </c>
    </row>
    <row r="69" spans="1:32" x14ac:dyDescent="0.2">
      <c r="A69" t="str">
        <f t="shared" si="19"/>
        <v>91 Elementary trades and related occupations</v>
      </c>
      <c r="B69" s="173">
        <f t="shared" si="73"/>
        <v>2.0475935609242364</v>
      </c>
      <c r="C69" s="173">
        <f t="shared" si="73"/>
        <v>1.7613088267145558</v>
      </c>
      <c r="D69" s="173">
        <f t="shared" si="73"/>
        <v>1.5651453098220711</v>
      </c>
      <c r="E69" s="173">
        <f t="shared" si="73"/>
        <v>2.7387348985623099</v>
      </c>
      <c r="F69" s="173">
        <f t="shared" si="73"/>
        <v>2.9731052144725285</v>
      </c>
      <c r="H69" s="68">
        <f t="shared" si="21"/>
        <v>103.53560442461105</v>
      </c>
      <c r="I69" s="69">
        <f t="shared" si="22"/>
        <v>84.610730577130141</v>
      </c>
      <c r="J69" s="69">
        <f t="shared" si="23"/>
        <v>188.14633500174119</v>
      </c>
      <c r="L69" t="str">
        <f t="shared" si="24"/>
        <v>91 Elementary trades and related occupations</v>
      </c>
      <c r="M69" s="173">
        <f t="shared" ref="M69:Q70" si="82">M32/M$35*100</f>
        <v>2.898180704392368</v>
      </c>
      <c r="N69" s="173">
        <f t="shared" si="82"/>
        <v>2.514390139487606</v>
      </c>
      <c r="O69" s="173">
        <f t="shared" si="82"/>
        <v>2.3046105275564059</v>
      </c>
      <c r="P69" s="173">
        <f t="shared" si="82"/>
        <v>3.1144947210360479</v>
      </c>
      <c r="Q69" s="173">
        <f t="shared" si="82"/>
        <v>3.2925138408263219</v>
      </c>
      <c r="S69" s="68">
        <f t="shared" si="26"/>
        <v>51.181188385885704</v>
      </c>
      <c r="T69" s="69">
        <f t="shared" si="27"/>
        <v>47.750939260933336</v>
      </c>
      <c r="U69" s="69">
        <f t="shared" si="28"/>
        <v>98.93212764681904</v>
      </c>
      <c r="W69" t="str">
        <f t="shared" si="29"/>
        <v>91 Elementary trades and related occupations</v>
      </c>
      <c r="X69" s="173">
        <f t="shared" ref="X69:AB70" si="83">X32/X$35*100</f>
        <v>1.0618432258080091</v>
      </c>
      <c r="Y69" s="173">
        <f t="shared" si="83"/>
        <v>0.8900190103015545</v>
      </c>
      <c r="Z69" s="173">
        <f t="shared" si="83"/>
        <v>0.72004047365371748</v>
      </c>
      <c r="AA69" s="173">
        <f t="shared" si="83"/>
        <v>2.3116264292863469</v>
      </c>
      <c r="AB69" s="173">
        <f t="shared" si="83"/>
        <v>2.6176269597982187</v>
      </c>
      <c r="AD69" s="68">
        <f t="shared" si="31"/>
        <v>295.0435460756392</v>
      </c>
      <c r="AE69" s="69">
        <f t="shared" si="32"/>
        <v>219.44067041314966</v>
      </c>
      <c r="AF69" s="69">
        <f t="shared" si="33"/>
        <v>514.48421648878877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9.8469617512084806</v>
      </c>
      <c r="C70" s="173">
        <f t="shared" si="73"/>
        <v>9.7277501293232049</v>
      </c>
      <c r="D70" s="173">
        <f t="shared" si="73"/>
        <v>8.8936888849832982</v>
      </c>
      <c r="E70" s="173">
        <f t="shared" si="73"/>
        <v>7.8072764047967453</v>
      </c>
      <c r="F70" s="173">
        <f t="shared" si="73"/>
        <v>6.971992785903125</v>
      </c>
      <c r="H70" s="68">
        <f t="shared" si="21"/>
        <v>-16.003774131562544</v>
      </c>
      <c r="I70" s="69">
        <f t="shared" si="22"/>
        <v>43.571686187530489</v>
      </c>
      <c r="J70" s="69">
        <f t="shared" si="23"/>
        <v>27.567912055967941</v>
      </c>
      <c r="L70" t="str">
        <f t="shared" si="24"/>
        <v>92 Elementary administration and service occupations</v>
      </c>
      <c r="M70" s="173">
        <f t="shared" si="82"/>
        <v>9.1648654618981507</v>
      </c>
      <c r="N70" s="173">
        <f t="shared" si="82"/>
        <v>8.7146008171087175</v>
      </c>
      <c r="O70" s="173">
        <f t="shared" si="82"/>
        <v>8.2860576057484945</v>
      </c>
      <c r="P70" s="173">
        <f t="shared" si="82"/>
        <v>7.9970015614489967</v>
      </c>
      <c r="Q70" s="173">
        <f t="shared" si="82"/>
        <v>7.4140391220567619</v>
      </c>
      <c r="S70" s="68">
        <f t="shared" si="26"/>
        <v>-5.3164326850145862</v>
      </c>
      <c r="T70" s="69">
        <f t="shared" si="27"/>
        <v>39.843066750290014</v>
      </c>
      <c r="U70" s="69">
        <f t="shared" si="28"/>
        <v>34.526634065275431</v>
      </c>
      <c r="W70" t="str">
        <f t="shared" si="29"/>
        <v>92 Elementary administration and service occupations</v>
      </c>
      <c r="X70" s="173">
        <f t="shared" si="83"/>
        <v>10.637447065890878</v>
      </c>
      <c r="Y70" s="173">
        <f t="shared" si="83"/>
        <v>10.89992989698704</v>
      </c>
      <c r="Z70" s="173">
        <f t="shared" si="83"/>
        <v>9.5881260544039915</v>
      </c>
      <c r="AA70" s="173">
        <f t="shared" si="83"/>
        <v>7.5916247667173602</v>
      </c>
      <c r="AB70" s="173">
        <f t="shared" si="83"/>
        <v>6.4800278009405439</v>
      </c>
      <c r="AD70" s="68">
        <f t="shared" si="31"/>
        <v>-26.559223674307162</v>
      </c>
      <c r="AE70" s="69">
        <f t="shared" si="32"/>
        <v>47.254290933597041</v>
      </c>
      <c r="AF70" s="69">
        <f t="shared" si="33"/>
        <v>20.695067259289875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7.1481746075703443</v>
      </c>
      <c r="I72" s="67">
        <f>IF(D35&gt;0,I35/D35*100,0)</f>
        <v>49.958278191663673</v>
      </c>
      <c r="J72" s="67">
        <f>IF(D35&gt;0,(J35/D35)*100,0)</f>
        <v>57.106452799234035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5.8199828964603597</v>
      </c>
      <c r="T72" s="67">
        <f t="shared" ref="T72" si="85">IF(O35&gt;0,T35/O35*100,0)</f>
        <v>41.493355357641327</v>
      </c>
      <c r="U72" s="67">
        <f t="shared" ref="U72" si="86">IF(O35&gt;0,(U35/O35)*100,0)</f>
        <v>47.313338254101737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8.6661110993730723</v>
      </c>
      <c r="AE72" s="67">
        <f t="shared" ref="AE72" si="88">IF(Z35&gt;0,AE35/Z35*100,0)</f>
        <v>59.632495522321662</v>
      </c>
      <c r="AF72" s="67">
        <f t="shared" ref="AF72" si="89">IF(Z35&gt;0,(AF35/Z35)*100,0)</f>
        <v>68.298606621694717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Greater Birmingham and Solihull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Greater Birmingham and Solihull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Greater Birmingham and Solihull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5.350802732294202</v>
      </c>
      <c r="C82" s="18">
        <f t="shared" ref="B82:E107" si="96">IF(AND(D$6-C$6 &lt;&gt; 0,C8&lt;&gt;0,D8&lt;&gt;0),(EXP(LN(D8/C8)/(D$6-C$6))-1)*100,0)</f>
        <v>2.5635857384972205</v>
      </c>
      <c r="D82" s="18">
        <f t="shared" si="96"/>
        <v>-1.923934981225095</v>
      </c>
      <c r="E82" s="18">
        <f t="shared" si="96"/>
        <v>0.90803387473950004</v>
      </c>
      <c r="F82" s="18">
        <f t="shared" ref="F82:F107" si="97">IF(AND(F$6-D$6 &lt;&gt; 0,D8&lt;&gt;0,F8&lt;&gt;0),(EXP(LN(F8/D8)/(F$6-D$6))-1)*100,0)</f>
        <v>-4.4927038909825523E-2</v>
      </c>
      <c r="H82" s="18">
        <f t="shared" ref="H82:H107" si="98">IF($F$6-$D$6 &lt;&gt; 0,(EXP(LN(1+(H45/100))/($F$6-$D$6))-1)*100,0)</f>
        <v>-4.4927038909825523E-2</v>
      </c>
      <c r="I82" s="18">
        <f t="shared" ref="I82:I107" si="99">IF(D8&gt;0,((1+(I8/D8))^(1/($F$6-$D$6))-1)*100,0)</f>
        <v>2.660426608132882</v>
      </c>
      <c r="J82" s="18">
        <f t="shared" ref="J82:J107" si="100">IF($F$6-$D$6 &lt;&gt; 0,(EXP(LN(1+(J45/100))/($F$6-$D$6))-1)*100,0)</f>
        <v>2.6293510029049783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4.4222721176978785</v>
      </c>
      <c r="N82" s="18">
        <f t="shared" si="102"/>
        <v>1.5592162042808999</v>
      </c>
      <c r="O82" s="18">
        <f t="shared" si="102"/>
        <v>-2.7201090342445888</v>
      </c>
      <c r="P82" s="18">
        <f t="shared" si="102"/>
        <v>0.46305577589997871</v>
      </c>
      <c r="Q82" s="18">
        <f t="shared" ref="Q82:Q107" si="103">IF(AND(Q$6-O$6 &lt;&gt; 0,O8&lt;&gt;0,Q8&lt;&gt;0),(EXP(LN(Q8/O8)/(Q$6-O$6))-1)*100,0)</f>
        <v>-0.60940717528091826</v>
      </c>
      <c r="S82" s="18">
        <f t="shared" ref="S82:S107" si="104">IF($F$6-$D$6 &lt;&gt; 0,(EXP(LN(1+(S45/100))/($F$6-$D$6))-1)*100,0)</f>
        <v>-0.60940717528092936</v>
      </c>
      <c r="T82" s="18">
        <f t="shared" ref="T82:T107" si="105">IF(O8&gt;0,((1+(T8/O8))^(1/($F$6-$D$6))-1)*100,0)</f>
        <v>2.358781548896749</v>
      </c>
      <c r="U82" s="18">
        <f t="shared" ref="U82:U107" si="106">IF($F$6-$D$6 &lt;&gt; 0,(EXP(LN(1+(U45/100))/($F$6-$D$6))-1)*100,0)</f>
        <v>1.9247004123062794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7.520957291884689</v>
      </c>
      <c r="Y82" s="18">
        <f t="shared" si="108"/>
        <v>4.7459617546846022</v>
      </c>
      <c r="Z82" s="18">
        <f t="shared" si="108"/>
        <v>-0.32648162128172675</v>
      </c>
      <c r="AA82" s="18">
        <f t="shared" si="108"/>
        <v>1.6938186310568648</v>
      </c>
      <c r="AB82" s="18">
        <f t="shared" ref="AB82:AB107" si="109">IF(AND(AB$6-Z$6 &lt;&gt; 0,Z8&lt;&gt;0,AB8&lt;&gt;0),(EXP(LN(AB8/Z8)/(AB$6-Z$6))-1)*100,0)</f>
        <v>1.0158757435071442</v>
      </c>
      <c r="AD82" s="18">
        <f t="shared" ref="AD82:AD107" si="110">IF($F$6-$D$6 &lt;&gt; 0,(EXP(LN(1+(AD45/100))/($F$6-$D$6))-1)*100,0)</f>
        <v>1.0158757435071442</v>
      </c>
      <c r="AE82" s="18">
        <f t="shared" ref="AE82:AE107" si="111">IF(Z8&gt;0,((1+(AE8/Z8))^(1/($F$6-$D$6))-1)*100,0)</f>
        <v>3.2580415225418102</v>
      </c>
      <c r="AF82" s="18">
        <f t="shared" ref="AF82:AF107" si="112">IF($F$6-$D$6 &lt;&gt; 0,(EXP(LN(1+(AF45/100))/($F$6-$D$6))-1)*100,0)</f>
        <v>3.9238375595583408</v>
      </c>
    </row>
    <row r="83" spans="1:32" x14ac:dyDescent="0.2">
      <c r="A83" t="str">
        <f t="shared" si="95"/>
        <v>12 Other managers and proprietors</v>
      </c>
      <c r="B83" s="18">
        <f t="shared" si="96"/>
        <v>1.9344653232674203</v>
      </c>
      <c r="C83" s="18">
        <f t="shared" si="96"/>
        <v>4.607173258650743</v>
      </c>
      <c r="D83" s="18">
        <f t="shared" si="96"/>
        <v>0.71610590693140797</v>
      </c>
      <c r="E83" s="18">
        <f t="shared" si="96"/>
        <v>1.3542970922311159</v>
      </c>
      <c r="F83" s="18">
        <f t="shared" si="97"/>
        <v>1.1411186333082801</v>
      </c>
      <c r="H83" s="18">
        <f t="shared" si="98"/>
        <v>1.1411186333082801</v>
      </c>
      <c r="I83" s="18">
        <f t="shared" si="99"/>
        <v>3.2610176368598864</v>
      </c>
      <c r="J83" s="18">
        <f t="shared" si="100"/>
        <v>4.0109569357169139</v>
      </c>
      <c r="L83" t="str">
        <f t="shared" si="101"/>
        <v>12 Other managers and proprietors</v>
      </c>
      <c r="M83" s="18">
        <f t="shared" si="102"/>
        <v>2.6814818127774753</v>
      </c>
      <c r="N83" s="18">
        <f t="shared" si="102"/>
        <v>-4.694578894579859</v>
      </c>
      <c r="O83" s="18">
        <f t="shared" si="102"/>
        <v>2.5339987984475787</v>
      </c>
      <c r="P83" s="18">
        <f t="shared" si="102"/>
        <v>1.3021233038954305</v>
      </c>
      <c r="Q83" s="18">
        <f t="shared" si="103"/>
        <v>1.7110951661253537</v>
      </c>
      <c r="S83" s="18">
        <f t="shared" si="104"/>
        <v>1.7110951661253537</v>
      </c>
      <c r="T83" s="18">
        <f t="shared" si="105"/>
        <v>3.1988693840599547</v>
      </c>
      <c r="U83" s="18">
        <f t="shared" si="106"/>
        <v>4.3480951741436069</v>
      </c>
      <c r="W83" t="str">
        <f t="shared" si="107"/>
        <v>12 Other managers and proprietors</v>
      </c>
      <c r="X83" s="18">
        <f t="shared" si="108"/>
        <v>0.82129222509050859</v>
      </c>
      <c r="Y83" s="18">
        <f t="shared" si="108"/>
        <v>19.117099432363062</v>
      </c>
      <c r="Z83" s="18">
        <f t="shared" si="108"/>
        <v>-1.7544420842052655</v>
      </c>
      <c r="AA83" s="18">
        <f t="shared" si="108"/>
        <v>1.4344500095411217</v>
      </c>
      <c r="AB83" s="18">
        <f t="shared" si="109"/>
        <v>0.36014811346594122</v>
      </c>
      <c r="AD83" s="18">
        <f t="shared" si="110"/>
        <v>0.36014811346594122</v>
      </c>
      <c r="AE83" s="18">
        <f t="shared" si="111"/>
        <v>3.3378564272489974</v>
      </c>
      <c r="AF83" s="18">
        <f t="shared" si="112"/>
        <v>3.5675040224151244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4.4711679245055924</v>
      </c>
      <c r="C84" s="18">
        <f t="shared" si="96"/>
        <v>5.5497235450908677</v>
      </c>
      <c r="D84" s="18">
        <f t="shared" si="96"/>
        <v>3.8961547708458166</v>
      </c>
      <c r="E84" s="18">
        <f t="shared" si="96"/>
        <v>1.2912130890937901</v>
      </c>
      <c r="F84" s="18">
        <f t="shared" si="97"/>
        <v>2.1521879651400511</v>
      </c>
      <c r="H84" s="18">
        <f t="shared" si="98"/>
        <v>2.1521879651400511</v>
      </c>
      <c r="I84" s="18">
        <f t="shared" si="99"/>
        <v>2.5274669902398683</v>
      </c>
      <c r="J84" s="18">
        <f t="shared" si="100"/>
        <v>4.1126860180811242</v>
      </c>
      <c r="L84" t="str">
        <f t="shared" si="101"/>
        <v>21 Science, research, engineering and technology professionals</v>
      </c>
      <c r="M84" s="18">
        <f t="shared" si="102"/>
        <v>4.6876585800430304</v>
      </c>
      <c r="N84" s="18">
        <f t="shared" si="102"/>
        <v>2.1940089712565225</v>
      </c>
      <c r="O84" s="18">
        <f t="shared" si="102"/>
        <v>3.3403807769920579</v>
      </c>
      <c r="P84" s="18">
        <f t="shared" si="102"/>
        <v>1.0337051263082264</v>
      </c>
      <c r="Q84" s="18">
        <f t="shared" si="103"/>
        <v>1.7968186568446454</v>
      </c>
      <c r="S84" s="18">
        <f t="shared" si="104"/>
        <v>1.7968186568446454</v>
      </c>
      <c r="T84" s="18">
        <f t="shared" si="105"/>
        <v>2.2337038448456914</v>
      </c>
      <c r="U84" s="18">
        <f t="shared" si="106"/>
        <v>3.5971096465039709</v>
      </c>
      <c r="W84" t="str">
        <f t="shared" si="107"/>
        <v>21 Science, research, engineering and technology professionals</v>
      </c>
      <c r="X84" s="18">
        <f t="shared" si="108"/>
        <v>3.3366443454293071</v>
      </c>
      <c r="Y84" s="18">
        <f t="shared" si="108"/>
        <v>23.717150104786654</v>
      </c>
      <c r="Z84" s="18">
        <f t="shared" si="108"/>
        <v>6.2463784915261833</v>
      </c>
      <c r="AA84" s="18">
        <f t="shared" si="108"/>
        <v>2.2411866166907268</v>
      </c>
      <c r="AB84" s="18">
        <f t="shared" si="109"/>
        <v>3.5591871016627863</v>
      </c>
      <c r="AD84" s="18">
        <f t="shared" si="110"/>
        <v>3.5591871016627863</v>
      </c>
      <c r="AE84" s="18">
        <f t="shared" si="111"/>
        <v>3.7140384527886594</v>
      </c>
      <c r="AF84" s="18">
        <f t="shared" si="112"/>
        <v>6.0625375991031349</v>
      </c>
    </row>
    <row r="85" spans="1:32" x14ac:dyDescent="0.2">
      <c r="A85" t="str">
        <f t="shared" si="95"/>
        <v>22 Health professionals</v>
      </c>
      <c r="B85" s="18">
        <f t="shared" si="96"/>
        <v>6.0307560239271085</v>
      </c>
      <c r="C85" s="18">
        <f t="shared" si="96"/>
        <v>-1.5605422382295342</v>
      </c>
      <c r="D85" s="18">
        <f t="shared" si="96"/>
        <v>-0.40570694345747338</v>
      </c>
      <c r="E85" s="18">
        <f t="shared" si="96"/>
        <v>0.68935135982548523</v>
      </c>
      <c r="F85" s="18">
        <f t="shared" si="97"/>
        <v>0.3230006018615672</v>
      </c>
      <c r="H85" s="18">
        <f t="shared" si="98"/>
        <v>0.3230006018615672</v>
      </c>
      <c r="I85" s="18">
        <f t="shared" si="99"/>
        <v>2.8721285857630008</v>
      </c>
      <c r="J85" s="18">
        <f t="shared" si="100"/>
        <v>3.0911054782811087</v>
      </c>
      <c r="L85" t="str">
        <f t="shared" si="101"/>
        <v>22 Health professionals</v>
      </c>
      <c r="M85" s="18">
        <f t="shared" si="102"/>
        <v>6.4353848296059724</v>
      </c>
      <c r="N85" s="18">
        <f t="shared" si="102"/>
        <v>6.8435527616073077</v>
      </c>
      <c r="O85" s="18">
        <f t="shared" si="102"/>
        <v>-0.42692745737292759</v>
      </c>
      <c r="P85" s="18">
        <f t="shared" si="102"/>
        <v>0.60753707986445082</v>
      </c>
      <c r="Q85" s="18">
        <f t="shared" si="103"/>
        <v>0.26152693113568048</v>
      </c>
      <c r="S85" s="18">
        <f t="shared" si="104"/>
        <v>0.26152693113568048</v>
      </c>
      <c r="T85" s="18">
        <f t="shared" si="105"/>
        <v>2.1798074086502028</v>
      </c>
      <c r="U85" s="18">
        <f t="shared" si="106"/>
        <v>2.3741561490681962</v>
      </c>
      <c r="W85" t="str">
        <f t="shared" si="107"/>
        <v>22 Health professionals</v>
      </c>
      <c r="X85" s="18">
        <f t="shared" si="108"/>
        <v>5.9056839125488203</v>
      </c>
      <c r="Y85" s="18">
        <f t="shared" si="108"/>
        <v>-4.1908586307651152</v>
      </c>
      <c r="Z85" s="18">
        <f t="shared" si="108"/>
        <v>-0.39830467755758159</v>
      </c>
      <c r="AA85" s="18">
        <f t="shared" si="108"/>
        <v>0.71772566179657549</v>
      </c>
      <c r="AB85" s="18">
        <f t="shared" si="109"/>
        <v>0.3443329737191414</v>
      </c>
      <c r="AD85" s="18">
        <f t="shared" si="110"/>
        <v>0.3443329737191414</v>
      </c>
      <c r="AE85" s="18">
        <f t="shared" si="111"/>
        <v>3.099167648925194</v>
      </c>
      <c r="AF85" s="18">
        <f t="shared" si="112"/>
        <v>3.3257421739341542</v>
      </c>
    </row>
    <row r="86" spans="1:32" x14ac:dyDescent="0.2">
      <c r="A86" t="str">
        <f t="shared" si="95"/>
        <v>23 Teaching and other educational professionals</v>
      </c>
      <c r="B86" s="18">
        <f t="shared" si="96"/>
        <v>0.27394906281841269</v>
      </c>
      <c r="C86" s="18">
        <f t="shared" si="96"/>
        <v>6.3027185476398628</v>
      </c>
      <c r="D86" s="18">
        <f t="shared" si="96"/>
        <v>1.3361502574182893E-2</v>
      </c>
      <c r="E86" s="18">
        <f t="shared" si="96"/>
        <v>1.0651634652837805</v>
      </c>
      <c r="F86" s="18">
        <f t="shared" si="97"/>
        <v>0.71333947669629527</v>
      </c>
      <c r="H86" s="18">
        <f t="shared" si="98"/>
        <v>0.71333947669629527</v>
      </c>
      <c r="I86" s="18">
        <f t="shared" si="99"/>
        <v>2.8478126525922409</v>
      </c>
      <c r="J86" s="18">
        <f t="shared" si="100"/>
        <v>3.3374221244145907</v>
      </c>
      <c r="L86" t="str">
        <f t="shared" si="101"/>
        <v>23 Teaching and other educational professionals</v>
      </c>
      <c r="M86" s="18">
        <f t="shared" si="102"/>
        <v>-1.0208236972972906</v>
      </c>
      <c r="N86" s="18">
        <f t="shared" si="102"/>
        <v>8.256947371100253</v>
      </c>
      <c r="O86" s="18">
        <f t="shared" si="102"/>
        <v>0.50101780760440917</v>
      </c>
      <c r="P86" s="18">
        <f t="shared" si="102"/>
        <v>0.81464195567597653</v>
      </c>
      <c r="Q86" s="18">
        <f t="shared" si="103"/>
        <v>0.7099919793534637</v>
      </c>
      <c r="S86" s="18">
        <f t="shared" si="104"/>
        <v>0.7099919793534637</v>
      </c>
      <c r="T86" s="18">
        <f t="shared" si="105"/>
        <v>2.503193064695064</v>
      </c>
      <c r="U86" s="18">
        <f t="shared" si="106"/>
        <v>3.0130598017579668</v>
      </c>
      <c r="W86" t="str">
        <f t="shared" si="107"/>
        <v>23 Teaching and other educational professionals</v>
      </c>
      <c r="X86" s="18">
        <f t="shared" si="108"/>
        <v>0.91074840729647999</v>
      </c>
      <c r="Y86" s="18">
        <f t="shared" si="108"/>
        <v>5.3869926001709478</v>
      </c>
      <c r="Z86" s="18">
        <f t="shared" si="108"/>
        <v>-0.22480257080624844</v>
      </c>
      <c r="AA86" s="18">
        <f t="shared" si="108"/>
        <v>1.1881406597610278</v>
      </c>
      <c r="AB86" s="18">
        <f t="shared" si="109"/>
        <v>0.714950231547129</v>
      </c>
      <c r="AD86" s="18">
        <f t="shared" si="110"/>
        <v>0.714950231547129</v>
      </c>
      <c r="AE86" s="18">
        <f t="shared" si="111"/>
        <v>3.0080991033541782</v>
      </c>
      <c r="AF86" s="18">
        <f t="shared" si="112"/>
        <v>3.4886106339261147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5.2905458178089226</v>
      </c>
      <c r="C87" s="18">
        <f t="shared" si="96"/>
        <v>9.6630182669777511</v>
      </c>
      <c r="D87" s="18">
        <f t="shared" si="96"/>
        <v>0.85521007610656063</v>
      </c>
      <c r="E87" s="18">
        <f t="shared" si="96"/>
        <v>1.089132544004312</v>
      </c>
      <c r="F87" s="18">
        <f t="shared" si="97"/>
        <v>1.0110981659637197</v>
      </c>
      <c r="H87" s="18">
        <f t="shared" si="98"/>
        <v>1.0110981659637197</v>
      </c>
      <c r="I87" s="18">
        <f t="shared" si="99"/>
        <v>2.7819012650496022</v>
      </c>
      <c r="J87" s="18">
        <f t="shared" si="100"/>
        <v>3.4865830544789533</v>
      </c>
      <c r="L87" t="str">
        <f t="shared" si="101"/>
        <v>24 Business, media and public service professionals</v>
      </c>
      <c r="M87" s="18">
        <f t="shared" si="102"/>
        <v>4.2140014467569875</v>
      </c>
      <c r="N87" s="18">
        <f t="shared" si="102"/>
        <v>11.046282195980517</v>
      </c>
      <c r="O87" s="18">
        <f t="shared" si="102"/>
        <v>1.0348284360742976</v>
      </c>
      <c r="P87" s="18">
        <f t="shared" si="102"/>
        <v>0.72155641614350952</v>
      </c>
      <c r="Q87" s="18">
        <f t="shared" si="103"/>
        <v>0.82587234691422484</v>
      </c>
      <c r="S87" s="18">
        <f t="shared" si="104"/>
        <v>0.82587234691422484</v>
      </c>
      <c r="T87" s="18">
        <f t="shared" si="105"/>
        <v>2.5164101284256279</v>
      </c>
      <c r="U87" s="18">
        <f t="shared" si="106"/>
        <v>3.1098820804664085</v>
      </c>
      <c r="W87" t="str">
        <f t="shared" si="107"/>
        <v>24 Business, media and public service professionals</v>
      </c>
      <c r="X87" s="18">
        <f t="shared" si="108"/>
        <v>6.9055808405327879</v>
      </c>
      <c r="Y87" s="18">
        <f t="shared" si="108"/>
        <v>7.7158498166346456</v>
      </c>
      <c r="Z87" s="18">
        <f t="shared" si="108"/>
        <v>0.59225281211168213</v>
      </c>
      <c r="AA87" s="18">
        <f t="shared" si="108"/>
        <v>1.6131611890388475</v>
      </c>
      <c r="AB87" s="18">
        <f t="shared" si="109"/>
        <v>1.2717123174049494</v>
      </c>
      <c r="AD87" s="18">
        <f t="shared" si="110"/>
        <v>1.2717123174049494</v>
      </c>
      <c r="AE87" s="18">
        <f t="shared" si="111"/>
        <v>3.1508715511372465</v>
      </c>
      <c r="AF87" s="18">
        <f t="shared" si="112"/>
        <v>4.0012266638695282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4.1265954295748086</v>
      </c>
      <c r="C88" s="18">
        <f t="shared" si="96"/>
        <v>7.7671828719296565</v>
      </c>
      <c r="D88" s="18">
        <f t="shared" si="96"/>
        <v>-1.3502470583586335</v>
      </c>
      <c r="E88" s="18">
        <f t="shared" si="96"/>
        <v>0.71697709712876811</v>
      </c>
      <c r="F88" s="18">
        <f t="shared" si="97"/>
        <v>2.3133435651989664E-2</v>
      </c>
      <c r="H88" s="18">
        <f t="shared" si="98"/>
        <v>2.3133435651989664E-2</v>
      </c>
      <c r="I88" s="18">
        <f t="shared" si="99"/>
        <v>2.1931699115118608</v>
      </c>
      <c r="J88" s="18">
        <f t="shared" si="100"/>
        <v>2.2102515346264173</v>
      </c>
      <c r="L88" t="str">
        <f t="shared" si="101"/>
        <v>31 Science, engineering and technology associate professionals</v>
      </c>
      <c r="M88" s="18">
        <f t="shared" si="102"/>
        <v>4.963702482018939</v>
      </c>
      <c r="N88" s="18">
        <f t="shared" si="102"/>
        <v>4.0503874688584407</v>
      </c>
      <c r="O88" s="18">
        <f t="shared" si="102"/>
        <v>-2.1837903714665097</v>
      </c>
      <c r="P88" s="18">
        <f t="shared" si="102"/>
        <v>0.32087720728410929</v>
      </c>
      <c r="Q88" s="18">
        <f t="shared" si="103"/>
        <v>-0.52105809679070525</v>
      </c>
      <c r="S88" s="18">
        <f t="shared" si="104"/>
        <v>-0.52105809679070525</v>
      </c>
      <c r="T88" s="18">
        <f t="shared" si="105"/>
        <v>1.923792662306556</v>
      </c>
      <c r="U88" s="18">
        <f t="shared" si="106"/>
        <v>1.5284157137449128</v>
      </c>
      <c r="W88" t="str">
        <f t="shared" si="107"/>
        <v>31 Science, engineering and technology associate professionals</v>
      </c>
      <c r="X88" s="18">
        <f t="shared" si="108"/>
        <v>1.092734877546464</v>
      </c>
      <c r="Y88" s="18">
        <f t="shared" si="108"/>
        <v>22.571935369010387</v>
      </c>
      <c r="Z88" s="18">
        <f t="shared" si="108"/>
        <v>1.2772510470581588</v>
      </c>
      <c r="AA88" s="18">
        <f t="shared" si="108"/>
        <v>1.7717437002559899</v>
      </c>
      <c r="AB88" s="18">
        <f t="shared" si="109"/>
        <v>1.6066451305713381</v>
      </c>
      <c r="AD88" s="18">
        <f t="shared" si="110"/>
        <v>1.6066451305713381</v>
      </c>
      <c r="AE88" s="18">
        <f t="shared" si="111"/>
        <v>3.0368565220282751</v>
      </c>
      <c r="AF88" s="18">
        <f t="shared" si="112"/>
        <v>4.135385949140491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4.9141349963777614</v>
      </c>
      <c r="C89" s="18">
        <f t="shared" si="96"/>
        <v>0.40678738706658724</v>
      </c>
      <c r="D89" s="18">
        <f t="shared" si="96"/>
        <v>9.7931975130072235</v>
      </c>
      <c r="E89" s="18">
        <f t="shared" si="96"/>
        <v>1.7237426897383612</v>
      </c>
      <c r="F89" s="18">
        <f t="shared" si="97"/>
        <v>4.3454136047922587</v>
      </c>
      <c r="H89" s="18">
        <f t="shared" si="98"/>
        <v>4.3454136047922587</v>
      </c>
      <c r="I89" s="18">
        <f t="shared" si="99"/>
        <v>4.5280954544002716</v>
      </c>
      <c r="J89" s="18">
        <f t="shared" si="100"/>
        <v>7.1961588466032289</v>
      </c>
      <c r="L89" t="str">
        <f t="shared" si="101"/>
        <v>32 Health and social care associate professionals</v>
      </c>
      <c r="M89" s="18">
        <f t="shared" si="102"/>
        <v>3.072953479990792</v>
      </c>
      <c r="N89" s="18">
        <f t="shared" si="102"/>
        <v>5.7897703939907563</v>
      </c>
      <c r="O89" s="18">
        <f t="shared" si="102"/>
        <v>5.8794906257441992</v>
      </c>
      <c r="P89" s="18">
        <f t="shared" si="102"/>
        <v>1.0575631806105656</v>
      </c>
      <c r="Q89" s="18">
        <f>IF(AND(Q$6-O$6 &lt;&gt; 0,O15&lt;&gt;0,Q15&lt;&gt;0),(EXP(LN(Q15/O15)/(Q$6-O$6))-1)*100,0)</f>
        <v>2.6399650855337464</v>
      </c>
      <c r="S89" s="18">
        <f t="shared" si="104"/>
        <v>2.6399650855337464</v>
      </c>
      <c r="T89" s="18">
        <f t="shared" si="105"/>
        <v>3.3920359226627506</v>
      </c>
      <c r="U89" s="18">
        <f t="shared" si="106"/>
        <v>5.1620332471345343</v>
      </c>
      <c r="W89" t="str">
        <f t="shared" si="107"/>
        <v>32 Health and social care associate professionals</v>
      </c>
      <c r="X89" s="18">
        <f t="shared" si="108"/>
        <v>5.4428196294902698</v>
      </c>
      <c r="Y89" s="18">
        <f t="shared" si="108"/>
        <v>-1.053250542743267</v>
      </c>
      <c r="Z89" s="18">
        <f t="shared" si="108"/>
        <v>10.830276992496501</v>
      </c>
      <c r="AA89" s="18">
        <f t="shared" si="108"/>
        <v>1.8720380020446958</v>
      </c>
      <c r="AB89" s="18">
        <f t="shared" si="109"/>
        <v>4.7746300132429864</v>
      </c>
      <c r="AD89" s="18">
        <f t="shared" si="110"/>
        <v>4.7746300132429864</v>
      </c>
      <c r="AE89" s="18">
        <f t="shared" si="111"/>
        <v>4.8275403970511555</v>
      </c>
      <c r="AF89" s="18">
        <f t="shared" si="112"/>
        <v>7.697052752957978</v>
      </c>
    </row>
    <row r="90" spans="1:32" x14ac:dyDescent="0.2">
      <c r="A90" t="str">
        <f t="shared" si="95"/>
        <v>33 Protective service occupations</v>
      </c>
      <c r="B90" s="18">
        <f t="shared" si="96"/>
        <v>1.7993262752232564</v>
      </c>
      <c r="C90" s="18">
        <f t="shared" si="96"/>
        <v>5.9245946098207769</v>
      </c>
      <c r="D90" s="18">
        <f t="shared" si="96"/>
        <v>-3.0670553344989471</v>
      </c>
      <c r="E90" s="18">
        <f t="shared" si="96"/>
        <v>0.89296028648833126</v>
      </c>
      <c r="F90" s="18">
        <f t="shared" si="97"/>
        <v>-0.44470156779912173</v>
      </c>
      <c r="H90" s="18">
        <f t="shared" si="98"/>
        <v>-0.44470156779912173</v>
      </c>
      <c r="I90" s="18">
        <f t="shared" si="99"/>
        <v>1.783035750203843</v>
      </c>
      <c r="J90" s="18">
        <f t="shared" si="100"/>
        <v>1.4383607126476905</v>
      </c>
      <c r="L90" t="str">
        <f t="shared" si="101"/>
        <v>33 Protective service occupations</v>
      </c>
      <c r="M90" s="18">
        <f t="shared" si="102"/>
        <v>1.1896736667732721</v>
      </c>
      <c r="N90" s="18">
        <f t="shared" si="102"/>
        <v>4.002143861983587</v>
      </c>
      <c r="O90" s="18">
        <f t="shared" si="102"/>
        <v>-3.265301926286146</v>
      </c>
      <c r="P90" s="18">
        <f t="shared" si="102"/>
        <v>2.7604814231207975E-2</v>
      </c>
      <c r="Q90" s="18">
        <f t="shared" si="103"/>
        <v>-1.0823007182705346</v>
      </c>
      <c r="S90" s="18">
        <f t="shared" si="104"/>
        <v>-1.0823007182705346</v>
      </c>
      <c r="T90" s="18">
        <f t="shared" si="105"/>
        <v>1.4451089009057227</v>
      </c>
      <c r="U90" s="18">
        <f t="shared" si="106"/>
        <v>0.57324456617835473</v>
      </c>
      <c r="W90" t="str">
        <f t="shared" si="107"/>
        <v>33 Protective service occupations</v>
      </c>
      <c r="X90" s="18">
        <f t="shared" si="108"/>
        <v>3.815679564060348</v>
      </c>
      <c r="Y90" s="18">
        <f t="shared" si="108"/>
        <v>11.889686566976799</v>
      </c>
      <c r="Z90" s="18">
        <f t="shared" si="108"/>
        <v>-2.5041960195301693</v>
      </c>
      <c r="AA90" s="18">
        <f t="shared" si="108"/>
        <v>2.9940624998071819</v>
      </c>
      <c r="AB90" s="18">
        <f t="shared" si="109"/>
        <v>1.1276932209394186</v>
      </c>
      <c r="AD90" s="18">
        <f t="shared" si="110"/>
        <v>1.1276932209394186</v>
      </c>
      <c r="AE90" s="18">
        <f t="shared" si="111"/>
        <v>2.6780802454682728</v>
      </c>
      <c r="AF90" s="18">
        <f t="shared" si="112"/>
        <v>3.4766403254155254</v>
      </c>
    </row>
    <row r="91" spans="1:32" x14ac:dyDescent="0.2">
      <c r="A91" t="str">
        <f t="shared" si="95"/>
        <v>34 Culture, media and sports occupations</v>
      </c>
      <c r="B91" s="18">
        <f t="shared" si="96"/>
        <v>2.1898778323588663</v>
      </c>
      <c r="C91" s="18">
        <f t="shared" si="96"/>
        <v>3.5350509442855893</v>
      </c>
      <c r="D91" s="18">
        <f t="shared" si="96"/>
        <v>-2.8021932947965733</v>
      </c>
      <c r="E91" s="18">
        <f t="shared" si="96"/>
        <v>0.93397233942795754</v>
      </c>
      <c r="F91" s="18">
        <f t="shared" si="97"/>
        <v>-0.32710663071477963</v>
      </c>
      <c r="H91" s="18">
        <f t="shared" si="98"/>
        <v>-0.32710663071477963</v>
      </c>
      <c r="I91" s="18">
        <f t="shared" si="99"/>
        <v>2.350384831379948</v>
      </c>
      <c r="J91" s="18">
        <f t="shared" si="100"/>
        <v>2.1157044224614507</v>
      </c>
      <c r="L91" t="str">
        <f t="shared" si="101"/>
        <v>34 Culture, media and sports occupations</v>
      </c>
      <c r="M91" s="18">
        <f t="shared" si="102"/>
        <v>2.6310445367503155</v>
      </c>
      <c r="N91" s="18">
        <f t="shared" si="102"/>
        <v>2.3232746463571763</v>
      </c>
      <c r="O91" s="18">
        <f t="shared" si="102"/>
        <v>-3.0248513899734153</v>
      </c>
      <c r="P91" s="18">
        <f t="shared" si="102"/>
        <v>0.60727731558478659</v>
      </c>
      <c r="Q91" s="18">
        <f t="shared" si="103"/>
        <v>-0.61830139576627419</v>
      </c>
      <c r="S91" s="18">
        <f t="shared" si="104"/>
        <v>-0.61830139576627419</v>
      </c>
      <c r="T91" s="18">
        <f t="shared" si="105"/>
        <v>2.0501896199608849</v>
      </c>
      <c r="U91" s="18">
        <f t="shared" si="106"/>
        <v>1.5901881127582396</v>
      </c>
      <c r="W91" t="str">
        <f t="shared" si="107"/>
        <v>34 Culture, media and sports occupations</v>
      </c>
      <c r="X91" s="18">
        <f t="shared" si="108"/>
        <v>1.5017664179613366</v>
      </c>
      <c r="Y91" s="18">
        <f t="shared" si="108"/>
        <v>5.4781668773427938</v>
      </c>
      <c r="Z91" s="18">
        <f>IF(AND(AA$6-Z$6 &lt;&gt; 0,Z17&lt;&gt;0,AA17&lt;&gt;0),(EXP(LN(AA17/Z17)/(AA$6-Z$6))-1)*100,0)</f>
        <v>-2.4598376599736071</v>
      </c>
      <c r="AA91" s="18">
        <f t="shared" si="108"/>
        <v>1.4102482740936839</v>
      </c>
      <c r="AB91" s="18">
        <f t="shared" si="109"/>
        <v>0.10345228644057514</v>
      </c>
      <c r="AD91" s="18">
        <f t="shared" si="110"/>
        <v>0.10345228644057514</v>
      </c>
      <c r="AE91" s="18">
        <f t="shared" si="111"/>
        <v>2.7941655509500007</v>
      </c>
      <c r="AF91" s="18">
        <f t="shared" si="112"/>
        <v>2.8646742764046884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3.0649165695954883</v>
      </c>
      <c r="C92" s="18">
        <f t="shared" si="96"/>
        <v>2.4795896165136</v>
      </c>
      <c r="D92" s="18">
        <f t="shared" si="96"/>
        <v>0.18994242486167767</v>
      </c>
      <c r="E92" s="18">
        <f t="shared" si="96"/>
        <v>0.59357884323298915</v>
      </c>
      <c r="F92" s="18">
        <f t="shared" si="97"/>
        <v>0.45885301155039748</v>
      </c>
      <c r="H92" s="18">
        <f t="shared" si="98"/>
        <v>0.45885301155039748</v>
      </c>
      <c r="I92" s="18">
        <f t="shared" si="99"/>
        <v>2.6042334875286288</v>
      </c>
      <c r="J92" s="18">
        <f t="shared" si="100"/>
        <v>2.927644423089637</v>
      </c>
      <c r="L92" t="str">
        <f t="shared" si="101"/>
        <v>35 Business and public service associate professionals</v>
      </c>
      <c r="M92" s="18">
        <f t="shared" si="102"/>
        <v>2.5450477780528891</v>
      </c>
      <c r="N92" s="18">
        <f t="shared" si="102"/>
        <v>3.398150915861553</v>
      </c>
      <c r="O92" s="18">
        <f t="shared" si="102"/>
        <v>-1.5838007066293347E-2</v>
      </c>
      <c r="P92" s="18">
        <f t="shared" si="102"/>
        <v>9.4888092730216478E-2</v>
      </c>
      <c r="Q92" s="18">
        <f t="shared" si="103"/>
        <v>5.7965774820512017E-2</v>
      </c>
      <c r="S92" s="18">
        <f t="shared" si="104"/>
        <v>5.7965774820512017E-2</v>
      </c>
      <c r="T92" s="18">
        <f t="shared" si="105"/>
        <v>2.1992119951934175</v>
      </c>
      <c r="U92" s="18">
        <f t="shared" si="106"/>
        <v>2.2420072464623297</v>
      </c>
      <c r="W92" t="str">
        <f t="shared" si="107"/>
        <v>35 Business and public service associate professionals</v>
      </c>
      <c r="X92" s="18">
        <f t="shared" si="108"/>
        <v>3.6992057473328011</v>
      </c>
      <c r="Y92" s="18">
        <f t="shared" si="108"/>
        <v>1.3897737428252288</v>
      </c>
      <c r="Z92" s="18">
        <f t="shared" si="108"/>
        <v>0.43668526884166337</v>
      </c>
      <c r="AA92" s="18">
        <f t="shared" si="108"/>
        <v>1.1561353611034164</v>
      </c>
      <c r="AB92" s="18">
        <f t="shared" si="109"/>
        <v>0.91574785918815405</v>
      </c>
      <c r="AD92" s="18">
        <f t="shared" si="110"/>
        <v>0.91574785918815405</v>
      </c>
      <c r="AE92" s="18">
        <f t="shared" si="111"/>
        <v>3.0661296620168921</v>
      </c>
      <c r="AF92" s="18">
        <f t="shared" si="112"/>
        <v>3.6799037237272181</v>
      </c>
    </row>
    <row r="93" spans="1:32" x14ac:dyDescent="0.2">
      <c r="A93" t="str">
        <f t="shared" si="95"/>
        <v>41 Administrative occupations</v>
      </c>
      <c r="B93" s="18">
        <f t="shared" si="96"/>
        <v>0.40036223543800098</v>
      </c>
      <c r="C93" s="18">
        <f t="shared" si="96"/>
        <v>3.8305909419833695</v>
      </c>
      <c r="D93" s="18">
        <f t="shared" si="96"/>
        <v>0.91773365745453361</v>
      </c>
      <c r="E93" s="18">
        <f t="shared" si="96"/>
        <v>-4.9833110633723532E-2</v>
      </c>
      <c r="F93" s="18">
        <f t="shared" si="97"/>
        <v>0.27165398191717482</v>
      </c>
      <c r="H93" s="18">
        <f t="shared" si="98"/>
        <v>0.27165398191717482</v>
      </c>
      <c r="I93" s="18">
        <f t="shared" si="99"/>
        <v>2.8264511022939143</v>
      </c>
      <c r="J93" s="18">
        <f t="shared" si="100"/>
        <v>3.0115250980065067</v>
      </c>
      <c r="L93" t="str">
        <f t="shared" si="101"/>
        <v>41 Administrative occupations</v>
      </c>
      <c r="M93" s="18">
        <f t="shared" si="102"/>
        <v>-0.26310187625806503</v>
      </c>
      <c r="N93" s="18">
        <f t="shared" si="102"/>
        <v>18.438595336669273</v>
      </c>
      <c r="O93" s="18">
        <f t="shared" si="102"/>
        <v>1.7242500791805115</v>
      </c>
      <c r="P93" s="18">
        <f t="shared" si="102"/>
        <v>1.2155640686034586</v>
      </c>
      <c r="Q93" s="18">
        <f t="shared" si="103"/>
        <v>1.3848428028016002</v>
      </c>
      <c r="S93" s="18">
        <f t="shared" si="104"/>
        <v>1.3848428028016002</v>
      </c>
      <c r="T93" s="18">
        <f t="shared" si="105"/>
        <v>2.4154964042184979</v>
      </c>
      <c r="U93" s="18">
        <f t="shared" si="106"/>
        <v>3.4349110282153816</v>
      </c>
      <c r="W93" t="str">
        <f t="shared" si="107"/>
        <v>41 Administrative occupations</v>
      </c>
      <c r="X93" s="18">
        <f t="shared" si="108"/>
        <v>0.70311724691904942</v>
      </c>
      <c r="Y93" s="18">
        <f t="shared" si="108"/>
        <v>-2.676512074175541</v>
      </c>
      <c r="Z93" s="18">
        <f t="shared" si="108"/>
        <v>0.46952025514896967</v>
      </c>
      <c r="AA93" s="18">
        <f t="shared" si="108"/>
        <v>-0.85101893327983458</v>
      </c>
      <c r="AB93" s="18">
        <f t="shared" si="109"/>
        <v>-0.41277908381310846</v>
      </c>
      <c r="AD93" s="18">
        <f t="shared" si="110"/>
        <v>-0.41277908381310846</v>
      </c>
      <c r="AE93" s="18">
        <f t="shared" si="111"/>
        <v>3.0399686535171222</v>
      </c>
      <c r="AF93" s="18">
        <f t="shared" si="112"/>
        <v>2.7714104185587729</v>
      </c>
    </row>
    <row r="94" spans="1:32" x14ac:dyDescent="0.2">
      <c r="A94" t="str">
        <f t="shared" si="95"/>
        <v>42 Secretarial and related occupations</v>
      </c>
      <c r="B94" s="18">
        <f t="shared" si="96"/>
        <v>-2.0494140806035066</v>
      </c>
      <c r="C94" s="18">
        <f t="shared" si="96"/>
        <v>-2.66058956590427</v>
      </c>
      <c r="D94" s="18">
        <f t="shared" si="96"/>
        <v>-1.3734396595753262</v>
      </c>
      <c r="E94" s="18">
        <f t="shared" si="96"/>
        <v>-4.1083610770889507</v>
      </c>
      <c r="F94" s="18">
        <f t="shared" si="97"/>
        <v>-3.2052527878723036</v>
      </c>
      <c r="H94" s="18">
        <f t="shared" si="98"/>
        <v>-3.2052527878723036</v>
      </c>
      <c r="I94" s="18">
        <f t="shared" si="99"/>
        <v>2.4543829206703061</v>
      </c>
      <c r="J94" s="18">
        <f t="shared" si="100"/>
        <v>0.33920352609957405</v>
      </c>
      <c r="L94" t="str">
        <f t="shared" si="101"/>
        <v>42 Secretarial and related occupations</v>
      </c>
      <c r="M94" s="18">
        <f t="shared" si="102"/>
        <v>-6.1194605393444572</v>
      </c>
      <c r="N94" s="18">
        <f t="shared" si="102"/>
        <v>3.7929106962375725</v>
      </c>
      <c r="O94" s="18">
        <f t="shared" si="102"/>
        <v>-2.7285448350250041</v>
      </c>
      <c r="P94" s="18">
        <f t="shared" si="102"/>
        <v>1.6520703011807747</v>
      </c>
      <c r="Q94" s="18">
        <f t="shared" si="103"/>
        <v>0.17037272009903237</v>
      </c>
      <c r="S94" s="18">
        <f t="shared" si="104"/>
        <v>0.17037272009903237</v>
      </c>
      <c r="T94" s="18">
        <f t="shared" si="105"/>
        <v>1.8123349880019513</v>
      </c>
      <c r="U94" s="18">
        <f t="shared" si="106"/>
        <v>1.9451997107713836</v>
      </c>
      <c r="W94" t="str">
        <f t="shared" si="107"/>
        <v>42 Secretarial and related occupations</v>
      </c>
      <c r="X94" s="18">
        <f t="shared" si="108"/>
        <v>-1.6804122776426511</v>
      </c>
      <c r="Y94" s="18">
        <f t="shared" si="108"/>
        <v>-3.1812784911930181</v>
      </c>
      <c r="Z94" s="18">
        <f t="shared" si="108"/>
        <v>-1.2596694444849565</v>
      </c>
      <c r="AA94" s="18">
        <f t="shared" si="108"/>
        <v>-4.7360538532234759</v>
      </c>
      <c r="AB94" s="18">
        <f t="shared" si="109"/>
        <v>-3.5910756857098991</v>
      </c>
      <c r="AD94" s="18">
        <f t="shared" si="110"/>
        <v>-3.5910756857098991</v>
      </c>
      <c r="AE94" s="18">
        <f t="shared" si="111"/>
        <v>2.5073535987137019</v>
      </c>
      <c r="AF94" s="18">
        <f t="shared" si="112"/>
        <v>0.18188110470325203</v>
      </c>
    </row>
    <row r="95" spans="1:32" x14ac:dyDescent="0.2">
      <c r="A95" t="str">
        <f t="shared" si="95"/>
        <v>51 Skilled agricultural and related trades</v>
      </c>
      <c r="B95" s="18">
        <f t="shared" si="96"/>
        <v>-3.0260513483156615</v>
      </c>
      <c r="C95" s="18">
        <f t="shared" si="96"/>
        <v>-15.801663313439896</v>
      </c>
      <c r="D95" s="18">
        <f t="shared" si="96"/>
        <v>-8.46618289444101E-2</v>
      </c>
      <c r="E95" s="18">
        <f t="shared" si="96"/>
        <v>1.0206836918843942</v>
      </c>
      <c r="F95" s="18">
        <f t="shared" si="97"/>
        <v>0.65088312926475655</v>
      </c>
      <c r="H95" s="18">
        <f t="shared" si="98"/>
        <v>0.65088312926475655</v>
      </c>
      <c r="I95" s="18">
        <f t="shared" si="99"/>
        <v>3.0312834681919698</v>
      </c>
      <c r="J95" s="18">
        <f t="shared" si="100"/>
        <v>3.4667309495909127</v>
      </c>
      <c r="L95" t="str">
        <f t="shared" si="101"/>
        <v>51 Skilled agricultural and related trades</v>
      </c>
      <c r="M95" s="18">
        <f t="shared" si="102"/>
        <v>-3.4030239336582446</v>
      </c>
      <c r="N95" s="18">
        <f t="shared" si="102"/>
        <v>-18.97472754684172</v>
      </c>
      <c r="O95" s="18">
        <f t="shared" si="102"/>
        <v>-0.48981226889710516</v>
      </c>
      <c r="P95" s="18">
        <f t="shared" si="102"/>
        <v>0.79621673623229139</v>
      </c>
      <c r="Q95" s="18">
        <f t="shared" si="103"/>
        <v>0.36570424963462411</v>
      </c>
      <c r="S95" s="18">
        <f t="shared" si="104"/>
        <v>0.36570424963462411</v>
      </c>
      <c r="T95" s="18">
        <f t="shared" si="105"/>
        <v>2.8022645290308734</v>
      </c>
      <c r="U95" s="18">
        <f t="shared" si="106"/>
        <v>3.0527720918740897</v>
      </c>
      <c r="W95" t="str">
        <f t="shared" si="107"/>
        <v>51 Skilled agricultural and related trades</v>
      </c>
      <c r="X95" s="18">
        <f t="shared" si="108"/>
        <v>-0.86971817833905174</v>
      </c>
      <c r="Y95" s="18">
        <f t="shared" si="108"/>
        <v>1.2162024605342436</v>
      </c>
      <c r="Z95" s="18">
        <f t="shared" si="108"/>
        <v>1.5840638938791729</v>
      </c>
      <c r="AA95" s="18">
        <f t="shared" si="108"/>
        <v>1.8500041046682236</v>
      </c>
      <c r="AB95" s="18">
        <f t="shared" si="109"/>
        <v>1.7612801005537193</v>
      </c>
      <c r="AD95" s="18">
        <f t="shared" si="110"/>
        <v>1.7612801005537193</v>
      </c>
      <c r="AE95" s="18">
        <f t="shared" si="111"/>
        <v>3.9409594288820848</v>
      </c>
      <c r="AF95" s="18">
        <f t="shared" si="112"/>
        <v>5.0206018923218965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1.0581656815056073</v>
      </c>
      <c r="C96" s="18">
        <f t="shared" si="96"/>
        <v>-17.169438813542037</v>
      </c>
      <c r="D96" s="18">
        <f t="shared" si="96"/>
        <v>-0.18780356460025294</v>
      </c>
      <c r="E96" s="18">
        <f t="shared" si="96"/>
        <v>-0.64343591534039568</v>
      </c>
      <c r="F96" s="18">
        <f t="shared" si="97"/>
        <v>-0.49179003683090805</v>
      </c>
      <c r="H96" s="18">
        <f t="shared" si="98"/>
        <v>-0.49179003683090805</v>
      </c>
      <c r="I96" s="18">
        <f t="shared" si="99"/>
        <v>2.0976976580236117</v>
      </c>
      <c r="J96" s="18">
        <f t="shared" si="100"/>
        <v>1.7333777086670166</v>
      </c>
      <c r="L96" t="str">
        <f t="shared" si="101"/>
        <v>52 Skilled metal, electrical and electronic trades</v>
      </c>
      <c r="M96" s="18">
        <f t="shared" si="102"/>
        <v>0.8400885550502224</v>
      </c>
      <c r="N96" s="18">
        <f t="shared" si="102"/>
        <v>-17.044063218883053</v>
      </c>
      <c r="O96" s="18">
        <f t="shared" si="102"/>
        <v>-0.48444712424945413</v>
      </c>
      <c r="P96" s="18">
        <f t="shared" si="102"/>
        <v>-0.75154728893818135</v>
      </c>
      <c r="Q96" s="18">
        <f t="shared" si="103"/>
        <v>-0.66259365120789893</v>
      </c>
      <c r="S96" s="18">
        <f t="shared" si="104"/>
        <v>-0.66259365120789893</v>
      </c>
      <c r="T96" s="18">
        <f t="shared" si="105"/>
        <v>2.0338829396992386</v>
      </c>
      <c r="U96" s="18">
        <f t="shared" si="106"/>
        <v>1.5402051214261858</v>
      </c>
      <c r="W96" t="str">
        <f t="shared" si="107"/>
        <v>52 Skilled metal, electrical and electronic trades</v>
      </c>
      <c r="X96" s="18">
        <f t="shared" si="108"/>
        <v>14.080017758574858</v>
      </c>
      <c r="Y96" s="18">
        <f t="shared" si="108"/>
        <v>-22.719690499818846</v>
      </c>
      <c r="Z96" s="18">
        <f t="shared" si="108"/>
        <v>11.013030772515165</v>
      </c>
      <c r="AA96" s="18">
        <f t="shared" si="108"/>
        <v>1.9810214549346394</v>
      </c>
      <c r="AB96" s="18">
        <f t="shared" si="109"/>
        <v>4.9069413287995411</v>
      </c>
      <c r="AD96" s="18">
        <f t="shared" si="110"/>
        <v>4.9069413287995411</v>
      </c>
      <c r="AE96" s="18">
        <f t="shared" si="111"/>
        <v>4.6273938419770788</v>
      </c>
      <c r="AF96" s="18">
        <f t="shared" si="112"/>
        <v>7.6524237977894316</v>
      </c>
    </row>
    <row r="97" spans="1:32" x14ac:dyDescent="0.2">
      <c r="A97" t="str">
        <f t="shared" si="95"/>
        <v>53 Skilled construction and building trades</v>
      </c>
      <c r="B97" s="18">
        <f t="shared" si="96"/>
        <v>3.2128470306045376</v>
      </c>
      <c r="C97" s="18">
        <f t="shared" si="96"/>
        <v>-17.27945773782934</v>
      </c>
      <c r="D97" s="18">
        <f t="shared" si="96"/>
        <v>-0.55795265514532177</v>
      </c>
      <c r="E97" s="18">
        <f t="shared" si="96"/>
        <v>-1.4390767082119726</v>
      </c>
      <c r="F97" s="18">
        <f t="shared" si="97"/>
        <v>-1.1462396086545201</v>
      </c>
      <c r="H97" s="18">
        <f t="shared" si="98"/>
        <v>-1.1462396086545201</v>
      </c>
      <c r="I97" s="18">
        <f t="shared" si="99"/>
        <v>2.2328167177225078</v>
      </c>
      <c r="J97" s="18">
        <f t="shared" si="100"/>
        <v>1.4110007314989348</v>
      </c>
      <c r="L97" t="str">
        <f t="shared" si="101"/>
        <v>53 Skilled construction and building trades</v>
      </c>
      <c r="M97" s="18">
        <f t="shared" si="102"/>
        <v>3.2692821307781506</v>
      </c>
      <c r="N97" s="18">
        <f t="shared" si="102"/>
        <v>-17.727395923864876</v>
      </c>
      <c r="O97" s="18">
        <f t="shared" si="102"/>
        <v>-0.43007893993285418</v>
      </c>
      <c r="P97" s="18">
        <f t="shared" si="102"/>
        <v>-1.4648406064573516</v>
      </c>
      <c r="Q97" s="18">
        <f t="shared" si="103"/>
        <v>-1.1211204440287337</v>
      </c>
      <c r="S97" s="18">
        <f t="shared" si="104"/>
        <v>-1.1211204440287337</v>
      </c>
      <c r="T97" s="18">
        <f t="shared" si="105"/>
        <v>2.2379235370297623</v>
      </c>
      <c r="U97" s="18">
        <f t="shared" si="106"/>
        <v>1.4342821630687563</v>
      </c>
      <c r="W97" t="str">
        <f t="shared" si="107"/>
        <v>53 Skilled construction and building trades</v>
      </c>
      <c r="X97" s="18">
        <f t="shared" si="108"/>
        <v>-1.323135288962074</v>
      </c>
      <c r="Y97" s="18">
        <f t="shared" si="108"/>
        <v>23.110899993713097</v>
      </c>
      <c r="Z97" s="18">
        <f t="shared" si="108"/>
        <v>-9.872190459230179</v>
      </c>
      <c r="AA97" s="18">
        <f t="shared" si="108"/>
        <v>0.85663722520501473</v>
      </c>
      <c r="AB97" s="18">
        <f t="shared" si="109"/>
        <v>-2.8545208792979282</v>
      </c>
      <c r="AD97" s="18">
        <f t="shared" si="110"/>
        <v>-2.8545208792979282</v>
      </c>
      <c r="AE97" s="18">
        <f t="shared" si="111"/>
        <v>1.9182958700642461</v>
      </c>
      <c r="AF97" s="18">
        <f t="shared" si="112"/>
        <v>-0.15203744252245688</v>
      </c>
    </row>
    <row r="98" spans="1:32" x14ac:dyDescent="0.2">
      <c r="A98" t="str">
        <f t="shared" si="95"/>
        <v>54 Textiles, printing and other skilled trades</v>
      </c>
      <c r="B98" s="18">
        <f t="shared" si="96"/>
        <v>-3.5708765416997301</v>
      </c>
      <c r="C98" s="18">
        <f t="shared" si="96"/>
        <v>0.80381875147121917</v>
      </c>
      <c r="D98" s="18">
        <f t="shared" si="96"/>
        <v>0.37385902827495876</v>
      </c>
      <c r="E98" s="18">
        <f t="shared" si="96"/>
        <v>-4.187841571395845E-2</v>
      </c>
      <c r="F98" s="18">
        <f t="shared" si="97"/>
        <v>9.6509052716409194E-2</v>
      </c>
      <c r="H98" s="18">
        <f t="shared" si="98"/>
        <v>9.6509052716409194E-2</v>
      </c>
      <c r="I98" s="18">
        <f t="shared" si="99"/>
        <v>2.4440014662661103</v>
      </c>
      <c r="J98" s="18">
        <f t="shared" si="100"/>
        <v>2.5129690622317291</v>
      </c>
      <c r="L98" t="str">
        <f t="shared" si="101"/>
        <v>54 Textiles, printing and other skilled trades</v>
      </c>
      <c r="M98" s="18">
        <f t="shared" si="102"/>
        <v>-3.869954664177444</v>
      </c>
      <c r="N98" s="18">
        <f t="shared" si="102"/>
        <v>-7.7811944695961754</v>
      </c>
      <c r="O98" s="18">
        <f t="shared" si="102"/>
        <v>0.14768232856745556</v>
      </c>
      <c r="P98" s="18">
        <f t="shared" si="102"/>
        <v>-0.348989409223599</v>
      </c>
      <c r="Q98" s="18">
        <f t="shared" si="103"/>
        <v>-0.18370645612829639</v>
      </c>
      <c r="S98" s="18">
        <f t="shared" si="104"/>
        <v>-0.18370645612829639</v>
      </c>
      <c r="T98" s="18">
        <f t="shared" si="105"/>
        <v>1.8582426584862421</v>
      </c>
      <c r="U98" s="18">
        <f t="shared" si="106"/>
        <v>1.7167217439811866</v>
      </c>
      <c r="W98" t="str">
        <f t="shared" si="107"/>
        <v>54 Textiles, printing and other skilled trades</v>
      </c>
      <c r="X98" s="18">
        <f t="shared" si="108"/>
        <v>-3.0469407921382752</v>
      </c>
      <c r="Y98" s="18">
        <f t="shared" si="108"/>
        <v>15.526393936946349</v>
      </c>
      <c r="Z98" s="18">
        <f t="shared" si="108"/>
        <v>0.68021101371447124</v>
      </c>
      <c r="AA98" s="18">
        <f t="shared" si="108"/>
        <v>0.3547611317627597</v>
      </c>
      <c r="AB98" s="18">
        <f t="shared" si="109"/>
        <v>0.46312736635083507</v>
      </c>
      <c r="AD98" s="18">
        <f t="shared" si="110"/>
        <v>0.46312736635083507</v>
      </c>
      <c r="AE98" s="18">
        <f t="shared" si="111"/>
        <v>3.1767061564639931</v>
      </c>
      <c r="AF98" s="18">
        <f t="shared" si="112"/>
        <v>3.4792269600114167</v>
      </c>
    </row>
    <row r="99" spans="1:32" x14ac:dyDescent="0.2">
      <c r="A99" t="str">
        <f t="shared" si="95"/>
        <v>61 Caring personal service occupations</v>
      </c>
      <c r="B99" s="18">
        <f t="shared" si="96"/>
        <v>1.5011975626632257</v>
      </c>
      <c r="C99" s="18">
        <f t="shared" si="96"/>
        <v>-3.4762502697456066</v>
      </c>
      <c r="D99" s="18">
        <f t="shared" si="96"/>
        <v>0.83849433787075434</v>
      </c>
      <c r="E99" s="18">
        <f t="shared" si="96"/>
        <v>0.87788248902258559</v>
      </c>
      <c r="F99" s="18">
        <f t="shared" si="97"/>
        <v>0.86475139612867125</v>
      </c>
      <c r="H99" s="18">
        <f t="shared" si="98"/>
        <v>0.86475139612867125</v>
      </c>
      <c r="I99" s="18">
        <f t="shared" si="99"/>
        <v>3.2115082129742234</v>
      </c>
      <c r="J99" s="18">
        <f t="shared" si="100"/>
        <v>3.7795323243806411</v>
      </c>
      <c r="L99" t="str">
        <f t="shared" si="101"/>
        <v>61 Caring personal service occupations</v>
      </c>
      <c r="M99" s="18">
        <f t="shared" si="102"/>
        <v>2.0051480203252314</v>
      </c>
      <c r="N99" s="18">
        <f t="shared" si="102"/>
        <v>-4.8355652078941436</v>
      </c>
      <c r="O99" s="18">
        <f t="shared" si="102"/>
        <v>3.5269605315140673</v>
      </c>
      <c r="P99" s="18">
        <f t="shared" si="102"/>
        <v>1.3026201868233223</v>
      </c>
      <c r="Q99" s="18">
        <f t="shared" si="103"/>
        <v>2.0387054696340057</v>
      </c>
      <c r="S99" s="18">
        <f t="shared" si="104"/>
        <v>2.0387054696340057</v>
      </c>
      <c r="T99" s="18">
        <f t="shared" si="105"/>
        <v>2.9119946859872181</v>
      </c>
      <c r="U99" s="18">
        <f t="shared" si="106"/>
        <v>4.3413217167930895</v>
      </c>
      <c r="W99" t="str">
        <f t="shared" si="107"/>
        <v>61 Caring personal service occupations</v>
      </c>
      <c r="X99" s="18">
        <f t="shared" si="108"/>
        <v>1.4389579031283573</v>
      </c>
      <c r="Y99" s="18">
        <f t="shared" si="108"/>
        <v>-3.3060202393998872</v>
      </c>
      <c r="Z99" s="18">
        <f t="shared" si="108"/>
        <v>0.48654323307573133</v>
      </c>
      <c r="AA99" s="18">
        <f t="shared" si="108"/>
        <v>0.81578335611760533</v>
      </c>
      <c r="AB99" s="18">
        <f t="shared" si="109"/>
        <v>0.70591696241844026</v>
      </c>
      <c r="AD99" s="18">
        <f t="shared" si="110"/>
        <v>0.70591696241844026</v>
      </c>
      <c r="AE99" s="18">
        <f t="shared" si="111"/>
        <v>3.2475946393917265</v>
      </c>
      <c r="AF99" s="18">
        <f t="shared" si="112"/>
        <v>3.7072534412954328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-4.1693282204391391E-2</v>
      </c>
      <c r="C100" s="18">
        <f t="shared" si="96"/>
        <v>-8.5002256576908852</v>
      </c>
      <c r="D100" s="18">
        <f t="shared" si="96"/>
        <v>-1.3832192641049623</v>
      </c>
      <c r="E100" s="18">
        <f t="shared" si="96"/>
        <v>0.13111479225289546</v>
      </c>
      <c r="F100" s="18">
        <f t="shared" si="97"/>
        <v>-0.37622949676506812</v>
      </c>
      <c r="H100" s="18">
        <f t="shared" si="98"/>
        <v>-0.37622949676506812</v>
      </c>
      <c r="I100" s="18">
        <f t="shared" si="99"/>
        <v>2.6527992144993462</v>
      </c>
      <c r="J100" s="18">
        <f t="shared" si="100"/>
        <v>2.3942756356301942</v>
      </c>
      <c r="L100" t="str">
        <f t="shared" si="101"/>
        <v>62 Leisure, travel and related personal service occupations</v>
      </c>
      <c r="M100" s="18">
        <f t="shared" si="102"/>
        <v>2.313418826193403</v>
      </c>
      <c r="N100" s="18">
        <f t="shared" si="102"/>
        <v>-4.8470206409046419</v>
      </c>
      <c r="O100" s="18">
        <f t="shared" si="102"/>
        <v>-0.60114702841158607</v>
      </c>
      <c r="P100" s="18">
        <f t="shared" si="102"/>
        <v>0.40072645852986533</v>
      </c>
      <c r="Q100" s="18">
        <f t="shared" si="103"/>
        <v>6.565160319704777E-2</v>
      </c>
      <c r="S100" s="18">
        <f t="shared" si="104"/>
        <v>6.565160319704777E-2</v>
      </c>
      <c r="T100" s="18">
        <f t="shared" si="105"/>
        <v>2.4030103046288387</v>
      </c>
      <c r="U100" s="18">
        <f t="shared" si="106"/>
        <v>2.4501583739160893</v>
      </c>
      <c r="W100" t="str">
        <f t="shared" si="107"/>
        <v>62 Leisure, travel and related personal service occupations</v>
      </c>
      <c r="X100" s="18">
        <f t="shared" si="108"/>
        <v>-0.95197901143769803</v>
      </c>
      <c r="Y100" s="18">
        <f t="shared" si="108"/>
        <v>-10.031075893220098</v>
      </c>
      <c r="Z100" s="18">
        <f t="shared" si="108"/>
        <v>-1.7379081557510445</v>
      </c>
      <c r="AA100" s="18">
        <f t="shared" si="108"/>
        <v>2.2644372867919316E-3</v>
      </c>
      <c r="AB100" s="18">
        <f t="shared" si="109"/>
        <v>-0.58119059402276241</v>
      </c>
      <c r="AD100" s="18">
        <f t="shared" si="110"/>
        <v>-0.58119059402276241</v>
      </c>
      <c r="AE100" s="18">
        <f t="shared" si="111"/>
        <v>2.7608372991730246</v>
      </c>
      <c r="AF100" s="18">
        <f t="shared" si="112"/>
        <v>2.3693718517201035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-2.073997945864503</v>
      </c>
      <c r="C101" s="18">
        <f t="shared" si="96"/>
        <v>21.857127290364421</v>
      </c>
      <c r="D101" s="18">
        <f t="shared" si="96"/>
        <v>-5.5269435534956779</v>
      </c>
      <c r="E101" s="18">
        <f t="shared" si="96"/>
        <v>1.1365886007080439</v>
      </c>
      <c r="F101" s="18">
        <f t="shared" si="97"/>
        <v>-1.1352386409801518</v>
      </c>
      <c r="H101" s="18">
        <f t="shared" si="98"/>
        <v>-1.1352386409801518</v>
      </c>
      <c r="I101" s="18">
        <f t="shared" si="99"/>
        <v>2.2577882739256649</v>
      </c>
      <c r="J101" s="18">
        <f t="shared" si="100"/>
        <v>1.4466195879177857</v>
      </c>
      <c r="L101" t="str">
        <f t="shared" si="101"/>
        <v>63 Community and civil enforcement occupations</v>
      </c>
      <c r="M101" s="18">
        <f t="shared" si="102"/>
        <v>-4.9488465001929161</v>
      </c>
      <c r="N101" s="18">
        <f t="shared" si="102"/>
        <v>39.076931682713663</v>
      </c>
      <c r="O101" s="18">
        <f t="shared" si="102"/>
        <v>-10.036653936368388</v>
      </c>
      <c r="P101" s="18">
        <f t="shared" si="102"/>
        <v>1.6685186074088199</v>
      </c>
      <c r="Q101" s="18">
        <f t="shared" si="103"/>
        <v>-2.3933223593637365</v>
      </c>
      <c r="S101" s="18">
        <f t="shared" si="104"/>
        <v>-2.3933223593637365</v>
      </c>
      <c r="T101" s="18">
        <f t="shared" si="105"/>
        <v>1.5966517593010821</v>
      </c>
      <c r="U101" s="18">
        <f t="shared" si="106"/>
        <v>-0.24728509799823994</v>
      </c>
      <c r="W101" t="str">
        <f t="shared" si="107"/>
        <v>63 Community and civil enforcement occupations</v>
      </c>
      <c r="X101" s="18">
        <f t="shared" si="108"/>
        <v>6.1565017001806499</v>
      </c>
      <c r="Y101" s="18">
        <f t="shared" si="108"/>
        <v>-15.674003323698271</v>
      </c>
      <c r="Z101" s="18">
        <f t="shared" si="108"/>
        <v>6.0194529283723819</v>
      </c>
      <c r="AA101" s="18">
        <f t="shared" si="108"/>
        <v>0.24025735506405521</v>
      </c>
      <c r="AB101" s="18">
        <f t="shared" si="109"/>
        <v>2.1307767575602377</v>
      </c>
      <c r="AD101" s="18">
        <f t="shared" si="110"/>
        <v>2.1307767575602377</v>
      </c>
      <c r="AE101" s="18">
        <f t="shared" si="111"/>
        <v>4.2375611829245985</v>
      </c>
      <c r="AF101" s="18">
        <f t="shared" si="112"/>
        <v>5.5099359778320034</v>
      </c>
    </row>
    <row r="102" spans="1:32" x14ac:dyDescent="0.2">
      <c r="A102" t="str">
        <f t="shared" si="95"/>
        <v>71 Sales occupations</v>
      </c>
      <c r="B102" s="18">
        <f t="shared" si="96"/>
        <v>-1.0516200486560767</v>
      </c>
      <c r="C102" s="18">
        <f t="shared" si="96"/>
        <v>-2.2598036094781615</v>
      </c>
      <c r="D102" s="18">
        <f t="shared" si="96"/>
        <v>-0.43979982768748149</v>
      </c>
      <c r="E102" s="18">
        <f t="shared" si="96"/>
        <v>-0.28481383279523875</v>
      </c>
      <c r="F102" s="18">
        <f t="shared" si="97"/>
        <v>-0.3365026200822796</v>
      </c>
      <c r="H102" s="18">
        <f t="shared" si="98"/>
        <v>-0.3365026200822796</v>
      </c>
      <c r="I102" s="18">
        <f t="shared" si="99"/>
        <v>2.4652325658400365</v>
      </c>
      <c r="J102" s="18">
        <f t="shared" si="100"/>
        <v>2.2276852491674548</v>
      </c>
      <c r="L102" t="str">
        <f t="shared" si="101"/>
        <v>71 Sales occupations</v>
      </c>
      <c r="M102" s="18">
        <f t="shared" si="102"/>
        <v>0.97643550490384978</v>
      </c>
      <c r="N102" s="18">
        <f t="shared" si="102"/>
        <v>-1.9525296627975641</v>
      </c>
      <c r="O102" s="18">
        <f t="shared" si="102"/>
        <v>-0.23648971250316286</v>
      </c>
      <c r="P102" s="18">
        <f t="shared" si="102"/>
        <v>-0.19976490530193569</v>
      </c>
      <c r="Q102" s="18">
        <f t="shared" si="103"/>
        <v>-0.21200800957729138</v>
      </c>
      <c r="S102" s="18">
        <f t="shared" si="104"/>
        <v>-0.21200800957729138</v>
      </c>
      <c r="T102" s="18">
        <f t="shared" si="105"/>
        <v>1.8820924531860905</v>
      </c>
      <c r="U102" s="18">
        <f t="shared" si="106"/>
        <v>1.7193889260480599</v>
      </c>
      <c r="W102" t="str">
        <f t="shared" si="107"/>
        <v>71 Sales occupations</v>
      </c>
      <c r="X102" s="18">
        <f t="shared" si="108"/>
        <v>-2.5061426279068377</v>
      </c>
      <c r="Y102" s="18">
        <f t="shared" si="108"/>
        <v>-2.5003623342467307</v>
      </c>
      <c r="Z102" s="18">
        <f t="shared" si="108"/>
        <v>-0.60103811071448021</v>
      </c>
      <c r="AA102" s="18">
        <f t="shared" si="108"/>
        <v>-0.35348270333441789</v>
      </c>
      <c r="AB102" s="18">
        <f t="shared" si="109"/>
        <v>-0.43606960146019835</v>
      </c>
      <c r="AD102" s="18">
        <f t="shared" si="110"/>
        <v>-0.43606960146019835</v>
      </c>
      <c r="AE102" s="18">
        <f t="shared" si="111"/>
        <v>2.8937084446766459</v>
      </c>
      <c r="AF102" s="18">
        <f t="shared" si="112"/>
        <v>2.6043520449400726</v>
      </c>
    </row>
    <row r="103" spans="1:32" x14ac:dyDescent="0.2">
      <c r="A103" t="str">
        <f t="shared" si="95"/>
        <v>72 Customer service occupations</v>
      </c>
      <c r="B103" s="18">
        <f t="shared" si="96"/>
        <v>4.3272724925014883</v>
      </c>
      <c r="C103" s="18">
        <f t="shared" si="96"/>
        <v>1.7639715041706472</v>
      </c>
      <c r="D103" s="18">
        <f t="shared" si="96"/>
        <v>2.7223525467308329</v>
      </c>
      <c r="E103" s="18">
        <f t="shared" si="96"/>
        <v>1.254707610738115</v>
      </c>
      <c r="F103" s="18">
        <f t="shared" si="97"/>
        <v>1.7415777848832414</v>
      </c>
      <c r="H103" s="18">
        <f t="shared" si="98"/>
        <v>1.7415777848832414</v>
      </c>
      <c r="I103" s="18">
        <f t="shared" si="99"/>
        <v>2.8660379122621205</v>
      </c>
      <c r="J103" s="18">
        <f t="shared" si="100"/>
        <v>4.086206941332593</v>
      </c>
      <c r="L103" t="str">
        <f t="shared" si="101"/>
        <v>72 Customer service occupations</v>
      </c>
      <c r="M103" s="18">
        <f t="shared" si="102"/>
        <v>1.37351784427584</v>
      </c>
      <c r="N103" s="18">
        <f t="shared" si="102"/>
        <v>13.031663641554569</v>
      </c>
      <c r="O103" s="18">
        <f t="shared" si="102"/>
        <v>4.938890242742966</v>
      </c>
      <c r="P103" s="18">
        <f t="shared" si="102"/>
        <v>1.4203810922432725</v>
      </c>
      <c r="Q103" s="18">
        <f t="shared" si="103"/>
        <v>2.5799101744687691</v>
      </c>
      <c r="S103" s="18">
        <f t="shared" si="104"/>
        <v>2.5799101744687691</v>
      </c>
      <c r="T103" s="18">
        <f t="shared" si="105"/>
        <v>2.5074000567719024</v>
      </c>
      <c r="U103" s="18">
        <f t="shared" si="106"/>
        <v>4.4273359532672529</v>
      </c>
      <c r="W103" t="str">
        <f t="shared" si="107"/>
        <v>72 Customer service occupations</v>
      </c>
      <c r="X103" s="18">
        <f t="shared" si="108"/>
        <v>6.4849653301058074</v>
      </c>
      <c r="Y103" s="18">
        <f t="shared" si="108"/>
        <v>-5.512663597655088</v>
      </c>
      <c r="Z103" s="18">
        <f t="shared" si="108"/>
        <v>0.86877561724749697</v>
      </c>
      <c r="AA103" s="18">
        <f t="shared" si="108"/>
        <v>1.0964641197867886</v>
      </c>
      <c r="AB103" s="18">
        <f t="shared" si="109"/>
        <v>1.0205109033311066</v>
      </c>
      <c r="AD103" s="18">
        <f t="shared" si="110"/>
        <v>1.0205109033311066</v>
      </c>
      <c r="AE103" s="18">
        <f t="shared" si="111"/>
        <v>3.1315873460058485</v>
      </c>
      <c r="AF103" s="18">
        <f t="shared" si="112"/>
        <v>3.8115210220304396</v>
      </c>
    </row>
    <row r="104" spans="1:32" x14ac:dyDescent="0.2">
      <c r="A104" t="str">
        <f t="shared" si="95"/>
        <v>81 Process, plant and machine operatives</v>
      </c>
      <c r="B104" s="18">
        <f t="shared" si="96"/>
        <v>-0.93029350321701676</v>
      </c>
      <c r="C104" s="18">
        <f t="shared" si="96"/>
        <v>-14.686681654813871</v>
      </c>
      <c r="D104" s="18">
        <f t="shared" si="96"/>
        <v>1.0989944921809158</v>
      </c>
      <c r="E104" s="18">
        <f t="shared" si="96"/>
        <v>-0.56182788091664326</v>
      </c>
      <c r="F104" s="18">
        <f t="shared" si="97"/>
        <v>-1.1274267404859373E-2</v>
      </c>
      <c r="H104" s="18">
        <f t="shared" si="98"/>
        <v>-1.1274267404859373E-2</v>
      </c>
      <c r="I104" s="18">
        <f t="shared" si="99"/>
        <v>2.3450015508720501</v>
      </c>
      <c r="J104" s="18">
        <f t="shared" si="100"/>
        <v>2.3368534815238595</v>
      </c>
      <c r="L104" t="str">
        <f t="shared" si="101"/>
        <v>81 Process, plant and machine operatives</v>
      </c>
      <c r="M104" s="18">
        <f t="shared" si="102"/>
        <v>-1.625128898078354</v>
      </c>
      <c r="N104" s="18">
        <f t="shared" si="102"/>
        <v>-15.0892119906192</v>
      </c>
      <c r="O104" s="18">
        <f t="shared" si="102"/>
        <v>0.34189635309889166</v>
      </c>
      <c r="P104" s="18">
        <f t="shared" si="102"/>
        <v>-0.86591228825524391</v>
      </c>
      <c r="Q104" s="18">
        <f t="shared" si="103"/>
        <v>-0.46493347869436263</v>
      </c>
      <c r="S104" s="18">
        <f t="shared" si="104"/>
        <v>-0.46493347869436263</v>
      </c>
      <c r="T104" s="18">
        <f t="shared" si="105"/>
        <v>2.0739234691920849</v>
      </c>
      <c r="U104" s="18">
        <f t="shared" si="106"/>
        <v>1.7281650024320694</v>
      </c>
      <c r="W104" t="str">
        <f t="shared" si="107"/>
        <v>81 Process, plant and machine operatives</v>
      </c>
      <c r="X104" s="18">
        <f t="shared" si="108"/>
        <v>1.7714103074888854</v>
      </c>
      <c r="Y104" s="18">
        <f t="shared" si="108"/>
        <v>-13.24826930547739</v>
      </c>
      <c r="Z104" s="18">
        <f t="shared" si="108"/>
        <v>3.5825936954339666</v>
      </c>
      <c r="AA104" s="18">
        <f t="shared" si="108"/>
        <v>0.29876640967758661</v>
      </c>
      <c r="AB104" s="18">
        <f t="shared" si="109"/>
        <v>1.3816421606602569</v>
      </c>
      <c r="AD104" s="18">
        <f t="shared" si="110"/>
        <v>1.3816421606602569</v>
      </c>
      <c r="AE104" s="18">
        <f t="shared" si="111"/>
        <v>3.2212318568776155</v>
      </c>
      <c r="AF104" s="18">
        <f t="shared" si="112"/>
        <v>4.1392905266082858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4.1426734715638291</v>
      </c>
      <c r="C105" s="18">
        <f t="shared" si="96"/>
        <v>-11.263248704324269</v>
      </c>
      <c r="D105" s="18">
        <f t="shared" si="96"/>
        <v>0.80783356241738158</v>
      </c>
      <c r="E105" s="18">
        <f t="shared" si="96"/>
        <v>5.4998508797621248E-2</v>
      </c>
      <c r="F105" s="18">
        <f t="shared" si="97"/>
        <v>0.30531675659573043</v>
      </c>
      <c r="H105" s="18">
        <f t="shared" si="98"/>
        <v>0.30531675659573043</v>
      </c>
      <c r="I105" s="18">
        <f t="shared" si="99"/>
        <v>2.9736975908316143</v>
      </c>
      <c r="J105" s="18">
        <f t="shared" si="100"/>
        <v>3.1778018373414207</v>
      </c>
      <c r="L105" t="str">
        <f t="shared" si="101"/>
        <v>82 Transport and mobile machine drivers and operatives</v>
      </c>
      <c r="M105" s="18">
        <f t="shared" si="102"/>
        <v>4.1772921255983642</v>
      </c>
      <c r="N105" s="18">
        <f t="shared" si="102"/>
        <v>-11.027340677980856</v>
      </c>
      <c r="O105" s="18">
        <f t="shared" si="102"/>
        <v>0.51799013968831797</v>
      </c>
      <c r="P105" s="18">
        <f t="shared" si="102"/>
        <v>-2.7608603718187741E-2</v>
      </c>
      <c r="Q105" s="18">
        <f t="shared" si="103"/>
        <v>0.15392779888798724</v>
      </c>
      <c r="S105" s="18">
        <f t="shared" si="104"/>
        <v>0.15392779888798724</v>
      </c>
      <c r="T105" s="18">
        <f t="shared" si="105"/>
        <v>2.9035830088372849</v>
      </c>
      <c r="U105" s="18">
        <f t="shared" si="106"/>
        <v>3.0070770939077729</v>
      </c>
      <c r="W105" t="str">
        <f t="shared" si="107"/>
        <v>82 Transport and mobile machine drivers and operatives</v>
      </c>
      <c r="X105" s="18">
        <f t="shared" si="108"/>
        <v>3.450777546357009</v>
      </c>
      <c r="Y105" s="18">
        <f t="shared" si="108"/>
        <v>-16.061506814436733</v>
      </c>
      <c r="Z105" s="18">
        <f t="shared" si="108"/>
        <v>6.3718079416226203</v>
      </c>
      <c r="AA105" s="18">
        <f t="shared" si="108"/>
        <v>1.3177968754729319</v>
      </c>
      <c r="AB105" s="18">
        <f t="shared" si="109"/>
        <v>2.9752066102285868</v>
      </c>
      <c r="AD105" s="18">
        <f t="shared" si="110"/>
        <v>2.9752066102285868</v>
      </c>
      <c r="AE105" s="18">
        <f t="shared" si="111"/>
        <v>4.3430296323535122</v>
      </c>
      <c r="AF105" s="18">
        <f t="shared" si="112"/>
        <v>6.1400167718200338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-1.7400293664804667</v>
      </c>
      <c r="C106" s="18">
        <f t="shared" si="96"/>
        <v>-13.121458273491381</v>
      </c>
      <c r="D106" s="18">
        <f t="shared" si="96"/>
        <v>12.493600003770222</v>
      </c>
      <c r="E106" s="18">
        <f t="shared" si="96"/>
        <v>1.2278776519732082</v>
      </c>
      <c r="F106" s="18">
        <f t="shared" si="97"/>
        <v>4.8518327486577251</v>
      </c>
      <c r="H106" s="18">
        <f t="shared" si="98"/>
        <v>4.8518327486577251</v>
      </c>
      <c r="I106" s="18">
        <f t="shared" si="99"/>
        <v>4.1718705840870562</v>
      </c>
      <c r="J106" s="18">
        <f t="shared" si="100"/>
        <v>7.310167643287202</v>
      </c>
      <c r="L106" t="str">
        <f t="shared" si="101"/>
        <v>91 Elementary trades and related occupations</v>
      </c>
      <c r="M106" s="18">
        <f t="shared" si="102"/>
        <v>-1.5487516888544661</v>
      </c>
      <c r="N106" s="18">
        <f t="shared" si="102"/>
        <v>-10.899526227368773</v>
      </c>
      <c r="O106" s="18">
        <f t="shared" si="102"/>
        <v>6.7740478260667647</v>
      </c>
      <c r="P106" s="18">
        <f t="shared" si="102"/>
        <v>0.85952578104788735</v>
      </c>
      <c r="Q106" s="18">
        <f t="shared" si="103"/>
        <v>2.7937043718489152</v>
      </c>
      <c r="S106" s="18">
        <f t="shared" si="104"/>
        <v>2.7937043718489152</v>
      </c>
      <c r="T106" s="18">
        <f t="shared" si="105"/>
        <v>2.6365432291228563</v>
      </c>
      <c r="U106" s="18">
        <f t="shared" si="106"/>
        <v>4.6920398578365941</v>
      </c>
      <c r="W106" t="str">
        <f t="shared" si="107"/>
        <v>91 Elementary trades and related occupations</v>
      </c>
      <c r="X106" s="18">
        <f t="shared" si="108"/>
        <v>-2.3525324037225515</v>
      </c>
      <c r="Y106" s="18">
        <f t="shared" si="108"/>
        <v>-20.383937808095499</v>
      </c>
      <c r="Z106" s="18">
        <f t="shared" si="108"/>
        <v>27.084575652748576</v>
      </c>
      <c r="AA106" s="18">
        <f t="shared" si="108"/>
        <v>1.7696018732774821</v>
      </c>
      <c r="AB106" s="18">
        <f t="shared" si="109"/>
        <v>9.5913637739016178</v>
      </c>
      <c r="AD106" s="18">
        <f t="shared" si="110"/>
        <v>9.5913637739016178</v>
      </c>
      <c r="AE106" s="18">
        <f t="shared" si="111"/>
        <v>8.050309174758862</v>
      </c>
      <c r="AF106" s="18">
        <f t="shared" si="112"/>
        <v>12.867104077898173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1.719971497885453</v>
      </c>
      <c r="C107" s="18">
        <f t="shared" si="96"/>
        <v>-10.615359769401167</v>
      </c>
      <c r="D107" s="18">
        <f t="shared" si="96"/>
        <v>-2.0031145064224765</v>
      </c>
      <c r="E107" s="18">
        <f t="shared" si="96"/>
        <v>-0.72958427548520666</v>
      </c>
      <c r="F107" s="18">
        <f t="shared" si="97"/>
        <v>-1.1559227347821888</v>
      </c>
      <c r="H107" s="18">
        <f t="shared" si="98"/>
        <v>-1.1559227347821888</v>
      </c>
      <c r="I107" s="18">
        <f t="shared" si="99"/>
        <v>2.4403971240491318</v>
      </c>
      <c r="J107" s="18">
        <f t="shared" si="100"/>
        <v>1.6364365195119523</v>
      </c>
      <c r="L107" t="str">
        <f t="shared" si="101"/>
        <v>92 Elementary administration and service occupations</v>
      </c>
      <c r="M107" s="18">
        <f t="shared" si="102"/>
        <v>0.73369793916189252</v>
      </c>
      <c r="N107" s="18">
        <f t="shared" si="102"/>
        <v>-7.5694395276003519</v>
      </c>
      <c r="O107" s="18">
        <f t="shared" si="102"/>
        <v>-0.17862628646631018</v>
      </c>
      <c r="P107" s="18">
        <f t="shared" si="102"/>
        <v>-0.45586201831907536</v>
      </c>
      <c r="Q107" s="18">
        <f t="shared" si="103"/>
        <v>-0.36353576590708592</v>
      </c>
      <c r="S107" s="18">
        <f t="shared" si="104"/>
        <v>-0.36353576590708592</v>
      </c>
      <c r="T107" s="18">
        <f t="shared" si="105"/>
        <v>2.2608494510658605</v>
      </c>
      <c r="U107" s="18">
        <f t="shared" si="106"/>
        <v>1.9969577715911679</v>
      </c>
      <c r="W107" t="str">
        <f t="shared" si="107"/>
        <v>92 Elementary administration and service occupations</v>
      </c>
      <c r="X107" s="18">
        <f t="shared" si="108"/>
        <v>2.6769211079066046</v>
      </c>
      <c r="Y107" s="18">
        <f t="shared" si="108"/>
        <v>-13.432854340051936</v>
      </c>
      <c r="Z107" s="18">
        <f t="shared" si="108"/>
        <v>-3.9492203417095473</v>
      </c>
      <c r="AA107" s="18">
        <f t="shared" si="108"/>
        <v>-1.0665216030875446</v>
      </c>
      <c r="AB107" s="18">
        <f t="shared" si="109"/>
        <v>-2.0369080742482781</v>
      </c>
      <c r="AD107" s="18">
        <f t="shared" si="110"/>
        <v>-2.0369080742482781</v>
      </c>
      <c r="AE107" s="18">
        <f t="shared" si="111"/>
        <v>2.6135069844356318</v>
      </c>
      <c r="AF107" s="18">
        <f t="shared" si="112"/>
        <v>1.2618757927037594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2.0301889453056887</v>
      </c>
      <c r="C109" s="26">
        <f>IF(AND(D$6-C$6 &lt;&gt; 0,C35&lt;&gt;0,D35&lt;&gt;0),(EXP(LN(D35/C35)/(D$6-C$6))-1)*100,0)</f>
        <v>-2.2327566426505685</v>
      </c>
      <c r="D109" s="26">
        <f>IF(AND(E$6-D$6 &lt;&gt; 0,D35&lt;&gt;0,E35&lt;&gt;0),(EXP(LN(E35/D35)/(E$6-D$6))-1)*100,0)</f>
        <v>0.58396441107610997</v>
      </c>
      <c r="E109" s="26">
        <f>IF(AND(F$6-E$6 &lt;&gt; 0,E35&lt;&gt;0,F35&lt;&gt;0),(EXP(LN(F35/E35)/(F$6-E$6))-1)*100,0)</f>
        <v>0.40009025795040287</v>
      </c>
      <c r="F109" s="26">
        <f t="shared" ref="F109" si="113">IF(AND(F$6-D$6 &lt;&gt; 0,D35&lt;&gt;0,F35&lt;&gt;0),(EXP(LN(F35/D35)/(F$6-D$6))-1)*100,0)</f>
        <v>0.46134426371120529</v>
      </c>
      <c r="H109" s="26">
        <f t="shared" ref="H109" si="114">IF($F$6-$D$6 &lt;&gt; 0,(EXP(LN(1+(H72/100))/($F$6-$D$6))-1)*100,0)</f>
        <v>0.46134426371120529</v>
      </c>
      <c r="I109" s="26">
        <f>IF(D35&gt;0,((1+(I35/D35))^(1/($F$6-$D$6))-1)*100,0)</f>
        <v>2.7380605491902354</v>
      </c>
      <c r="J109" s="26">
        <f t="shared" ref="J109" si="115">IF($F$6-$D$6 &lt;&gt; 0,(EXP(LN(1+(J72/100))/($F$6-$D$6))-1)*100,0)</f>
        <v>3.0574996519595166</v>
      </c>
      <c r="L109" s="24" t="str">
        <f>L35</f>
        <v>All occupations</v>
      </c>
      <c r="M109" s="26">
        <f>IF(AND(N$6-M$6 &lt;&gt; 0,M35&lt;&gt;0,N35&lt;&gt;0),(EXP(LN(N35/M35)/(N$6-M$6))-1)*100,0)</f>
        <v>2.0103942634282168</v>
      </c>
      <c r="N109" s="26">
        <f>IF(AND(O$6-N$6 &lt;&gt; 0,N35&lt;&gt;0,O35&lt;&gt;0),(EXP(LN(O35/N35)/(O$6-N$6))-1)*100,0)</f>
        <v>-2.7890613191279168</v>
      </c>
      <c r="O109" s="26">
        <f>IF(AND(P$6-O$6 &lt;&gt; 0,O35&lt;&gt;0,P35&lt;&gt;0),(EXP(LN(P35/O35)/(P$6-O$6))-1)*100,0)</f>
        <v>0.53278082666143867</v>
      </c>
      <c r="P109" s="26">
        <f>IF(AND(Q$6-P$6 &lt;&gt; 0,P35&lt;&gt;0,Q35&lt;&gt;0),(EXP(LN(Q35/P35)/(Q$6-P$6))-1)*100,0)</f>
        <v>0.30045908948548306</v>
      </c>
      <c r="Q109" s="26">
        <f t="shared" ref="Q109" si="116">IF(AND(Q$6-O$6 &lt;&gt; 0,O35&lt;&gt;0,Q35&lt;&gt;0),(EXP(LN(Q35/O35)/(Q$6-O$6))-1)*100,0)</f>
        <v>0.37783995457889574</v>
      </c>
      <c r="S109" s="26">
        <f t="shared" ref="S109" si="117">IF($F$6-$D$6 &lt;&gt; 0,(EXP(LN(1+(S72/100))/($F$6-$D$6))-1)*100,0)</f>
        <v>0.37783995457889574</v>
      </c>
      <c r="T109" s="26">
        <f t="shared" ref="T109" si="118">IF(O35&gt;0,((1+(T35/O35))^(1/($F$6-$D$6))-1)*100,0)</f>
        <v>2.3408617784522301</v>
      </c>
      <c r="U109" s="26">
        <f t="shared" ref="U109" si="119">IF($F$6-$D$6 &lt;&gt; 0,(EXP(LN(1+(U72/100))/($F$6-$D$6))-1)*100,0)</f>
        <v>2.6162495956788545</v>
      </c>
      <c r="W109" s="24" t="str">
        <f>W35</f>
        <v>All occupations</v>
      </c>
      <c r="X109" s="26">
        <f>IF(AND(Y$6-X$6 &lt;&gt; 0,X35&lt;&gt;0,Y35&lt;&gt;0),(EXP(LN(Y35/X35)/(Y$6-X$6))-1)*100,0)</f>
        <v>2.0531147128864502</v>
      </c>
      <c r="Y109" s="26">
        <f>IF(AND(Z$6-Y$6 &lt;&gt; 0,Y35&lt;&gt;0,Z35&lt;&gt;0),(EXP(LN(Z35/Y35)/(Z$6-Y$6))-1)*100,0)</f>
        <v>-1.589130793467286</v>
      </c>
      <c r="Z109" s="26">
        <f>IF(AND(AA$6-Z$6 &lt;&gt; 0,Z35&lt;&gt;0,AA35&lt;&gt;0),(EXP(LN(AA35/Z35)/(AA$6-Z$6))-1)*100,0)</f>
        <v>0.64233277243426201</v>
      </c>
      <c r="AA109" s="26">
        <f>IF(AND(AB$6-AA$6 &lt;&gt; 0,AA35&lt;&gt;0,AB35&lt;&gt;0),(EXP(LN(AB35/AA35)/(AB$6-AA$6))-1)*100,0)</f>
        <v>0.51226625739306808</v>
      </c>
      <c r="AB109" s="26">
        <f t="shared" ref="AB109" si="120">IF(AND(AB$6-Z$6 &lt;&gt; 0,Z35&lt;&gt;0,AB35&lt;&gt;0),(EXP(LN(AB35/Z35)/(AB$6-Z$6))-1)*100,0)</f>
        <v>0.55560307464144199</v>
      </c>
      <c r="AD109" s="26">
        <f t="shared" ref="AD109" si="121">IF($F$6-$D$6 &lt;&gt; 0,(EXP(LN(1+(AD72/100))/($F$6-$D$6))-1)*100,0)</f>
        <v>0.55560307464144199</v>
      </c>
      <c r="AE109" s="26">
        <f t="shared" ref="AE109" si="122">IF(Z35&gt;0,((1+(AE35/Z35))^(1/($F$6-$D$6))-1)*100,0)</f>
        <v>3.1671468900859256</v>
      </c>
      <c r="AF109" s="26">
        <f t="shared" ref="AF109" si="123">IF($F$6-$D$6 &lt;&gt; 0,(EXP(LN(1+(AF72/100))/($F$6-$D$6))-1)*100,0)</f>
        <v>3.5313875817957419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Greater Birmingham and Solihull (Continued)</v>
      </c>
      <c r="L112" s="19" t="str">
        <f>CONCATENATE(L$1," (Continued)")</f>
        <v>Occupation Table 2.1  Males: Employment Change by Occupation (SOC 2020) and Replacement Demand, 2015-2035, Greater Birmingham and Solihull (Continued)</v>
      </c>
      <c r="W112" s="19" t="str">
        <f>CONCATENATE(W$1," (Continued)")</f>
        <v>Occupation Table 2.2  Females: Employment Change by Occupation (SOC 2020) and Replacement Demand, 2015-2035, Greater Birmingham and Solihull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13.630812195723657</v>
      </c>
      <c r="C119" s="27">
        <f t="shared" si="125"/>
        <v>1.8567269845456735</v>
      </c>
      <c r="D119" s="27">
        <f t="shared" si="125"/>
        <v>-6.8761247864078285</v>
      </c>
      <c r="E119" s="27">
        <f t="shared" si="125"/>
        <v>6.377094211556809</v>
      </c>
      <c r="F119" s="27">
        <f t="shared" ref="F119:F144" si="126">F8-D8</f>
        <v>-0.49903057485101954</v>
      </c>
      <c r="L119" t="str">
        <f t="shared" ref="L119:L144" si="127">L8</f>
        <v>11 Corporate managers and directors</v>
      </c>
      <c r="M119" s="27">
        <f t="shared" ref="M119:P144" si="128">N8-M8</f>
        <v>7.8833922607597913</v>
      </c>
      <c r="N119" s="27">
        <f t="shared" si="128"/>
        <v>0.77337251585340994</v>
      </c>
      <c r="O119" s="27">
        <f t="shared" si="128"/>
        <v>-6.4883526511047549</v>
      </c>
      <c r="P119" s="27">
        <f t="shared" si="128"/>
        <v>2.0749965501991241</v>
      </c>
      <c r="Q119" s="27">
        <f t="shared" ref="Q119:Q144" si="129">Q8-O8</f>
        <v>-4.4133561009056308</v>
      </c>
      <c r="W119" t="str">
        <f t="shared" ref="W119:W144" si="130">W8</f>
        <v>11 Corporate managers and directors</v>
      </c>
      <c r="X119" s="27">
        <f t="shared" ref="X119:AA144" si="131">Y8-X8</f>
        <v>5.7474199349637303</v>
      </c>
      <c r="Y119" s="27">
        <f t="shared" si="131"/>
        <v>1.0833544686924235</v>
      </c>
      <c r="Z119" s="27">
        <f t="shared" si="131"/>
        <v>-0.38777213530314469</v>
      </c>
      <c r="AA119" s="27">
        <f t="shared" si="131"/>
        <v>4.302097661357724</v>
      </c>
      <c r="AB119" s="27">
        <f t="shared" ref="AB119:AB144" si="132">AB8-Z8</f>
        <v>3.9143255260545793</v>
      </c>
    </row>
    <row r="120" spans="1:28" x14ac:dyDescent="0.2">
      <c r="A120" t="str">
        <f t="shared" si="124"/>
        <v>12 Other managers and proprietors</v>
      </c>
      <c r="B120" s="27">
        <f t="shared" si="125"/>
        <v>2.1139062513488156</v>
      </c>
      <c r="C120" s="27">
        <f t="shared" si="125"/>
        <v>1.3200862624887009</v>
      </c>
      <c r="D120" s="27">
        <f t="shared" si="125"/>
        <v>1.0886705072072225</v>
      </c>
      <c r="E120" s="27">
        <f t="shared" si="125"/>
        <v>4.4725137822923955</v>
      </c>
      <c r="F120" s="27">
        <f t="shared" si="126"/>
        <v>5.561184289499618</v>
      </c>
      <c r="L120" t="str">
        <f t="shared" si="127"/>
        <v>12 Other managers and proprietors</v>
      </c>
      <c r="M120" s="27">
        <f t="shared" si="128"/>
        <v>1.753628256649483</v>
      </c>
      <c r="N120" s="27">
        <f t="shared" si="128"/>
        <v>-0.81967106520295019</v>
      </c>
      <c r="O120" s="27">
        <f t="shared" si="128"/>
        <v>2.2179139389989366</v>
      </c>
      <c r="P120" s="27">
        <f t="shared" si="128"/>
        <v>2.604566306297631</v>
      </c>
      <c r="Q120" s="27">
        <f t="shared" si="129"/>
        <v>4.8224802452965676</v>
      </c>
      <c r="W120" t="str">
        <f t="shared" si="130"/>
        <v>12 Other managers and proprietors</v>
      </c>
      <c r="X120" s="27">
        <f t="shared" si="131"/>
        <v>0.36027799469937527</v>
      </c>
      <c r="Y120" s="27">
        <f t="shared" si="131"/>
        <v>2.1397573276916493</v>
      </c>
      <c r="Z120" s="27">
        <f t="shared" si="131"/>
        <v>-1.1292434317916999</v>
      </c>
      <c r="AA120" s="27">
        <f t="shared" si="131"/>
        <v>1.8679474759947627</v>
      </c>
      <c r="AB120" s="27">
        <f t="shared" si="132"/>
        <v>0.73870404420306279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9.5693026504867973</v>
      </c>
      <c r="C121" s="27">
        <f t="shared" si="125"/>
        <v>3.3085873607436085</v>
      </c>
      <c r="D121" s="27">
        <f t="shared" si="125"/>
        <v>13.251583274812411</v>
      </c>
      <c r="E121" s="27">
        <f t="shared" si="125"/>
        <v>10.427770181516237</v>
      </c>
      <c r="F121" s="27">
        <f t="shared" si="126"/>
        <v>23.679353456328649</v>
      </c>
      <c r="L121" t="str">
        <f t="shared" si="127"/>
        <v>21 Science, research, engineering and technology professionals</v>
      </c>
      <c r="M121" s="27">
        <f t="shared" si="128"/>
        <v>8.4256951263368265</v>
      </c>
      <c r="N121" s="27">
        <f t="shared" si="128"/>
        <v>1.1040720496434986</v>
      </c>
      <c r="O121" s="27">
        <f t="shared" si="128"/>
        <v>9.1824658984347423</v>
      </c>
      <c r="P121" s="27">
        <f t="shared" si="128"/>
        <v>6.5647640078835821</v>
      </c>
      <c r="Q121" s="27">
        <f t="shared" si="129"/>
        <v>15.747229906318324</v>
      </c>
      <c r="W121" t="str">
        <f t="shared" si="130"/>
        <v>21 Science, research, engineering and technology professionals</v>
      </c>
      <c r="X121" s="27">
        <f t="shared" si="131"/>
        <v>1.143607524149882</v>
      </c>
      <c r="Y121" s="27">
        <f t="shared" si="131"/>
        <v>2.2045153111002502</v>
      </c>
      <c r="Z121" s="27">
        <f t="shared" si="131"/>
        <v>4.0691173763774717</v>
      </c>
      <c r="AA121" s="27">
        <f t="shared" si="131"/>
        <v>3.8630061736325612</v>
      </c>
      <c r="AB121" s="27">
        <f t="shared" si="132"/>
        <v>7.9321235500100329</v>
      </c>
    </row>
    <row r="122" spans="1:28" x14ac:dyDescent="0.2">
      <c r="A122" t="str">
        <f t="shared" si="124"/>
        <v>22 Health professionals</v>
      </c>
      <c r="B122" s="27">
        <f t="shared" si="125"/>
        <v>10.877620793004461</v>
      </c>
      <c r="C122" s="27">
        <f t="shared" si="125"/>
        <v>-0.81288104845351938</v>
      </c>
      <c r="D122" s="27">
        <f t="shared" si="125"/>
        <v>-1.0317612479919163</v>
      </c>
      <c r="E122" s="27">
        <f t="shared" si="125"/>
        <v>3.5730909843824676</v>
      </c>
      <c r="F122" s="27">
        <f t="shared" si="126"/>
        <v>2.5413297363905514</v>
      </c>
      <c r="L122" t="str">
        <f t="shared" si="127"/>
        <v>22 Health professionals</v>
      </c>
      <c r="M122" s="27">
        <f t="shared" si="128"/>
        <v>2.7414791554972453</v>
      </c>
      <c r="N122" s="27">
        <f t="shared" si="128"/>
        <v>0.84975144235357902</v>
      </c>
      <c r="O122" s="27">
        <f t="shared" si="128"/>
        <v>-0.28078536572627399</v>
      </c>
      <c r="P122" s="27">
        <f t="shared" si="128"/>
        <v>0.81085648198846627</v>
      </c>
      <c r="Q122" s="27">
        <f t="shared" si="129"/>
        <v>0.53007111626219228</v>
      </c>
      <c r="W122" t="str">
        <f t="shared" si="130"/>
        <v>22 Health professionals</v>
      </c>
      <c r="X122" s="27">
        <f t="shared" si="131"/>
        <v>8.1361416375073041</v>
      </c>
      <c r="Y122" s="27">
        <f t="shared" si="131"/>
        <v>-1.6626324908071837</v>
      </c>
      <c r="Z122" s="27">
        <f t="shared" si="131"/>
        <v>-0.75097588226564937</v>
      </c>
      <c r="AA122" s="27">
        <f t="shared" si="131"/>
        <v>2.7622345023940156</v>
      </c>
      <c r="AB122" s="27">
        <f t="shared" si="132"/>
        <v>2.0112586201283662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0.45729740515263728</v>
      </c>
      <c r="C123" s="27">
        <f t="shared" si="125"/>
        <v>2.648287352679155</v>
      </c>
      <c r="D123" s="27">
        <f t="shared" si="125"/>
        <v>2.9848528405210573E-2</v>
      </c>
      <c r="E123" s="27">
        <f t="shared" si="125"/>
        <v>4.9956926550370184</v>
      </c>
      <c r="F123" s="27">
        <f t="shared" si="126"/>
        <v>5.025541183442229</v>
      </c>
      <c r="L123" t="str">
        <f t="shared" si="127"/>
        <v>23 Teaching and other educational professionals</v>
      </c>
      <c r="M123" s="27">
        <f t="shared" si="128"/>
        <v>-0.56170382757431447</v>
      </c>
      <c r="N123" s="27">
        <f t="shared" si="128"/>
        <v>1.1069988682355145</v>
      </c>
      <c r="O123" s="27">
        <f t="shared" si="128"/>
        <v>0.36724709649108078</v>
      </c>
      <c r="P123" s="27">
        <f t="shared" si="128"/>
        <v>1.2576989142702768</v>
      </c>
      <c r="Q123" s="27">
        <f t="shared" si="129"/>
        <v>1.6249460107613576</v>
      </c>
      <c r="W123" t="str">
        <f t="shared" si="130"/>
        <v>23 Teaching and other educational professionals</v>
      </c>
      <c r="X123" s="27">
        <f t="shared" si="131"/>
        <v>1.0190012327269073</v>
      </c>
      <c r="Y123" s="27">
        <f t="shared" si="131"/>
        <v>1.5412884844436761</v>
      </c>
      <c r="Z123" s="27">
        <f t="shared" si="131"/>
        <v>-0.33739856808583468</v>
      </c>
      <c r="AA123" s="27">
        <f t="shared" si="131"/>
        <v>3.7379937407666866</v>
      </c>
      <c r="AB123" s="27">
        <f t="shared" si="132"/>
        <v>3.4005951726808519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11.475903733553594</v>
      </c>
      <c r="C124" s="27">
        <f t="shared" si="125"/>
        <v>5.9510216999717187</v>
      </c>
      <c r="D124" s="27">
        <f t="shared" si="125"/>
        <v>2.9377166986554926</v>
      </c>
      <c r="E124" s="27">
        <f t="shared" si="125"/>
        <v>8.0629072186221293</v>
      </c>
      <c r="F124" s="27">
        <f t="shared" si="126"/>
        <v>11.000623917277622</v>
      </c>
      <c r="L124" t="str">
        <f t="shared" si="127"/>
        <v>24 Business, media and public service professionals</v>
      </c>
      <c r="M124" s="27">
        <f t="shared" si="128"/>
        <v>5.4800367344544121</v>
      </c>
      <c r="N124" s="27">
        <f t="shared" si="128"/>
        <v>3.9773862780541194</v>
      </c>
      <c r="O124" s="27">
        <f t="shared" si="128"/>
        <v>2.1120892446543706</v>
      </c>
      <c r="P124" s="27">
        <f t="shared" si="128"/>
        <v>3.1380150375401499</v>
      </c>
      <c r="Q124" s="27">
        <f t="shared" si="129"/>
        <v>5.2501042821945205</v>
      </c>
      <c r="W124" t="str">
        <f t="shared" si="130"/>
        <v>24 Business, media and public service professionals</v>
      </c>
      <c r="X124" s="27">
        <f t="shared" si="131"/>
        <v>5.9958669990992668</v>
      </c>
      <c r="Y124" s="27">
        <f t="shared" si="131"/>
        <v>1.9736354219176171</v>
      </c>
      <c r="Z124" s="27">
        <f t="shared" si="131"/>
        <v>0.82562745400107573</v>
      </c>
      <c r="AA124" s="27">
        <f t="shared" si="131"/>
        <v>4.9248921810820008</v>
      </c>
      <c r="AB124" s="27">
        <f t="shared" si="132"/>
        <v>5.7505196350830765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2.777553843602524</v>
      </c>
      <c r="C125" s="27">
        <f t="shared" si="125"/>
        <v>1.4445566123969975</v>
      </c>
      <c r="D125" s="27">
        <f t="shared" si="125"/>
        <v>-1.3170827835223591</v>
      </c>
      <c r="E125" s="27">
        <f t="shared" si="125"/>
        <v>1.3867442107745944</v>
      </c>
      <c r="F125" s="27">
        <f t="shared" si="126"/>
        <v>6.9661427252235342E-2</v>
      </c>
      <c r="L125" t="str">
        <f t="shared" si="127"/>
        <v>31 Science, engineering and technology associate professionals</v>
      </c>
      <c r="M125" s="27">
        <f t="shared" si="128"/>
        <v>2.6187834928359308</v>
      </c>
      <c r="N125" s="27">
        <f t="shared" si="128"/>
        <v>0.60213168247819482</v>
      </c>
      <c r="O125" s="27">
        <f t="shared" si="128"/>
        <v>-1.6167874395467159</v>
      </c>
      <c r="P125" s="27">
        <f t="shared" si="128"/>
        <v>0.45093190015690254</v>
      </c>
      <c r="Q125" s="27">
        <f t="shared" si="129"/>
        <v>-1.1658555393898133</v>
      </c>
      <c r="W125" t="str">
        <f t="shared" si="130"/>
        <v>31 Science, engineering and technology associate professionals</v>
      </c>
      <c r="X125" s="27">
        <f t="shared" si="131"/>
        <v>0.1587703507665621</v>
      </c>
      <c r="Y125" s="27">
        <f t="shared" si="131"/>
        <v>0.84242492991882045</v>
      </c>
      <c r="Z125" s="27">
        <f t="shared" si="131"/>
        <v>0.29970465602437013</v>
      </c>
      <c r="AA125" s="27">
        <f t="shared" si="131"/>
        <v>0.93581231061769987</v>
      </c>
      <c r="AB125" s="27">
        <f t="shared" si="132"/>
        <v>1.23551696664207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3.7174804651974291</v>
      </c>
      <c r="C126" s="27">
        <f t="shared" si="125"/>
        <v>8.6610322821289998E-2</v>
      </c>
      <c r="D126" s="27">
        <f t="shared" si="125"/>
        <v>12.729002954999611</v>
      </c>
      <c r="E126" s="27">
        <f t="shared" si="125"/>
        <v>6.3567989588102449</v>
      </c>
      <c r="F126" s="27">
        <f t="shared" si="126"/>
        <v>19.085801913809856</v>
      </c>
      <c r="L126" t="str">
        <f t="shared" si="127"/>
        <v>32 Health and social care associate professionals</v>
      </c>
      <c r="M126" s="27">
        <f t="shared" si="128"/>
        <v>0.51798984688208805</v>
      </c>
      <c r="N126" s="27">
        <f t="shared" si="128"/>
        <v>0.26301455911720684</v>
      </c>
      <c r="O126" s="27">
        <f t="shared" si="128"/>
        <v>1.5889566527368837</v>
      </c>
      <c r="P126" s="27">
        <f t="shared" si="128"/>
        <v>0.709390890339062</v>
      </c>
      <c r="Q126" s="27">
        <f t="shared" si="129"/>
        <v>2.2983475430759457</v>
      </c>
      <c r="W126" t="str">
        <f t="shared" si="130"/>
        <v>32 Health and social care associate professionals</v>
      </c>
      <c r="X126" s="27">
        <f t="shared" si="131"/>
        <v>3.1994906183153216</v>
      </c>
      <c r="Y126" s="27">
        <f t="shared" si="131"/>
        <v>-0.17640423629589108</v>
      </c>
      <c r="Z126" s="27">
        <f t="shared" si="131"/>
        <v>11.140046302262686</v>
      </c>
      <c r="AA126" s="27">
        <f t="shared" si="131"/>
        <v>5.6474080684712185</v>
      </c>
      <c r="AB126" s="27">
        <f t="shared" si="132"/>
        <v>16.787454370733904</v>
      </c>
    </row>
    <row r="127" spans="1:28" x14ac:dyDescent="0.2">
      <c r="A127" t="str">
        <f t="shared" si="124"/>
        <v>33 Protective service occupations</v>
      </c>
      <c r="B127" s="27">
        <f t="shared" si="125"/>
        <v>0.74725652697594391</v>
      </c>
      <c r="C127" s="27">
        <f t="shared" si="125"/>
        <v>0.64303466109752705</v>
      </c>
      <c r="D127" s="27">
        <f t="shared" si="125"/>
        <v>-1.6581671977343095</v>
      </c>
      <c r="E127" s="27">
        <f t="shared" si="125"/>
        <v>0.9146968720155062</v>
      </c>
      <c r="F127" s="27">
        <f t="shared" si="126"/>
        <v>-0.74347032571880334</v>
      </c>
      <c r="L127" t="str">
        <f t="shared" si="127"/>
        <v>33 Protective service occupations</v>
      </c>
      <c r="M127" s="27">
        <f t="shared" si="128"/>
        <v>0.37925950939869946</v>
      </c>
      <c r="N127" s="27">
        <f t="shared" si="128"/>
        <v>0.32850641836821914</v>
      </c>
      <c r="O127" s="27">
        <f t="shared" si="128"/>
        <v>-1.3056593724518697</v>
      </c>
      <c r="P127" s="27">
        <f t="shared" si="128"/>
        <v>1.9986154315802196E-2</v>
      </c>
      <c r="Q127" s="27">
        <f t="shared" si="129"/>
        <v>-1.2856732181360675</v>
      </c>
      <c r="W127" t="str">
        <f t="shared" si="130"/>
        <v>33 Protective service occupations</v>
      </c>
      <c r="X127" s="27">
        <f t="shared" si="131"/>
        <v>0.36799701757723247</v>
      </c>
      <c r="Y127" s="27">
        <f t="shared" si="131"/>
        <v>0.31452824272930746</v>
      </c>
      <c r="Z127" s="27">
        <f t="shared" si="131"/>
        <v>-0.35250782528243541</v>
      </c>
      <c r="AA127" s="27">
        <f t="shared" si="131"/>
        <v>0.89471071769970179</v>
      </c>
      <c r="AB127" s="27">
        <f t="shared" si="132"/>
        <v>0.54220289241726638</v>
      </c>
    </row>
    <row r="128" spans="1:28" x14ac:dyDescent="0.2">
      <c r="A128" t="str">
        <f t="shared" si="124"/>
        <v>34 Culture, media and sports occupations</v>
      </c>
      <c r="B128" s="27">
        <f t="shared" si="125"/>
        <v>1.4894946463516305</v>
      </c>
      <c r="C128" s="27">
        <f t="shared" si="125"/>
        <v>0.63437648991676454</v>
      </c>
      <c r="D128" s="27">
        <f t="shared" si="125"/>
        <v>-2.4613342514754244</v>
      </c>
      <c r="E128" s="27">
        <f t="shared" si="125"/>
        <v>1.5702836217928429</v>
      </c>
      <c r="F128" s="27">
        <f t="shared" si="126"/>
        <v>-0.89105062968258153</v>
      </c>
      <c r="L128" t="str">
        <f t="shared" si="127"/>
        <v>34 Culture, media and sports occupations</v>
      </c>
      <c r="M128" s="27">
        <f t="shared" si="128"/>
        <v>1.0905358778190468</v>
      </c>
      <c r="N128" s="27">
        <f t="shared" si="128"/>
        <v>0.25678292408336389</v>
      </c>
      <c r="O128" s="27">
        <f t="shared" si="128"/>
        <v>-1.6100694825046187</v>
      </c>
      <c r="P128" s="27">
        <f t="shared" si="128"/>
        <v>0.60537891831059731</v>
      </c>
      <c r="Q128" s="27">
        <f t="shared" si="129"/>
        <v>-1.0046905641940214</v>
      </c>
      <c r="W128" t="str">
        <f t="shared" si="130"/>
        <v>34 Culture, media and sports occupations</v>
      </c>
      <c r="X128" s="27">
        <f t="shared" si="131"/>
        <v>0.39895876853256684</v>
      </c>
      <c r="Y128" s="27">
        <f t="shared" si="131"/>
        <v>0.37759356583339532</v>
      </c>
      <c r="Z128" s="27">
        <f t="shared" si="131"/>
        <v>-0.85126476897079772</v>
      </c>
      <c r="AA128" s="27">
        <f t="shared" si="131"/>
        <v>0.96490470348225443</v>
      </c>
      <c r="AB128" s="27">
        <f t="shared" si="132"/>
        <v>0.11363993451145671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7.4132028166464821</v>
      </c>
      <c r="C129" s="27">
        <f t="shared" si="125"/>
        <v>1.6159831894536438</v>
      </c>
      <c r="D129" s="27">
        <f t="shared" si="125"/>
        <v>0.63670199038990916</v>
      </c>
      <c r="E129" s="27">
        <f t="shared" si="125"/>
        <v>4.1107623302273595</v>
      </c>
      <c r="F129" s="27">
        <f t="shared" si="126"/>
        <v>4.7474643206172686</v>
      </c>
      <c r="L129" t="str">
        <f t="shared" si="127"/>
        <v>35 Business and public service associate professionals</v>
      </c>
      <c r="M129" s="27">
        <f t="shared" si="128"/>
        <v>3.3822484871672032</v>
      </c>
      <c r="N129" s="27">
        <f t="shared" si="128"/>
        <v>1.2017317758449906</v>
      </c>
      <c r="O129" s="27">
        <f t="shared" si="128"/>
        <v>-2.8947470775456452E-2</v>
      </c>
      <c r="P129" s="27">
        <f t="shared" si="128"/>
        <v>0.34817740234389305</v>
      </c>
      <c r="Q129" s="27">
        <f t="shared" si="129"/>
        <v>0.3192299315684366</v>
      </c>
      <c r="W129" t="str">
        <f t="shared" si="130"/>
        <v>35 Business and public service associate professionals</v>
      </c>
      <c r="X129" s="27">
        <f t="shared" si="131"/>
        <v>4.0309543294793215</v>
      </c>
      <c r="Y129" s="27">
        <f t="shared" si="131"/>
        <v>0.41425141360861417</v>
      </c>
      <c r="Z129" s="27">
        <f t="shared" si="131"/>
        <v>0.665649461165426</v>
      </c>
      <c r="AA129" s="27">
        <f t="shared" si="131"/>
        <v>3.7625849278834167</v>
      </c>
      <c r="AB129" s="27">
        <f t="shared" si="132"/>
        <v>4.4282343890488427</v>
      </c>
    </row>
    <row r="130" spans="1:28" x14ac:dyDescent="0.2">
      <c r="A130" t="str">
        <f t="shared" si="124"/>
        <v>41 Administrative occupations</v>
      </c>
      <c r="B130" s="27">
        <f t="shared" si="125"/>
        <v>1.677706969925822</v>
      </c>
      <c r="C130" s="27">
        <f t="shared" si="125"/>
        <v>4.0532431289910136</v>
      </c>
      <c r="D130" s="27">
        <f t="shared" si="125"/>
        <v>5.1347592911970423</v>
      </c>
      <c r="E130" s="27">
        <f t="shared" si="125"/>
        <v>-0.57179973049103694</v>
      </c>
      <c r="F130" s="27">
        <f t="shared" si="126"/>
        <v>4.5629595607060054</v>
      </c>
      <c r="L130" t="str">
        <f t="shared" si="127"/>
        <v>41 Administrative occupations</v>
      </c>
      <c r="M130" s="27">
        <f t="shared" si="128"/>
        <v>-0.34544383169881598</v>
      </c>
      <c r="N130" s="27">
        <f t="shared" si="128"/>
        <v>6.0125554997128674</v>
      </c>
      <c r="O130" s="27">
        <f t="shared" si="128"/>
        <v>3.4464396936789328</v>
      </c>
      <c r="P130" s="27">
        <f t="shared" si="128"/>
        <v>5.4025549429664323</v>
      </c>
      <c r="Q130" s="27">
        <f t="shared" si="129"/>
        <v>8.8489946366453651</v>
      </c>
      <c r="W130" t="str">
        <f t="shared" si="130"/>
        <v>41 Administrative occupations</v>
      </c>
      <c r="X130" s="27">
        <f t="shared" si="131"/>
        <v>2.0231508016245243</v>
      </c>
      <c r="Y130" s="27">
        <f t="shared" si="131"/>
        <v>-1.9593123707218894</v>
      </c>
      <c r="Z130" s="27">
        <f t="shared" si="131"/>
        <v>1.6883195975181593</v>
      </c>
      <c r="AA130" s="27">
        <f t="shared" si="131"/>
        <v>-5.9743546734573556</v>
      </c>
      <c r="AB130" s="27">
        <f t="shared" si="132"/>
        <v>-4.2860350759391963</v>
      </c>
    </row>
    <row r="131" spans="1:28" x14ac:dyDescent="0.2">
      <c r="A131" t="str">
        <f t="shared" si="124"/>
        <v>42 Secretarial and related occupations</v>
      </c>
      <c r="B131" s="27">
        <f t="shared" si="125"/>
        <v>-1.8970482180698518</v>
      </c>
      <c r="C131" s="27">
        <f t="shared" si="125"/>
        <v>-0.58447745339291401</v>
      </c>
      <c r="D131" s="27">
        <f t="shared" si="125"/>
        <v>-1.4286604153603406</v>
      </c>
      <c r="E131" s="27">
        <f t="shared" si="125"/>
        <v>-6.8371978085530571</v>
      </c>
      <c r="F131" s="27">
        <f t="shared" si="126"/>
        <v>-8.2658582239133978</v>
      </c>
      <c r="L131" t="str">
        <f t="shared" si="127"/>
        <v>42 Secretarial and related occupations</v>
      </c>
      <c r="M131" s="27">
        <f t="shared" si="128"/>
        <v>-0.47129239391831734</v>
      </c>
      <c r="N131" s="27">
        <f t="shared" si="128"/>
        <v>6.2208125182372953E-2</v>
      </c>
      <c r="O131" s="27">
        <f t="shared" si="128"/>
        <v>-0.21991073746968448</v>
      </c>
      <c r="P131" s="27">
        <f t="shared" si="128"/>
        <v>0.26393785740423037</v>
      </c>
      <c r="Q131" s="27">
        <f t="shared" si="129"/>
        <v>4.4027119934545889E-2</v>
      </c>
      <c r="W131" t="str">
        <f t="shared" si="130"/>
        <v>42 Secretarial and related occupations</v>
      </c>
      <c r="X131" s="27">
        <f t="shared" si="131"/>
        <v>-1.4257558241515405</v>
      </c>
      <c r="Y131" s="27">
        <f t="shared" si="131"/>
        <v>-0.64668557857529052</v>
      </c>
      <c r="Z131" s="27">
        <f t="shared" si="131"/>
        <v>-1.2087496778906655</v>
      </c>
      <c r="AA131" s="27">
        <f t="shared" si="131"/>
        <v>-7.1011356659572726</v>
      </c>
      <c r="AB131" s="27">
        <f t="shared" si="132"/>
        <v>-8.3098853438479381</v>
      </c>
    </row>
    <row r="132" spans="1:28" x14ac:dyDescent="0.2">
      <c r="A132" t="str">
        <f t="shared" si="124"/>
        <v>51 Skilled agricultural and related trades</v>
      </c>
      <c r="B132" s="27">
        <f t="shared" si="125"/>
        <v>-1.0722220112048415</v>
      </c>
      <c r="C132" s="27">
        <f t="shared" si="125"/>
        <v>-1.2954858813612198</v>
      </c>
      <c r="D132" s="27">
        <f t="shared" si="125"/>
        <v>-2.917129303099486E-2</v>
      </c>
      <c r="E132" s="27">
        <f t="shared" si="125"/>
        <v>0.73471089053209759</v>
      </c>
      <c r="F132" s="27">
        <f t="shared" si="126"/>
        <v>0.70553959750110273</v>
      </c>
      <c r="L132" t="str">
        <f t="shared" si="127"/>
        <v>51 Skilled agricultural and related trades</v>
      </c>
      <c r="M132" s="27">
        <f t="shared" si="128"/>
        <v>-1.0264082636169336</v>
      </c>
      <c r="N132" s="27">
        <f t="shared" si="128"/>
        <v>-1.3111554953637858</v>
      </c>
      <c r="O132" s="27">
        <f t="shared" si="128"/>
        <v>-0.13578267996937399</v>
      </c>
      <c r="P132" s="27">
        <f t="shared" si="128"/>
        <v>0.45089964316377262</v>
      </c>
      <c r="Q132" s="27">
        <f t="shared" si="129"/>
        <v>0.31511696319439864</v>
      </c>
      <c r="W132" t="str">
        <f t="shared" si="130"/>
        <v>51 Skilled agricultural and related trades</v>
      </c>
      <c r="X132" s="27">
        <f t="shared" si="131"/>
        <v>-4.5813747587914788E-2</v>
      </c>
      <c r="Y132" s="27">
        <f t="shared" si="131"/>
        <v>1.5669614002564503E-2</v>
      </c>
      <c r="Z132" s="27">
        <f t="shared" si="131"/>
        <v>0.1066113869383809</v>
      </c>
      <c r="AA132" s="27">
        <f t="shared" si="131"/>
        <v>0.28381124736830832</v>
      </c>
      <c r="AB132" s="27">
        <f t="shared" si="132"/>
        <v>0.39042263430668922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2.0120057998568797</v>
      </c>
      <c r="C133" s="27">
        <f t="shared" si="125"/>
        <v>-8.3785741737714332</v>
      </c>
      <c r="D133" s="27">
        <f t="shared" si="125"/>
        <v>-0.3781352961788329</v>
      </c>
      <c r="E133" s="27">
        <f t="shared" si="125"/>
        <v>-2.5031516984484341</v>
      </c>
      <c r="F133" s="27">
        <f t="shared" si="126"/>
        <v>-2.881286994627267</v>
      </c>
      <c r="L133" t="str">
        <f t="shared" si="127"/>
        <v>52 Skilled metal, electrical and electronic trades</v>
      </c>
      <c r="M133" s="27">
        <f t="shared" si="128"/>
        <v>1.5704851646295026</v>
      </c>
      <c r="N133" s="27">
        <f t="shared" si="128"/>
        <v>-8.1336590706051766</v>
      </c>
      <c r="O133" s="27">
        <f t="shared" si="128"/>
        <v>-0.94966153773732742</v>
      </c>
      <c r="P133" s="27">
        <f t="shared" si="128"/>
        <v>-2.8075675362246386</v>
      </c>
      <c r="Q133" s="27">
        <f t="shared" si="129"/>
        <v>-3.757229073961966</v>
      </c>
      <c r="W133" t="str">
        <f t="shared" si="130"/>
        <v>52 Skilled metal, electrical and electronic trades</v>
      </c>
      <c r="X133" s="27">
        <f t="shared" si="131"/>
        <v>0.44152063522740193</v>
      </c>
      <c r="Y133" s="27">
        <f t="shared" si="131"/>
        <v>-0.2449151031664254</v>
      </c>
      <c r="Z133" s="27">
        <f t="shared" si="131"/>
        <v>0.57152624155860865</v>
      </c>
      <c r="AA133" s="27">
        <f t="shared" si="131"/>
        <v>0.3044158377762316</v>
      </c>
      <c r="AB133" s="27">
        <f t="shared" si="132"/>
        <v>0.87594207933484025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4.7315003779026199</v>
      </c>
      <c r="C134" s="27">
        <f t="shared" si="125"/>
        <v>-6.8808476357974229</v>
      </c>
      <c r="D134" s="27">
        <f t="shared" si="125"/>
        <v>-0.9087538579748653</v>
      </c>
      <c r="E134" s="27">
        <f t="shared" si="125"/>
        <v>-4.3222234414546925</v>
      </c>
      <c r="F134" s="27">
        <f t="shared" si="126"/>
        <v>-5.2309772994295578</v>
      </c>
      <c r="L134" t="str">
        <f t="shared" si="127"/>
        <v>53 Skilled construction and building trades</v>
      </c>
      <c r="M134" s="27">
        <f t="shared" si="128"/>
        <v>4.75540249395236</v>
      </c>
      <c r="N134" s="27">
        <f t="shared" si="128"/>
        <v>-6.9817913232509454</v>
      </c>
      <c r="O134" s="27">
        <f t="shared" si="128"/>
        <v>-0.69081178490424833</v>
      </c>
      <c r="P134" s="27">
        <f t="shared" si="128"/>
        <v>-4.350697564071659</v>
      </c>
      <c r="Q134" s="27">
        <f t="shared" si="129"/>
        <v>-5.0415093489759073</v>
      </c>
      <c r="W134" t="str">
        <f t="shared" si="130"/>
        <v>53 Skilled construction and building trades</v>
      </c>
      <c r="X134" s="27">
        <f t="shared" si="131"/>
        <v>-2.390211604978304E-2</v>
      </c>
      <c r="Y134" s="27">
        <f t="shared" si="131"/>
        <v>0.10094368745353155</v>
      </c>
      <c r="Z134" s="27">
        <f t="shared" si="131"/>
        <v>-0.21794207307056213</v>
      </c>
      <c r="AA134" s="27">
        <f t="shared" si="131"/>
        <v>2.847412261693727E-2</v>
      </c>
      <c r="AB134" s="27">
        <f t="shared" si="132"/>
        <v>-0.18946795045362486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-2.668240498278827</v>
      </c>
      <c r="C135" s="27">
        <f t="shared" si="125"/>
        <v>0.1369966684011068</v>
      </c>
      <c r="D135" s="27">
        <f t="shared" si="125"/>
        <v>0.32355940286246465</v>
      </c>
      <c r="E135" s="27">
        <f t="shared" si="125"/>
        <v>-7.3165090058100901E-2</v>
      </c>
      <c r="F135" s="27">
        <f t="shared" si="126"/>
        <v>0.25039431280436375</v>
      </c>
      <c r="L135" t="str">
        <f t="shared" si="127"/>
        <v>54 Textiles, printing and other skilled trades</v>
      </c>
      <c r="M135" s="27">
        <f t="shared" si="128"/>
        <v>-1.8411070700062453</v>
      </c>
      <c r="N135" s="27">
        <f t="shared" si="128"/>
        <v>-0.83769241422325891</v>
      </c>
      <c r="O135" s="27">
        <f t="shared" si="128"/>
        <v>7.3525687428634967E-2</v>
      </c>
      <c r="P135" s="27">
        <f t="shared" si="128"/>
        <v>-0.34360869660560844</v>
      </c>
      <c r="Q135" s="27">
        <f t="shared" si="129"/>
        <v>-0.27008300917697348</v>
      </c>
      <c r="W135" t="str">
        <f t="shared" si="130"/>
        <v>54 Textiles, printing and other skilled trades</v>
      </c>
      <c r="X135" s="27">
        <f t="shared" si="131"/>
        <v>-0.82713342827255776</v>
      </c>
      <c r="Y135" s="27">
        <f t="shared" si="131"/>
        <v>0.97468908262434972</v>
      </c>
      <c r="Z135" s="27">
        <f t="shared" si="131"/>
        <v>0.2500337154338359</v>
      </c>
      <c r="AA135" s="27">
        <f t="shared" si="131"/>
        <v>0.27044360654749244</v>
      </c>
      <c r="AB135" s="27">
        <f t="shared" si="132"/>
        <v>0.52047732198132834</v>
      </c>
    </row>
    <row r="136" spans="1:28" x14ac:dyDescent="0.2">
      <c r="A136" t="str">
        <f t="shared" si="124"/>
        <v>61 Caring personal service occupations</v>
      </c>
      <c r="B136" s="27">
        <f t="shared" si="125"/>
        <v>4.72031720123654</v>
      </c>
      <c r="C136" s="27">
        <f t="shared" si="125"/>
        <v>-2.8359726010111075</v>
      </c>
      <c r="D136" s="27">
        <f t="shared" si="125"/>
        <v>3.3572084151971637</v>
      </c>
      <c r="E136" s="27">
        <f t="shared" si="125"/>
        <v>7.4991491277729239</v>
      </c>
      <c r="F136" s="27">
        <f t="shared" si="126"/>
        <v>10.856357542970088</v>
      </c>
      <c r="L136" t="str">
        <f t="shared" si="127"/>
        <v>61 Caring personal service occupations</v>
      </c>
      <c r="M136" s="27">
        <f t="shared" si="128"/>
        <v>0.69314341812212277</v>
      </c>
      <c r="N136" s="27">
        <f t="shared" si="128"/>
        <v>-0.439048164763987</v>
      </c>
      <c r="O136" s="27">
        <f t="shared" si="128"/>
        <v>1.6350791157971294</v>
      </c>
      <c r="P136" s="27">
        <f t="shared" si="128"/>
        <v>1.4197693430456901</v>
      </c>
      <c r="Q136" s="27">
        <f t="shared" si="129"/>
        <v>3.0548484588428195</v>
      </c>
      <c r="W136" t="str">
        <f t="shared" si="130"/>
        <v>61 Caring personal service occupations</v>
      </c>
      <c r="X136" s="27">
        <f t="shared" si="131"/>
        <v>4.0271737831144492</v>
      </c>
      <c r="Y136" s="27">
        <f t="shared" si="131"/>
        <v>-2.3969244362471187</v>
      </c>
      <c r="Z136" s="27">
        <f t="shared" si="131"/>
        <v>1.7221292994000663</v>
      </c>
      <c r="AA136" s="27">
        <f t="shared" si="131"/>
        <v>6.0793797847271804</v>
      </c>
      <c r="AB136" s="27">
        <f t="shared" si="132"/>
        <v>7.8015090841272468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-3.7141041404289865E-2</v>
      </c>
      <c r="C137" s="27">
        <f t="shared" si="125"/>
        <v>-1.8910614208640801</v>
      </c>
      <c r="D137" s="27">
        <f t="shared" si="125"/>
        <v>-1.3694372347412482</v>
      </c>
      <c r="E137" s="27">
        <f t="shared" si="125"/>
        <v>0.25041757559501221</v>
      </c>
      <c r="F137" s="27">
        <f t="shared" si="126"/>
        <v>-1.119019659146236</v>
      </c>
      <c r="L137" t="str">
        <f t="shared" si="127"/>
        <v>62 Leisure, travel and related personal service occupations</v>
      </c>
      <c r="M137" s="27">
        <f t="shared" si="128"/>
        <v>0.57433197455144125</v>
      </c>
      <c r="N137" s="27">
        <f t="shared" si="128"/>
        <v>-0.31842938086930772</v>
      </c>
      <c r="O137" s="27">
        <f t="shared" si="128"/>
        <v>-0.18564783897921355</v>
      </c>
      <c r="P137" s="27">
        <f t="shared" si="128"/>
        <v>0.24749135738008388</v>
      </c>
      <c r="Q137" s="27">
        <f t="shared" si="129"/>
        <v>6.1843518400870323E-2</v>
      </c>
      <c r="W137" t="str">
        <f t="shared" si="130"/>
        <v>62 Leisure, travel and related personal service occupations</v>
      </c>
      <c r="X137" s="27">
        <f t="shared" si="131"/>
        <v>-0.61147301595569736</v>
      </c>
      <c r="Y137" s="27">
        <f t="shared" si="131"/>
        <v>-1.5726320399948222</v>
      </c>
      <c r="Z137" s="27">
        <f t="shared" si="131"/>
        <v>-1.1837893957620107</v>
      </c>
      <c r="AA137" s="27">
        <f t="shared" si="131"/>
        <v>2.9262182149132343E-3</v>
      </c>
      <c r="AB137" s="27">
        <f t="shared" si="132"/>
        <v>-1.1808631775470975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-7.8848741352316232E-2</v>
      </c>
      <c r="C138" s="27">
        <f t="shared" si="125"/>
        <v>0.19708128106096245</v>
      </c>
      <c r="D138" s="27">
        <f t="shared" si="125"/>
        <v>-0.27187989448133343</v>
      </c>
      <c r="E138" s="27">
        <f t="shared" si="125"/>
        <v>9.8937859301267972E-2</v>
      </c>
      <c r="F138" s="27">
        <f t="shared" si="126"/>
        <v>-0.17294203518006546</v>
      </c>
      <c r="L138" t="str">
        <f t="shared" si="127"/>
        <v>63 Community and civil enforcement occupations</v>
      </c>
      <c r="M138" s="27">
        <f t="shared" si="128"/>
        <v>-0.13913034936864643</v>
      </c>
      <c r="N138" s="27">
        <f t="shared" si="128"/>
        <v>0.24153098812602092</v>
      </c>
      <c r="O138" s="27">
        <f t="shared" si="128"/>
        <v>-0.35305658590997757</v>
      </c>
      <c r="P138" s="27">
        <f t="shared" si="128"/>
        <v>9.1158299341762672E-2</v>
      </c>
      <c r="Q138" s="27">
        <f t="shared" si="129"/>
        <v>-0.2618982865682149</v>
      </c>
      <c r="W138" t="str">
        <f t="shared" si="130"/>
        <v>63 Community and civil enforcement occupations</v>
      </c>
      <c r="X138" s="27">
        <f t="shared" si="131"/>
        <v>6.0281608016331395E-2</v>
      </c>
      <c r="Y138" s="27">
        <f t="shared" si="131"/>
        <v>-4.4449707065058908E-2</v>
      </c>
      <c r="Z138" s="27">
        <f t="shared" si="131"/>
        <v>8.1176691428644143E-2</v>
      </c>
      <c r="AA138" s="27">
        <f t="shared" si="131"/>
        <v>7.7795599595052445E-3</v>
      </c>
      <c r="AB138" s="27">
        <f t="shared" si="132"/>
        <v>8.8956251388149388E-2</v>
      </c>
    </row>
    <row r="139" spans="1:28" x14ac:dyDescent="0.2">
      <c r="A139" t="str">
        <f t="shared" si="124"/>
        <v>71 Sales occupations</v>
      </c>
      <c r="B139" s="27">
        <f t="shared" si="125"/>
        <v>-2.6130440333622929</v>
      </c>
      <c r="C139" s="27">
        <f t="shared" si="125"/>
        <v>-1.3670675090129194</v>
      </c>
      <c r="D139" s="27">
        <f t="shared" si="125"/>
        <v>-1.288835499464021</v>
      </c>
      <c r="E139" s="27">
        <f t="shared" si="125"/>
        <v>-1.6263828952276995</v>
      </c>
      <c r="F139" s="27">
        <f t="shared" si="126"/>
        <v>-2.9152183946917205</v>
      </c>
      <c r="L139" t="str">
        <f t="shared" si="127"/>
        <v>71 Sales occupations</v>
      </c>
      <c r="M139" s="27">
        <f t="shared" si="128"/>
        <v>1.0126783846256053</v>
      </c>
      <c r="N139" s="27">
        <f t="shared" si="128"/>
        <v>-0.51866875655101197</v>
      </c>
      <c r="O139" s="27">
        <f t="shared" si="128"/>
        <v>-0.30651870119838875</v>
      </c>
      <c r="P139" s="27">
        <f t="shared" si="128"/>
        <v>-0.5095723404628103</v>
      </c>
      <c r="Q139" s="27">
        <f t="shared" si="129"/>
        <v>-0.81609104166119906</v>
      </c>
      <c r="W139" t="str">
        <f t="shared" si="130"/>
        <v>71 Sales occupations</v>
      </c>
      <c r="X139" s="27">
        <f t="shared" si="131"/>
        <v>-3.6257224179879302</v>
      </c>
      <c r="Y139" s="27">
        <f t="shared" si="131"/>
        <v>-0.84839875246189678</v>
      </c>
      <c r="Z139" s="27">
        <f t="shared" si="131"/>
        <v>-0.98231679826561447</v>
      </c>
      <c r="AA139" s="27">
        <f t="shared" si="131"/>
        <v>-1.1168105547648608</v>
      </c>
      <c r="AB139" s="27">
        <f t="shared" si="132"/>
        <v>-2.0991273530304753</v>
      </c>
    </row>
    <row r="140" spans="1:28" x14ac:dyDescent="0.2">
      <c r="A140" t="str">
        <f t="shared" si="124"/>
        <v>72 Customer service occupations</v>
      </c>
      <c r="B140" s="27">
        <f t="shared" si="125"/>
        <v>3.4563827628389134</v>
      </c>
      <c r="C140" s="27">
        <f t="shared" si="125"/>
        <v>0.39115312516438294</v>
      </c>
      <c r="D140" s="27">
        <f t="shared" si="125"/>
        <v>3.2434472417138771</v>
      </c>
      <c r="E140" s="27">
        <f t="shared" si="125"/>
        <v>3.4273906374263525</v>
      </c>
      <c r="F140" s="27">
        <f t="shared" si="126"/>
        <v>6.6708378791402296</v>
      </c>
      <c r="L140" t="str">
        <f t="shared" si="127"/>
        <v>72 Customer service occupations</v>
      </c>
      <c r="M140" s="27">
        <f t="shared" si="128"/>
        <v>0.4620705279423678</v>
      </c>
      <c r="N140" s="27">
        <f t="shared" si="128"/>
        <v>1.133899636258711</v>
      </c>
      <c r="O140" s="27">
        <f t="shared" si="128"/>
        <v>2.6807479629873026</v>
      </c>
      <c r="P140" s="27">
        <f t="shared" si="128"/>
        <v>1.8957539118455493</v>
      </c>
      <c r="Q140" s="27">
        <f t="shared" si="129"/>
        <v>4.5765018748328519</v>
      </c>
      <c r="W140" t="str">
        <f t="shared" si="130"/>
        <v>72 Customer service occupations</v>
      </c>
      <c r="X140" s="27">
        <f t="shared" si="131"/>
        <v>2.9943122348965883</v>
      </c>
      <c r="Y140" s="27">
        <f t="shared" si="131"/>
        <v>-0.74274651109441159</v>
      </c>
      <c r="Z140" s="27">
        <f t="shared" si="131"/>
        <v>0.56269927872662784</v>
      </c>
      <c r="AA140" s="27">
        <f t="shared" si="131"/>
        <v>1.5316367255807961</v>
      </c>
      <c r="AB140" s="27">
        <f t="shared" si="132"/>
        <v>2.0943360043074239</v>
      </c>
    </row>
    <row r="141" spans="1:28" x14ac:dyDescent="0.2">
      <c r="A141" t="str">
        <f t="shared" si="124"/>
        <v>81 Process, plant and machine operatives</v>
      </c>
      <c r="B141" s="27">
        <f t="shared" si="125"/>
        <v>-1.3537821640670273</v>
      </c>
      <c r="C141" s="27">
        <f t="shared" si="125"/>
        <v>-5.2194046672059216</v>
      </c>
      <c r="D141" s="27">
        <f t="shared" si="125"/>
        <v>1.7030413667252233</v>
      </c>
      <c r="E141" s="27">
        <f t="shared" si="125"/>
        <v>-1.7542745098890897</v>
      </c>
      <c r="F141" s="27">
        <f t="shared" si="126"/>
        <v>-5.1233143163866401E-2</v>
      </c>
      <c r="L141" t="str">
        <f t="shared" si="127"/>
        <v>81 Process, plant and machine operatives</v>
      </c>
      <c r="M141" s="27">
        <f t="shared" si="128"/>
        <v>-1.8808348097064318</v>
      </c>
      <c r="N141" s="27">
        <f t="shared" si="128"/>
        <v>-4.1899320866670031</v>
      </c>
      <c r="O141" s="27">
        <f t="shared" si="128"/>
        <v>0.40582372778709086</v>
      </c>
      <c r="P141" s="27">
        <f t="shared" si="128"/>
        <v>-1.9976885164440965</v>
      </c>
      <c r="Q141" s="27">
        <f t="shared" si="129"/>
        <v>-1.5918647886570056</v>
      </c>
      <c r="W141" t="str">
        <f t="shared" si="130"/>
        <v>81 Process, plant and machine operatives</v>
      </c>
      <c r="X141" s="27">
        <f t="shared" si="131"/>
        <v>0.527052645639424</v>
      </c>
      <c r="Y141" s="27">
        <f t="shared" si="131"/>
        <v>-1.0294725805389229</v>
      </c>
      <c r="Z141" s="27">
        <f t="shared" si="131"/>
        <v>1.2972176389381236</v>
      </c>
      <c r="AA141" s="27">
        <f t="shared" si="131"/>
        <v>0.24341400655502277</v>
      </c>
      <c r="AB141" s="27">
        <f t="shared" si="132"/>
        <v>1.5406316454931464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7.4246153373108115</v>
      </c>
      <c r="C142" s="27">
        <f t="shared" si="125"/>
        <v>-5.5798382682838934</v>
      </c>
      <c r="D142" s="27">
        <f t="shared" si="125"/>
        <v>1.8045546382076481</v>
      </c>
      <c r="E142" s="27">
        <f t="shared" si="125"/>
        <v>0.25232418544035085</v>
      </c>
      <c r="F142" s="27">
        <f t="shared" si="126"/>
        <v>2.0568788236479989</v>
      </c>
      <c r="L142" t="str">
        <f t="shared" si="127"/>
        <v>82 Transport and mobile machine drivers and operatives</v>
      </c>
      <c r="M142" s="27">
        <f t="shared" si="128"/>
        <v>7.1300185374896046</v>
      </c>
      <c r="N142" s="27">
        <f t="shared" si="128"/>
        <v>-5.2069665906134901</v>
      </c>
      <c r="O142" s="27">
        <f t="shared" si="128"/>
        <v>1.0994139745493072</v>
      </c>
      <c r="P142" s="27">
        <f t="shared" si="128"/>
        <v>-0.11887608544382289</v>
      </c>
      <c r="Q142" s="27">
        <f t="shared" si="129"/>
        <v>0.98053788910548434</v>
      </c>
      <c r="W142" t="str">
        <f t="shared" si="130"/>
        <v>82 Transport and mobile machine drivers and operatives</v>
      </c>
      <c r="X142" s="27">
        <f t="shared" si="131"/>
        <v>0.294596799821226</v>
      </c>
      <c r="Y142" s="27">
        <f t="shared" si="131"/>
        <v>-0.37287167767044549</v>
      </c>
      <c r="Z142" s="27">
        <f t="shared" si="131"/>
        <v>0.70514066365838746</v>
      </c>
      <c r="AA142" s="27">
        <f t="shared" si="131"/>
        <v>0.37120027088411156</v>
      </c>
      <c r="AB142" s="27">
        <f t="shared" si="132"/>
        <v>1.076340934542499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-1.3958582010296823</v>
      </c>
      <c r="C143" s="27">
        <f t="shared" si="125"/>
        <v>-2.5180524978224739</v>
      </c>
      <c r="D143" s="27">
        <f t="shared" si="125"/>
        <v>13.363171322746009</v>
      </c>
      <c r="E143" s="27">
        <f t="shared" si="125"/>
        <v>3.898582646876676</v>
      </c>
      <c r="F143" s="27">
        <f t="shared" si="126"/>
        <v>17.261753969622685</v>
      </c>
      <c r="L143" t="str">
        <f t="shared" si="127"/>
        <v>91 Elementary trades and related occupations</v>
      </c>
      <c r="M143" s="27">
        <f t="shared" si="128"/>
        <v>-0.94669928710700368</v>
      </c>
      <c r="N143" s="27">
        <f t="shared" si="128"/>
        <v>-1.6016397059187071</v>
      </c>
      <c r="O143" s="27">
        <f t="shared" si="128"/>
        <v>5.0775117782534718</v>
      </c>
      <c r="P143" s="27">
        <f t="shared" si="128"/>
        <v>1.6236111511038231</v>
      </c>
      <c r="Q143" s="27">
        <f t="shared" si="129"/>
        <v>6.7011229293572949</v>
      </c>
      <c r="W143" t="str">
        <f t="shared" si="130"/>
        <v>91 Elementary trades and related occupations</v>
      </c>
      <c r="X143" s="27">
        <f t="shared" si="131"/>
        <v>-0.4491589139226182</v>
      </c>
      <c r="Y143" s="27">
        <f t="shared" si="131"/>
        <v>-0.91641279190380143</v>
      </c>
      <c r="Z143" s="27">
        <f t="shared" si="131"/>
        <v>8.2856595444925283</v>
      </c>
      <c r="AA143" s="27">
        <f t="shared" si="131"/>
        <v>2.2749714957728759</v>
      </c>
      <c r="AB143" s="27">
        <f t="shared" si="132"/>
        <v>10.560631040265406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6.9888251316535985</v>
      </c>
      <c r="C144" s="27">
        <f t="shared" si="125"/>
        <v>-11.251081982755267</v>
      </c>
      <c r="D144" s="27">
        <f t="shared" si="125"/>
        <v>-9.1159218747562534</v>
      </c>
      <c r="E144" s="27">
        <f t="shared" si="125"/>
        <v>-6.045672775850548</v>
      </c>
      <c r="F144" s="27">
        <f t="shared" si="126"/>
        <v>-15.161594650606801</v>
      </c>
      <c r="L144" t="str">
        <f t="shared" si="127"/>
        <v>92 Elementary administration and service occupations</v>
      </c>
      <c r="M144" s="27">
        <f t="shared" si="128"/>
        <v>1.4676648467248512</v>
      </c>
      <c r="N144" s="27">
        <f t="shared" si="128"/>
        <v>-3.8551010245375608</v>
      </c>
      <c r="O144" s="27">
        <f t="shared" si="128"/>
        <v>-0.41893965689637724</v>
      </c>
      <c r="P144" s="27">
        <f t="shared" si="128"/>
        <v>-2.0837554556553641</v>
      </c>
      <c r="Q144" s="27">
        <f t="shared" si="129"/>
        <v>-2.5026951125517414</v>
      </c>
      <c r="W144" t="str">
        <f t="shared" si="130"/>
        <v>92 Elementary administration and service occupations</v>
      </c>
      <c r="X144" s="27">
        <f t="shared" si="131"/>
        <v>5.5211602849283281</v>
      </c>
      <c r="Y144" s="27">
        <f t="shared" si="131"/>
        <v>-7.3959809582175282</v>
      </c>
      <c r="Z144" s="27">
        <f t="shared" si="131"/>
        <v>-8.6969822178596701</v>
      </c>
      <c r="AA144" s="27">
        <f t="shared" si="131"/>
        <v>-3.9619173201951625</v>
      </c>
      <c r="AB144" s="27">
        <f t="shared" si="132"/>
        <v>-12.658899538054833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84.165000000000191</v>
      </c>
      <c r="C146" s="29">
        <f t="shared" ref="C146" si="133">D35-C35</f>
        <v>-24.326999999999316</v>
      </c>
      <c r="D146" s="29">
        <f>E35-D35</f>
        <v>31.467999999999165</v>
      </c>
      <c r="E146" s="29">
        <f>F35-E35</f>
        <v>44.675999999999931</v>
      </c>
      <c r="F146" s="29">
        <f t="shared" ref="F146" si="134">F35-D35</f>
        <v>76.143999999999096</v>
      </c>
      <c r="L146" s="24" t="str">
        <f>L35</f>
        <v>All occupations</v>
      </c>
      <c r="M146" s="29">
        <f>N35-M35</f>
        <v>44.726224262841811</v>
      </c>
      <c r="N146" s="29">
        <f t="shared" ref="N146" si="135">O35-N35</f>
        <v>-16.29981231525494</v>
      </c>
      <c r="O146" s="29">
        <f>P35-O35</f>
        <v>15.296283466623436</v>
      </c>
      <c r="P146" s="29">
        <f>Q35-P35</f>
        <v>17.76817287498875</v>
      </c>
      <c r="Q146" s="29">
        <f t="shared" ref="Q146" si="136">Q35-O35</f>
        <v>33.064456341612185</v>
      </c>
      <c r="W146" s="24" t="str">
        <f>W35</f>
        <v>All occupations</v>
      </c>
      <c r="X146" s="29">
        <f>Y35-X35</f>
        <v>39.438775737157641</v>
      </c>
      <c r="Y146" s="29">
        <f t="shared" ref="Y146" si="137">Z35-Y35</f>
        <v>-8.0271876847444901</v>
      </c>
      <c r="Z146" s="29">
        <f>AA35-Z35</f>
        <v>16.171716533376411</v>
      </c>
      <c r="AA146" s="29">
        <f>AB35-AA35</f>
        <v>26.907827125010613</v>
      </c>
      <c r="AB146" s="29">
        <f t="shared" ref="AB146" si="138">AB35-Z35</f>
        <v>43.079543658387024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58.796138721630605</v>
      </c>
      <c r="C153" s="11">
        <f t="shared" ref="C153:F153" si="143">C8</f>
        <v>72.426950917354262</v>
      </c>
      <c r="D153" s="11">
        <f t="shared" si="143"/>
        <v>74.283677901899935</v>
      </c>
      <c r="E153" s="11">
        <f t="shared" si="143"/>
        <v>67.407553115492107</v>
      </c>
      <c r="F153" s="11">
        <f t="shared" si="143"/>
        <v>73.784647327048916</v>
      </c>
      <c r="H153" s="40">
        <f>IF(D$151-B$151 &lt;&gt; 0,(EXP(LN(D153/B153)/(D$151-B$151))-1)*100,0)</f>
        <v>4.7873647122383955</v>
      </c>
      <c r="I153" s="40">
        <f>IF(F$151-D$151 &lt;&gt; 0,(EXP(LN(F153/D153)/(F$151-D$151))-1)*100,0)</f>
        <v>-4.4927038909825523E-2</v>
      </c>
      <c r="L153" s="10" t="str">
        <f>L8</f>
        <v>11 Corporate managers and directors</v>
      </c>
      <c r="M153" s="11">
        <f>M8</f>
        <v>41.716689737495415</v>
      </c>
      <c r="N153" s="11">
        <f t="shared" ref="N153:Q153" si="144">N8</f>
        <v>49.600081998255206</v>
      </c>
      <c r="O153" s="11">
        <f t="shared" si="144"/>
        <v>50.373454514108616</v>
      </c>
      <c r="P153" s="11">
        <f t="shared" si="144"/>
        <v>43.885101863003861</v>
      </c>
      <c r="Q153" s="11">
        <f t="shared" si="144"/>
        <v>45.960098413202985</v>
      </c>
      <c r="S153" s="40">
        <f>IF(O$151-M$151 &lt;&gt; 0,(EXP(LN(O153/M153)/(O$151-M$151))-1)*100,0)</f>
        <v>3.8432756448250727</v>
      </c>
      <c r="T153" s="40">
        <f>IF(Q$151-O$151 &lt;&gt; 0,(EXP(LN(Q153/O153)/(Q$151-O$151))-1)*100,0)</f>
        <v>-0.60940717528091826</v>
      </c>
      <c r="W153" s="10" t="str">
        <f>W8</f>
        <v>11 Corporate managers and directors</v>
      </c>
      <c r="X153" s="11">
        <f>X8</f>
        <v>17.079448984135215</v>
      </c>
      <c r="Y153" s="11">
        <f t="shared" ref="Y153:AB153" si="145">Y8</f>
        <v>22.826868919098946</v>
      </c>
      <c r="Z153" s="11">
        <f t="shared" si="145"/>
        <v>23.910223387791369</v>
      </c>
      <c r="AA153" s="11">
        <f t="shared" si="145"/>
        <v>23.522451252488224</v>
      </c>
      <c r="AB153" s="11">
        <f t="shared" si="145"/>
        <v>27.824548913845948</v>
      </c>
      <c r="AD153" s="40">
        <f>IF(Z$151-X$151 &lt;&gt; 0,(EXP(LN(Z153/X153)/(Z$151-X$151))-1)*100,0)</f>
        <v>6.960138263023441</v>
      </c>
      <c r="AE153" s="40">
        <f>IF(AB$151-Z$151 &lt;&gt; 0,(EXP(LN(AB153/Z153)/(AB$151-Z$151))-1)*100,0)</f>
        <v>1.0158757435071442</v>
      </c>
    </row>
    <row r="154" spans="1:31" x14ac:dyDescent="0.2">
      <c r="A154" s="10" t="str">
        <f t="shared" si="142"/>
        <v>12 Other managers and proprietors</v>
      </c>
      <c r="B154" s="11">
        <f t="shared" si="142"/>
        <v>26.538939829705765</v>
      </c>
      <c r="C154" s="11">
        <f t="shared" ref="C154:F178" si="146">C9</f>
        <v>28.65284608105458</v>
      </c>
      <c r="D154" s="11">
        <f t="shared" si="146"/>
        <v>29.972932343543281</v>
      </c>
      <c r="E154" s="11">
        <f t="shared" si="146"/>
        <v>31.061602850750504</v>
      </c>
      <c r="F154" s="11">
        <f t="shared" si="146"/>
        <v>35.534116633042899</v>
      </c>
      <c r="H154" s="40">
        <f t="shared" ref="H154:H177" si="147">IF(D$151-B$151 &lt;&gt; 0,(EXP(LN(D154/B154)/(D$151-B$151))-1)*100,0)</f>
        <v>2.4634872768136695</v>
      </c>
      <c r="I154" s="40">
        <f t="shared" ref="I154:I180" si="148">IF(F$151-D$151 &lt;&gt; 0,(EXP(LN(F154/D154)/(F$151-D$151))-1)*100,0)</f>
        <v>1.1411186333082801</v>
      </c>
      <c r="L154" s="10" t="str">
        <f t="shared" ref="L154:Q154" si="149">L9</f>
        <v>12 Other managers and proprietors</v>
      </c>
      <c r="M154" s="11">
        <f t="shared" si="149"/>
        <v>15.706320412001164</v>
      </c>
      <c r="N154" s="11">
        <f t="shared" si="149"/>
        <v>17.459948668650647</v>
      </c>
      <c r="O154" s="11">
        <f t="shared" si="149"/>
        <v>16.640277603447696</v>
      </c>
      <c r="P154" s="11">
        <f t="shared" si="149"/>
        <v>18.858191542446633</v>
      </c>
      <c r="Q154" s="11">
        <f t="shared" si="149"/>
        <v>21.462757848744264</v>
      </c>
      <c r="S154" s="40">
        <f t="shared" ref="S154:S177" si="150">IF(O$151-M$151 &lt;&gt; 0,(EXP(LN(O154/M154)/(O$151-M$151))-1)*100,0)</f>
        <v>1.1619571357400327</v>
      </c>
      <c r="T154" s="40">
        <f t="shared" ref="T154:T177" si="151">IF(Q$151-O$151 &lt;&gt; 0,(EXP(LN(Q154/O154)/(Q$151-O$151))-1)*100,0)</f>
        <v>1.7110951661253537</v>
      </c>
      <c r="W154" s="10" t="str">
        <f t="shared" ref="W154:AB154" si="152">W9</f>
        <v>12 Other managers and proprietors</v>
      </c>
      <c r="X154" s="11">
        <f t="shared" si="152"/>
        <v>10.832619417704549</v>
      </c>
      <c r="Y154" s="11">
        <f t="shared" si="152"/>
        <v>11.192897412403925</v>
      </c>
      <c r="Z154" s="11">
        <f t="shared" si="152"/>
        <v>13.332654740095574</v>
      </c>
      <c r="AA154" s="11">
        <f t="shared" si="152"/>
        <v>12.203411308303874</v>
      </c>
      <c r="AB154" s="11">
        <f t="shared" si="152"/>
        <v>14.071358784298637</v>
      </c>
      <c r="AD154" s="40">
        <f t="shared" ref="AD154:AD177" si="153">IF(Z$151-X$151 &lt;&gt; 0,(EXP(LN(Z154/X154)/(Z$151-X$151))-1)*100,0)</f>
        <v>4.2405344799501643</v>
      </c>
      <c r="AE154" s="40">
        <f t="shared" ref="AE154:AE177" si="154">IF(AB$151-Z$151 &lt;&gt; 0,(EXP(LN(AB154/Z154)/(AB$151-Z$151))-1)*100,0)</f>
        <v>0.36014811346594122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50.047853661205387</v>
      </c>
      <c r="C155" s="11">
        <f t="shared" si="146"/>
        <v>59.617156311692185</v>
      </c>
      <c r="D155" s="11">
        <f t="shared" si="146"/>
        <v>62.925743672435793</v>
      </c>
      <c r="E155" s="11">
        <f t="shared" si="146"/>
        <v>76.177326947248204</v>
      </c>
      <c r="F155" s="11">
        <f t="shared" si="146"/>
        <v>86.605097128764442</v>
      </c>
      <c r="H155" s="40">
        <f t="shared" si="147"/>
        <v>4.6859937302212495</v>
      </c>
      <c r="I155" s="40">
        <f t="shared" si="148"/>
        <v>2.1521879651400511</v>
      </c>
      <c r="L155" s="10" t="str">
        <f t="shared" ref="L155:Q155" si="155">L10</f>
        <v>21 Science, research, engineering and technology professionals</v>
      </c>
      <c r="M155" s="11">
        <f t="shared" si="155"/>
        <v>41.896435006576255</v>
      </c>
      <c r="N155" s="11">
        <f t="shared" si="155"/>
        <v>50.322130132913081</v>
      </c>
      <c r="O155" s="11">
        <f t="shared" si="155"/>
        <v>51.42620218255658</v>
      </c>
      <c r="P155" s="11">
        <f t="shared" si="155"/>
        <v>60.608668080991322</v>
      </c>
      <c r="Q155" s="11">
        <f t="shared" si="155"/>
        <v>67.173432088874904</v>
      </c>
      <c r="S155" s="40">
        <f t="shared" si="150"/>
        <v>4.1841077125918114</v>
      </c>
      <c r="T155" s="40">
        <f t="shared" si="151"/>
        <v>1.7968186568446454</v>
      </c>
      <c r="W155" s="10" t="str">
        <f t="shared" ref="W155:AB155" si="156">W10</f>
        <v>21 Science, research, engineering and technology professionals</v>
      </c>
      <c r="X155" s="11">
        <f t="shared" si="156"/>
        <v>8.1514186546291985</v>
      </c>
      <c r="Y155" s="11">
        <f t="shared" si="156"/>
        <v>9.2950261787790804</v>
      </c>
      <c r="Z155" s="11">
        <f t="shared" si="156"/>
        <v>11.499541489879331</v>
      </c>
      <c r="AA155" s="11">
        <f t="shared" si="156"/>
        <v>15.568658866256802</v>
      </c>
      <c r="AB155" s="11">
        <f t="shared" si="156"/>
        <v>19.431665039889364</v>
      </c>
      <c r="AD155" s="40">
        <f t="shared" si="153"/>
        <v>7.1246621137668109</v>
      </c>
      <c r="AE155" s="40">
        <f t="shared" si="154"/>
        <v>3.5591871016627863</v>
      </c>
    </row>
    <row r="156" spans="1:31" x14ac:dyDescent="0.2">
      <c r="A156" s="10" t="str">
        <f t="shared" si="142"/>
        <v>22 Health professionals</v>
      </c>
      <c r="B156" s="11">
        <f t="shared" si="142"/>
        <v>41.212032952974852</v>
      </c>
      <c r="C156" s="11">
        <f t="shared" si="146"/>
        <v>52.089653745979312</v>
      </c>
      <c r="D156" s="11">
        <f t="shared" si="146"/>
        <v>51.276772697525793</v>
      </c>
      <c r="E156" s="11">
        <f t="shared" si="146"/>
        <v>50.245011449533877</v>
      </c>
      <c r="F156" s="11">
        <f t="shared" si="146"/>
        <v>53.818102433916344</v>
      </c>
      <c r="H156" s="40">
        <f t="shared" si="147"/>
        <v>4.4670495107197006</v>
      </c>
      <c r="I156" s="40">
        <f t="shared" si="148"/>
        <v>0.3230006018615672</v>
      </c>
      <c r="L156" s="10" t="str">
        <f t="shared" ref="L156:Q156" si="157">L11</f>
        <v>22 Health professionals</v>
      </c>
      <c r="M156" s="11">
        <f t="shared" si="157"/>
        <v>9.67533813158105</v>
      </c>
      <c r="N156" s="11">
        <f t="shared" si="157"/>
        <v>12.416817287078295</v>
      </c>
      <c r="O156" s="11">
        <f t="shared" si="157"/>
        <v>13.266568729431874</v>
      </c>
      <c r="P156" s="11">
        <f t="shared" si="157"/>
        <v>12.9857833637056</v>
      </c>
      <c r="Q156" s="11">
        <f t="shared" si="157"/>
        <v>13.796639845694067</v>
      </c>
      <c r="S156" s="40">
        <f t="shared" si="150"/>
        <v>6.5168934810522883</v>
      </c>
      <c r="T156" s="40">
        <f t="shared" si="151"/>
        <v>0.26152693113568048</v>
      </c>
      <c r="W156" s="10" t="str">
        <f t="shared" ref="W156:AB156" si="158">W11</f>
        <v>22 Health professionals</v>
      </c>
      <c r="X156" s="11">
        <f t="shared" si="158"/>
        <v>31.536694821393763</v>
      </c>
      <c r="Y156" s="11">
        <f t="shared" si="158"/>
        <v>39.672836458901067</v>
      </c>
      <c r="Z156" s="11">
        <f t="shared" si="158"/>
        <v>38.010203968093883</v>
      </c>
      <c r="AA156" s="11">
        <f t="shared" si="158"/>
        <v>37.259228085828234</v>
      </c>
      <c r="AB156" s="11">
        <f t="shared" si="158"/>
        <v>40.021462588222249</v>
      </c>
      <c r="AD156" s="40">
        <f t="shared" si="153"/>
        <v>3.8046491530715265</v>
      </c>
      <c r="AE156" s="40">
        <f t="shared" si="154"/>
        <v>0.3443329737191414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41.560878286205856</v>
      </c>
      <c r="C157" s="11">
        <f t="shared" si="146"/>
        <v>42.018175691358493</v>
      </c>
      <c r="D157" s="11">
        <f t="shared" si="146"/>
        <v>44.666463044037648</v>
      </c>
      <c r="E157" s="11">
        <f t="shared" si="146"/>
        <v>44.696311572442859</v>
      </c>
      <c r="F157" s="11">
        <f t="shared" si="146"/>
        <v>49.692004227479877</v>
      </c>
      <c r="H157" s="40">
        <f t="shared" si="147"/>
        <v>1.4517094907515737</v>
      </c>
      <c r="I157" s="40">
        <f t="shared" si="148"/>
        <v>0.71333947669629527</v>
      </c>
      <c r="L157" s="10" t="str">
        <f t="shared" ref="L157:Q157" si="159">L12</f>
        <v>23 Teaching and other educational professionals</v>
      </c>
      <c r="M157" s="11">
        <f t="shared" si="159"/>
        <v>13.968581920440311</v>
      </c>
      <c r="N157" s="11">
        <f t="shared" si="159"/>
        <v>13.406878092865997</v>
      </c>
      <c r="O157" s="11">
        <f t="shared" si="159"/>
        <v>14.513876961101511</v>
      </c>
      <c r="P157" s="11">
        <f t="shared" si="159"/>
        <v>14.881124057592592</v>
      </c>
      <c r="Q157" s="11">
        <f t="shared" si="159"/>
        <v>16.138822971862869</v>
      </c>
      <c r="S157" s="40">
        <f t="shared" si="150"/>
        <v>0.76883173667605664</v>
      </c>
      <c r="T157" s="40">
        <f t="shared" si="151"/>
        <v>0.7099919793534637</v>
      </c>
      <c r="W157" s="10" t="str">
        <f t="shared" ref="W157:AB157" si="160">W12</f>
        <v>23 Teaching and other educational professionals</v>
      </c>
      <c r="X157" s="11">
        <f t="shared" si="160"/>
        <v>27.592296365765527</v>
      </c>
      <c r="Y157" s="11">
        <f t="shared" si="160"/>
        <v>28.611297598492435</v>
      </c>
      <c r="Z157" s="11">
        <f t="shared" si="160"/>
        <v>30.152586082936111</v>
      </c>
      <c r="AA157" s="11">
        <f t="shared" si="160"/>
        <v>29.815187514850276</v>
      </c>
      <c r="AB157" s="11">
        <f t="shared" si="160"/>
        <v>33.553181255616963</v>
      </c>
      <c r="AD157" s="40">
        <f t="shared" si="153"/>
        <v>1.7905225795740609</v>
      </c>
      <c r="AE157" s="40">
        <f t="shared" si="154"/>
        <v>0.714950231547129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50.109633368333633</v>
      </c>
      <c r="C158" s="11">
        <f t="shared" si="146"/>
        <v>61.585537101887226</v>
      </c>
      <c r="D158" s="11">
        <f t="shared" si="146"/>
        <v>67.536558801858945</v>
      </c>
      <c r="E158" s="11">
        <f t="shared" si="146"/>
        <v>70.474275500514437</v>
      </c>
      <c r="F158" s="11">
        <f t="shared" si="146"/>
        <v>78.537182719136567</v>
      </c>
      <c r="H158" s="40">
        <f t="shared" si="147"/>
        <v>6.1508657613448925</v>
      </c>
      <c r="I158" s="40">
        <f t="shared" si="148"/>
        <v>1.0110981659637197</v>
      </c>
      <c r="L158" s="10" t="str">
        <f t="shared" ref="L158:Q158" si="161">L13</f>
        <v>24 Business, media and public service professionals</v>
      </c>
      <c r="M158" s="11">
        <f t="shared" si="161"/>
        <v>30.526523730761621</v>
      </c>
      <c r="N158" s="11">
        <f t="shared" si="161"/>
        <v>36.006560465216033</v>
      </c>
      <c r="O158" s="11">
        <f t="shared" si="161"/>
        <v>39.983946743270153</v>
      </c>
      <c r="P158" s="11">
        <f t="shared" si="161"/>
        <v>42.096035987924523</v>
      </c>
      <c r="Q158" s="11">
        <f t="shared" si="161"/>
        <v>45.234051025464673</v>
      </c>
      <c r="S158" s="40">
        <f t="shared" si="150"/>
        <v>5.5459715371273921</v>
      </c>
      <c r="T158" s="40">
        <f t="shared" si="151"/>
        <v>0.82587234691422484</v>
      </c>
      <c r="W158" s="10" t="str">
        <f t="shared" ref="W158:AB158" si="162">W13</f>
        <v>24 Business, media and public service professionals</v>
      </c>
      <c r="X158" s="11">
        <f t="shared" si="162"/>
        <v>19.583109637571962</v>
      </c>
      <c r="Y158" s="11">
        <f t="shared" si="162"/>
        <v>25.578976636671229</v>
      </c>
      <c r="Z158" s="11">
        <f t="shared" si="162"/>
        <v>27.552612058588846</v>
      </c>
      <c r="AA158" s="11">
        <f t="shared" si="162"/>
        <v>28.378239512589921</v>
      </c>
      <c r="AB158" s="11">
        <f t="shared" si="162"/>
        <v>33.303131693671922</v>
      </c>
      <c r="AD158" s="40">
        <f t="shared" si="153"/>
        <v>7.0671455567652641</v>
      </c>
      <c r="AE158" s="40">
        <f t="shared" si="154"/>
        <v>1.2717123174049494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15.820651402955766</v>
      </c>
      <c r="C159" s="11">
        <f t="shared" si="146"/>
        <v>18.59820524655829</v>
      </c>
      <c r="D159" s="11">
        <f t="shared" si="146"/>
        <v>20.042761858955288</v>
      </c>
      <c r="E159" s="11">
        <f t="shared" si="146"/>
        <v>18.725679075432929</v>
      </c>
      <c r="F159" s="11">
        <f t="shared" si="146"/>
        <v>20.112423286207523</v>
      </c>
      <c r="H159" s="40">
        <f t="shared" si="147"/>
        <v>4.8447385457328407</v>
      </c>
      <c r="I159" s="40">
        <f t="shared" si="148"/>
        <v>2.3133435651989664E-2</v>
      </c>
      <c r="L159" s="10" t="str">
        <f t="shared" ref="L159:Q159" si="163">L14</f>
        <v>31 Science, engineering and technology associate professionals</v>
      </c>
      <c r="M159" s="11">
        <f t="shared" si="163"/>
        <v>12.247243204799977</v>
      </c>
      <c r="N159" s="11">
        <f t="shared" si="163"/>
        <v>14.866026697635908</v>
      </c>
      <c r="O159" s="11">
        <f t="shared" si="163"/>
        <v>15.468158380114103</v>
      </c>
      <c r="P159" s="11">
        <f t="shared" si="163"/>
        <v>13.851370940567387</v>
      </c>
      <c r="Q159" s="11">
        <f t="shared" si="163"/>
        <v>14.302302840724289</v>
      </c>
      <c r="S159" s="40">
        <f t="shared" si="150"/>
        <v>4.7804003816020346</v>
      </c>
      <c r="T159" s="40">
        <f t="shared" si="151"/>
        <v>-0.52105809679070525</v>
      </c>
      <c r="W159" s="10" t="str">
        <f t="shared" ref="W159:AB159" si="164">W14</f>
        <v>31 Science, engineering and technology associate professionals</v>
      </c>
      <c r="X159" s="11">
        <f t="shared" si="164"/>
        <v>3.5734081981557786</v>
      </c>
      <c r="Y159" s="11">
        <f t="shared" si="164"/>
        <v>3.7321785489223407</v>
      </c>
      <c r="Z159" s="11">
        <f t="shared" si="164"/>
        <v>4.5746034788411611</v>
      </c>
      <c r="AA159" s="11">
        <f t="shared" si="164"/>
        <v>4.8743081348655313</v>
      </c>
      <c r="AB159" s="11">
        <f t="shared" si="164"/>
        <v>5.8101204454832311</v>
      </c>
      <c r="AD159" s="40">
        <f t="shared" si="153"/>
        <v>5.064056618467272</v>
      </c>
      <c r="AE159" s="40">
        <f t="shared" si="154"/>
        <v>1.6066451305713381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17.573819505003204</v>
      </c>
      <c r="C160" s="11">
        <f t="shared" si="146"/>
        <v>21.291299970200633</v>
      </c>
      <c r="D160" s="11">
        <f t="shared" si="146"/>
        <v>21.377910293021923</v>
      </c>
      <c r="E160" s="11">
        <f t="shared" si="146"/>
        <v>34.106913248021534</v>
      </c>
      <c r="F160" s="11">
        <f t="shared" si="146"/>
        <v>40.463712206831779</v>
      </c>
      <c r="H160" s="40">
        <f t="shared" si="147"/>
        <v>3.9967620602610054</v>
      </c>
      <c r="I160" s="40">
        <f t="shared" si="148"/>
        <v>4.3454136047922587</v>
      </c>
      <c r="L160" s="10" t="str">
        <f t="shared" ref="L160:Q160" si="165">L15</f>
        <v>32 Health and social care associate professionals</v>
      </c>
      <c r="M160" s="11">
        <f t="shared" si="165"/>
        <v>4.0247560863623724</v>
      </c>
      <c r="N160" s="11">
        <f t="shared" si="165"/>
        <v>4.5427459332444604</v>
      </c>
      <c r="O160" s="11">
        <f t="shared" si="165"/>
        <v>4.8057604923616672</v>
      </c>
      <c r="P160" s="11">
        <f t="shared" si="165"/>
        <v>6.3947171450985509</v>
      </c>
      <c r="Q160" s="11">
        <f t="shared" si="165"/>
        <v>7.1041080354376129</v>
      </c>
      <c r="S160" s="40">
        <f t="shared" si="150"/>
        <v>3.6106769939119543</v>
      </c>
      <c r="T160" s="40">
        <f>IF(Q$151-O$151 &lt;&gt; 0,(EXP(LN(Q160/O160)/(Q$151-O$151))-1)*100,0)</f>
        <v>2.6399650855337464</v>
      </c>
      <c r="W160" s="10" t="str">
        <f t="shared" ref="W160:AB160" si="166">W15</f>
        <v>32 Health and social care associate professionals</v>
      </c>
      <c r="X160" s="11">
        <f t="shared" si="166"/>
        <v>13.549063418640854</v>
      </c>
      <c r="Y160" s="11">
        <f t="shared" si="166"/>
        <v>16.748554036956175</v>
      </c>
      <c r="Z160" s="11">
        <f t="shared" si="166"/>
        <v>16.572149800660284</v>
      </c>
      <c r="AA160" s="11">
        <f t="shared" si="166"/>
        <v>27.71219610292297</v>
      </c>
      <c r="AB160" s="11">
        <f t="shared" si="166"/>
        <v>33.359604171394189</v>
      </c>
      <c r="AD160" s="40">
        <f t="shared" si="153"/>
        <v>4.1103520282272044</v>
      </c>
      <c r="AE160" s="40">
        <f t="shared" si="154"/>
        <v>4.7746300132429864</v>
      </c>
    </row>
    <row r="161" spans="1:31" x14ac:dyDescent="0.2">
      <c r="A161" s="10" t="str">
        <f t="shared" si="142"/>
        <v>33 Protective service occupations</v>
      </c>
      <c r="B161" s="11">
        <f t="shared" si="142"/>
        <v>10.10639175524768</v>
      </c>
      <c r="C161" s="11">
        <f t="shared" si="146"/>
        <v>10.853648282223624</v>
      </c>
      <c r="D161" s="11">
        <f t="shared" si="146"/>
        <v>11.496682943321151</v>
      </c>
      <c r="E161" s="11">
        <f t="shared" si="146"/>
        <v>9.8385157455868413</v>
      </c>
      <c r="F161" s="11">
        <f t="shared" si="146"/>
        <v>10.753212617602347</v>
      </c>
      <c r="H161" s="40">
        <f t="shared" si="147"/>
        <v>2.611322525888693</v>
      </c>
      <c r="I161" s="40">
        <f t="shared" si="148"/>
        <v>-0.44470156779912173</v>
      </c>
      <c r="L161" s="10" t="str">
        <f t="shared" ref="L161:Q161" si="167">L16</f>
        <v>33 Protective service occupations</v>
      </c>
      <c r="M161" s="11">
        <f t="shared" si="167"/>
        <v>7.8290016050681315</v>
      </c>
      <c r="N161" s="11">
        <f t="shared" si="167"/>
        <v>8.2082611144668309</v>
      </c>
      <c r="O161" s="11">
        <f t="shared" si="167"/>
        <v>8.5367675328350501</v>
      </c>
      <c r="P161" s="11">
        <f t="shared" si="167"/>
        <v>7.2311081603831804</v>
      </c>
      <c r="Q161" s="11">
        <f t="shared" si="167"/>
        <v>7.2510943146989826</v>
      </c>
      <c r="S161" s="40">
        <f t="shared" si="150"/>
        <v>1.7460164128082711</v>
      </c>
      <c r="T161" s="40">
        <f t="shared" si="151"/>
        <v>-1.0823007182705346</v>
      </c>
      <c r="W161" s="10" t="str">
        <f t="shared" ref="W161:AB161" si="168">W16</f>
        <v>33 Protective service occupations</v>
      </c>
      <c r="X161" s="11">
        <f t="shared" si="168"/>
        <v>2.2773901501795613</v>
      </c>
      <c r="Y161" s="11">
        <f t="shared" si="168"/>
        <v>2.6453871677567937</v>
      </c>
      <c r="Z161" s="11">
        <f t="shared" si="168"/>
        <v>2.9599154104861012</v>
      </c>
      <c r="AA161" s="11">
        <f t="shared" si="168"/>
        <v>2.6074075852036658</v>
      </c>
      <c r="AB161" s="11">
        <f t="shared" si="168"/>
        <v>3.5021183029033676</v>
      </c>
      <c r="AD161" s="40">
        <f t="shared" si="153"/>
        <v>5.3824697160452351</v>
      </c>
      <c r="AE161" s="40">
        <f t="shared" si="154"/>
        <v>1.1276932209394186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16.455833438445399</v>
      </c>
      <c r="C162" s="11">
        <f t="shared" si="146"/>
        <v>17.94532808479703</v>
      </c>
      <c r="D162" s="11">
        <f t="shared" si="146"/>
        <v>18.579704574713794</v>
      </c>
      <c r="E162" s="11">
        <f t="shared" si="146"/>
        <v>16.11837032323837</v>
      </c>
      <c r="F162" s="11">
        <f t="shared" si="146"/>
        <v>17.688653945031213</v>
      </c>
      <c r="H162" s="40">
        <f t="shared" si="147"/>
        <v>2.4575069694883434</v>
      </c>
      <c r="I162" s="40">
        <f t="shared" si="148"/>
        <v>-0.32710663071477963</v>
      </c>
      <c r="L162" s="10" t="str">
        <f t="shared" ref="L162:Q162" si="169">L17</f>
        <v>34 Culture, media and sports occupations</v>
      </c>
      <c r="M162" s="11">
        <f t="shared" si="169"/>
        <v>9.962092983172143</v>
      </c>
      <c r="N162" s="11">
        <f t="shared" si="169"/>
        <v>11.05262886099119</v>
      </c>
      <c r="O162" s="11">
        <f t="shared" si="169"/>
        <v>11.309411785074554</v>
      </c>
      <c r="P162" s="11">
        <f t="shared" si="169"/>
        <v>9.699342302569935</v>
      </c>
      <c r="Q162" s="11">
        <f t="shared" si="169"/>
        <v>10.304721220880532</v>
      </c>
      <c r="S162" s="40">
        <f t="shared" si="150"/>
        <v>2.5694165903348498</v>
      </c>
      <c r="T162" s="40">
        <f t="shared" si="151"/>
        <v>-0.61830139576627419</v>
      </c>
      <c r="W162" s="10" t="str">
        <f t="shared" ref="W162:AB162" si="170">W17</f>
        <v>34 Culture, media and sports occupations</v>
      </c>
      <c r="X162" s="11">
        <f t="shared" si="170"/>
        <v>6.4937404552732731</v>
      </c>
      <c r="Y162" s="11">
        <f t="shared" si="170"/>
        <v>6.89269922380584</v>
      </c>
      <c r="Z162" s="11">
        <f t="shared" si="170"/>
        <v>7.2702927896392353</v>
      </c>
      <c r="AA162" s="11">
        <f t="shared" si="170"/>
        <v>6.4190280206684376</v>
      </c>
      <c r="AB162" s="11">
        <f t="shared" si="170"/>
        <v>7.383932724150692</v>
      </c>
      <c r="AD162" s="40">
        <f t="shared" si="153"/>
        <v>2.284869384548105</v>
      </c>
      <c r="AE162" s="40">
        <f t="shared" si="154"/>
        <v>0.10345228644057514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57.758194042394415</v>
      </c>
      <c r="C163" s="11">
        <f t="shared" si="146"/>
        <v>65.171396859040897</v>
      </c>
      <c r="D163" s="11">
        <f t="shared" si="146"/>
        <v>66.787380048494541</v>
      </c>
      <c r="E163" s="11">
        <f t="shared" si="146"/>
        <v>67.42408203888445</v>
      </c>
      <c r="F163" s="11">
        <f t="shared" si="146"/>
        <v>71.534844369111809</v>
      </c>
      <c r="H163" s="40">
        <f t="shared" si="147"/>
        <v>2.947584333764719</v>
      </c>
      <c r="I163" s="40">
        <f t="shared" si="148"/>
        <v>0.45885301155039748</v>
      </c>
      <c r="L163" s="10" t="str">
        <f t="shared" ref="L163:Q163" si="171">L18</f>
        <v>35 Business and public service associate professionals</v>
      </c>
      <c r="M163" s="11">
        <f t="shared" si="171"/>
        <v>31.982036549017145</v>
      </c>
      <c r="N163" s="11">
        <f t="shared" si="171"/>
        <v>35.364285036184349</v>
      </c>
      <c r="O163" s="11">
        <f t="shared" si="171"/>
        <v>36.566016812029339</v>
      </c>
      <c r="P163" s="11">
        <f t="shared" si="171"/>
        <v>36.537069341253883</v>
      </c>
      <c r="Q163" s="11">
        <f t="shared" si="171"/>
        <v>36.885246743597776</v>
      </c>
      <c r="S163" s="40">
        <f t="shared" si="150"/>
        <v>2.7151034455664913</v>
      </c>
      <c r="T163" s="40">
        <f t="shared" si="151"/>
        <v>5.7965774820512017E-2</v>
      </c>
      <c r="W163" s="10" t="str">
        <f t="shared" ref="W163:AB163" si="172">W18</f>
        <v>35 Business and public service associate professionals</v>
      </c>
      <c r="X163" s="11">
        <f t="shared" si="172"/>
        <v>25.776157493377184</v>
      </c>
      <c r="Y163" s="11">
        <f t="shared" si="172"/>
        <v>29.807111822856506</v>
      </c>
      <c r="Z163" s="11">
        <f t="shared" si="172"/>
        <v>30.22136323646512</v>
      </c>
      <c r="AA163" s="11">
        <f t="shared" si="172"/>
        <v>30.887012697630546</v>
      </c>
      <c r="AB163" s="11">
        <f t="shared" si="172"/>
        <v>34.649597625513962</v>
      </c>
      <c r="AD163" s="40">
        <f t="shared" si="153"/>
        <v>3.2331489200319918</v>
      </c>
      <c r="AE163" s="40">
        <f t="shared" si="154"/>
        <v>0.91574785918815405</v>
      </c>
    </row>
    <row r="164" spans="1:31" x14ac:dyDescent="0.2">
      <c r="A164" s="10" t="str">
        <f t="shared" si="142"/>
        <v>41 Administrative occupations</v>
      </c>
      <c r="B164" s="11">
        <f t="shared" si="142"/>
        <v>104.13476923491712</v>
      </c>
      <c r="C164" s="11">
        <f t="shared" si="146"/>
        <v>105.81247620484294</v>
      </c>
      <c r="D164" s="11">
        <f t="shared" si="146"/>
        <v>109.86571933383395</v>
      </c>
      <c r="E164" s="11">
        <f t="shared" si="146"/>
        <v>115.00047862503099</v>
      </c>
      <c r="F164" s="11">
        <f t="shared" si="146"/>
        <v>114.42867889453996</v>
      </c>
      <c r="H164" s="40">
        <f t="shared" si="147"/>
        <v>1.0772200518122332</v>
      </c>
      <c r="I164" s="40">
        <f t="shared" si="148"/>
        <v>0.27165398191717482</v>
      </c>
      <c r="L164" s="10" t="str">
        <f t="shared" ref="L164:Q164" si="173">L19</f>
        <v>41 Administrative occupations</v>
      </c>
      <c r="M164" s="11">
        <f t="shared" si="173"/>
        <v>32.953977127917739</v>
      </c>
      <c r="N164" s="11">
        <f t="shared" si="173"/>
        <v>32.608533296218923</v>
      </c>
      <c r="O164" s="11">
        <f t="shared" si="173"/>
        <v>38.62108879593179</v>
      </c>
      <c r="P164" s="11">
        <f t="shared" si="173"/>
        <v>42.067528489610723</v>
      </c>
      <c r="Q164" s="11">
        <f t="shared" si="173"/>
        <v>47.470083432577155</v>
      </c>
      <c r="S164" s="40">
        <f t="shared" si="150"/>
        <v>3.2246301382514053</v>
      </c>
      <c r="T164" s="40">
        <f t="shared" si="151"/>
        <v>1.3848428028016002</v>
      </c>
      <c r="W164" s="10" t="str">
        <f t="shared" ref="W164:AB164" si="174">W19</f>
        <v>41 Administrative occupations</v>
      </c>
      <c r="X164" s="11">
        <f t="shared" si="174"/>
        <v>71.180792106999434</v>
      </c>
      <c r="Y164" s="11">
        <f t="shared" si="174"/>
        <v>73.203942908623958</v>
      </c>
      <c r="Z164" s="11">
        <f t="shared" si="174"/>
        <v>71.244630537902069</v>
      </c>
      <c r="AA164" s="11">
        <f t="shared" si="174"/>
        <v>72.932950135420228</v>
      </c>
      <c r="AB164" s="11">
        <f t="shared" si="174"/>
        <v>66.958595461962872</v>
      </c>
      <c r="AD164" s="40">
        <f t="shared" si="153"/>
        <v>1.7930551193123812E-2</v>
      </c>
      <c r="AE164" s="40">
        <f t="shared" si="154"/>
        <v>-0.41277908381310846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23.865015802512549</v>
      </c>
      <c r="C165" s="11">
        <f t="shared" si="146"/>
        <v>21.967967584442697</v>
      </c>
      <c r="D165" s="11">
        <f t="shared" si="146"/>
        <v>21.383490131049783</v>
      </c>
      <c r="E165" s="11">
        <f t="shared" si="146"/>
        <v>19.954829715689442</v>
      </c>
      <c r="F165" s="11">
        <f t="shared" si="146"/>
        <v>13.117631907136385</v>
      </c>
      <c r="H165" s="40">
        <f t="shared" si="147"/>
        <v>-2.1719554055776413</v>
      </c>
      <c r="I165" s="40">
        <f t="shared" si="148"/>
        <v>-3.2052527878723036</v>
      </c>
      <c r="L165" s="10" t="str">
        <f t="shared" ref="L165:Q165" si="175">L20</f>
        <v>42 Secretarial and related occupations</v>
      </c>
      <c r="M165" s="11">
        <f t="shared" si="175"/>
        <v>2.1114081299434537</v>
      </c>
      <c r="N165" s="11">
        <f t="shared" si="175"/>
        <v>1.6401157360251364</v>
      </c>
      <c r="O165" s="11">
        <f t="shared" si="175"/>
        <v>1.7023238612075093</v>
      </c>
      <c r="P165" s="11">
        <f t="shared" si="175"/>
        <v>1.4824131237378249</v>
      </c>
      <c r="Q165" s="11">
        <f t="shared" si="175"/>
        <v>1.7463509811420552</v>
      </c>
      <c r="S165" s="40">
        <f>IF(O$151-M$151 &lt;&gt; 0,(EXP(LN(O165/M165)/(O$151-M$151))-1)*100,0)</f>
        <v>-4.2157728463827144</v>
      </c>
      <c r="T165" s="40">
        <f t="shared" si="151"/>
        <v>0.17037272009903237</v>
      </c>
      <c r="W165" s="10" t="str">
        <f t="shared" ref="W165:AB165" si="176">W20</f>
        <v>42 Secretarial and related occupations</v>
      </c>
      <c r="X165" s="11">
        <f t="shared" si="176"/>
        <v>21.753607672569107</v>
      </c>
      <c r="Y165" s="11">
        <f t="shared" si="176"/>
        <v>20.327851848417566</v>
      </c>
      <c r="Z165" s="11">
        <f t="shared" si="176"/>
        <v>19.681166269842276</v>
      </c>
      <c r="AA165" s="11">
        <f t="shared" si="176"/>
        <v>18.47241659195161</v>
      </c>
      <c r="AB165" s="11">
        <f t="shared" si="176"/>
        <v>11.371280925994338</v>
      </c>
      <c r="AD165" s="40">
        <f t="shared" si="153"/>
        <v>-1.9824353688298713</v>
      </c>
      <c r="AE165" s="40">
        <f t="shared" si="154"/>
        <v>-3.5910756857098991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9.2706366696121076</v>
      </c>
      <c r="C166" s="11">
        <f t="shared" si="146"/>
        <v>8.1984146584072661</v>
      </c>
      <c r="D166" s="11">
        <f t="shared" si="146"/>
        <v>6.9029287770460463</v>
      </c>
      <c r="E166" s="11">
        <f t="shared" si="146"/>
        <v>6.8737574840150515</v>
      </c>
      <c r="F166" s="11">
        <f t="shared" si="146"/>
        <v>7.6084683745471491</v>
      </c>
      <c r="H166" s="40">
        <f t="shared" si="147"/>
        <v>-5.7275559805014868</v>
      </c>
      <c r="I166" s="40">
        <f t="shared" si="148"/>
        <v>0.65088312926475655</v>
      </c>
      <c r="L166" s="10" t="str">
        <f t="shared" ref="L166:Q166" si="177">L21</f>
        <v>51 Skilled agricultural and related trades</v>
      </c>
      <c r="M166" s="11">
        <f t="shared" si="177"/>
        <v>7.9364178652147368</v>
      </c>
      <c r="N166" s="11">
        <f t="shared" si="177"/>
        <v>6.9100096015978032</v>
      </c>
      <c r="O166" s="11">
        <f t="shared" si="177"/>
        <v>5.5988541062340174</v>
      </c>
      <c r="P166" s="11">
        <f t="shared" si="177"/>
        <v>5.4630714262646434</v>
      </c>
      <c r="Q166" s="11">
        <f t="shared" si="177"/>
        <v>5.913971069428416</v>
      </c>
      <c r="S166" s="40">
        <f t="shared" si="150"/>
        <v>-6.740104395702895</v>
      </c>
      <c r="T166" s="40">
        <f t="shared" si="151"/>
        <v>0.36570424963462411</v>
      </c>
      <c r="W166" s="10" t="str">
        <f t="shared" ref="W166:AB166" si="178">W21</f>
        <v>51 Skilled agricultural and related trades</v>
      </c>
      <c r="X166" s="11">
        <f t="shared" si="178"/>
        <v>1.334218804397385</v>
      </c>
      <c r="Y166" s="11">
        <f t="shared" si="178"/>
        <v>1.2884050568094703</v>
      </c>
      <c r="Z166" s="11">
        <f t="shared" si="178"/>
        <v>1.3040746708120348</v>
      </c>
      <c r="AA166" s="11">
        <f t="shared" si="178"/>
        <v>1.4106860577504157</v>
      </c>
      <c r="AB166" s="11">
        <f t="shared" si="178"/>
        <v>1.694497305118724</v>
      </c>
      <c r="AD166" s="40">
        <f t="shared" si="153"/>
        <v>-0.45600175196106596</v>
      </c>
      <c r="AE166" s="40">
        <f t="shared" si="154"/>
        <v>1.7612801005537193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46.787342069119525</v>
      </c>
      <c r="C167" s="11">
        <f t="shared" si="146"/>
        <v>48.799347868976405</v>
      </c>
      <c r="D167" s="11">
        <f t="shared" si="146"/>
        <v>40.420773695204971</v>
      </c>
      <c r="E167" s="11">
        <f t="shared" si="146"/>
        <v>40.042638399026139</v>
      </c>
      <c r="F167" s="11">
        <f t="shared" si="146"/>
        <v>37.539486700577704</v>
      </c>
      <c r="H167" s="40">
        <f t="shared" si="147"/>
        <v>-2.8830019553271802</v>
      </c>
      <c r="I167" s="40">
        <f t="shared" si="148"/>
        <v>-0.49179003683090805</v>
      </c>
      <c r="L167" s="10" t="str">
        <f t="shared" ref="L167:Q167" si="179">L22</f>
        <v>52 Skilled metal, electrical and electronic trades</v>
      </c>
      <c r="M167" s="11">
        <f t="shared" si="179"/>
        <v>46.150876614842915</v>
      </c>
      <c r="N167" s="11">
        <f t="shared" si="179"/>
        <v>47.721361779472417</v>
      </c>
      <c r="O167" s="11">
        <f t="shared" si="179"/>
        <v>39.587702708867241</v>
      </c>
      <c r="P167" s="11">
        <f t="shared" si="179"/>
        <v>38.638041171129913</v>
      </c>
      <c r="Q167" s="11">
        <f t="shared" si="179"/>
        <v>35.830473634905275</v>
      </c>
      <c r="S167" s="40">
        <f t="shared" si="150"/>
        <v>-3.021364532744919</v>
      </c>
      <c r="T167" s="40">
        <f t="shared" si="151"/>
        <v>-0.66259365120789893</v>
      </c>
      <c r="W167" s="10" t="str">
        <f t="shared" ref="W167:AB167" si="180">W22</f>
        <v>52 Skilled metal, electrical and electronic trades</v>
      </c>
      <c r="X167" s="11">
        <f t="shared" si="180"/>
        <v>0.63646545427667056</v>
      </c>
      <c r="Y167" s="11">
        <f t="shared" si="180"/>
        <v>1.0779860895040725</v>
      </c>
      <c r="Z167" s="11">
        <f t="shared" si="180"/>
        <v>0.83307098633764709</v>
      </c>
      <c r="AA167" s="11">
        <f t="shared" si="180"/>
        <v>1.4045972278962557</v>
      </c>
      <c r="AB167" s="11">
        <f t="shared" si="180"/>
        <v>1.7090130656724873</v>
      </c>
      <c r="AD167" s="40">
        <f t="shared" si="153"/>
        <v>5.5313356116573953</v>
      </c>
      <c r="AE167" s="40">
        <f t="shared" si="154"/>
        <v>4.9069413287995411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35.089469355038794</v>
      </c>
      <c r="C168" s="11">
        <f t="shared" si="146"/>
        <v>39.820969732941414</v>
      </c>
      <c r="D168" s="11">
        <f t="shared" si="146"/>
        <v>32.940122097143991</v>
      </c>
      <c r="E168" s="11">
        <f t="shared" si="146"/>
        <v>32.031368239169126</v>
      </c>
      <c r="F168" s="11">
        <f t="shared" si="146"/>
        <v>27.709144797714433</v>
      </c>
      <c r="H168" s="40">
        <f t="shared" si="147"/>
        <v>-1.2562353650207858</v>
      </c>
      <c r="I168" s="40">
        <f t="shared" si="148"/>
        <v>-1.1462396086545201</v>
      </c>
      <c r="L168" s="10" t="str">
        <f t="shared" ref="L168:Q168" si="181">L23</f>
        <v>53 Skilled construction and building trades</v>
      </c>
      <c r="M168" s="11">
        <f t="shared" si="181"/>
        <v>34.628787678344516</v>
      </c>
      <c r="N168" s="11">
        <f t="shared" si="181"/>
        <v>39.384190172296876</v>
      </c>
      <c r="O168" s="11">
        <f t="shared" si="181"/>
        <v>32.40239884904593</v>
      </c>
      <c r="P168" s="11">
        <f t="shared" si="181"/>
        <v>31.711587064141682</v>
      </c>
      <c r="Q168" s="11">
        <f t="shared" si="181"/>
        <v>27.360889500070023</v>
      </c>
      <c r="S168" s="40">
        <f t="shared" si="150"/>
        <v>-1.3202648511198012</v>
      </c>
      <c r="T168" s="40">
        <f t="shared" si="151"/>
        <v>-1.1211204440287337</v>
      </c>
      <c r="W168" s="10" t="str">
        <f t="shared" ref="W168:AB168" si="182">W23</f>
        <v>53 Skilled construction and building trades</v>
      </c>
      <c r="X168" s="11">
        <f t="shared" si="182"/>
        <v>0.46068167669429033</v>
      </c>
      <c r="Y168" s="11">
        <f t="shared" si="182"/>
        <v>0.43677956064450729</v>
      </c>
      <c r="Z168" s="11">
        <f t="shared" si="182"/>
        <v>0.53772324809803884</v>
      </c>
      <c r="AA168" s="11">
        <f t="shared" si="182"/>
        <v>0.31978117502747672</v>
      </c>
      <c r="AB168" s="11">
        <f t="shared" si="182"/>
        <v>0.34825529764441399</v>
      </c>
      <c r="AD168" s="40">
        <f t="shared" si="153"/>
        <v>3.1410563135854996</v>
      </c>
      <c r="AE168" s="40">
        <f t="shared" si="154"/>
        <v>-2.8545208792979282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19.711469229925719</v>
      </c>
      <c r="C169" s="11">
        <f t="shared" si="146"/>
        <v>17.043228731646892</v>
      </c>
      <c r="D169" s="11">
        <f t="shared" si="146"/>
        <v>17.180225400047998</v>
      </c>
      <c r="E169" s="11">
        <f t="shared" si="146"/>
        <v>17.503784802910463</v>
      </c>
      <c r="F169" s="11">
        <f t="shared" si="146"/>
        <v>17.430619712852362</v>
      </c>
      <c r="H169" s="40">
        <f t="shared" si="147"/>
        <v>-2.7113958945212291</v>
      </c>
      <c r="I169" s="40">
        <f t="shared" si="148"/>
        <v>9.6509052716409194E-2</v>
      </c>
      <c r="L169" s="10" t="str">
        <f t="shared" ref="L169:Q169" si="183">L24</f>
        <v>54 Textiles, printing and other skilled trades</v>
      </c>
      <c r="M169" s="11">
        <f t="shared" si="183"/>
        <v>12.606708900116182</v>
      </c>
      <c r="N169" s="11">
        <f t="shared" si="183"/>
        <v>10.765601830109937</v>
      </c>
      <c r="O169" s="11">
        <f t="shared" si="183"/>
        <v>9.9279094158866776</v>
      </c>
      <c r="P169" s="11">
        <f t="shared" si="183"/>
        <v>10.001435103315313</v>
      </c>
      <c r="Q169" s="11">
        <f t="shared" si="183"/>
        <v>9.6578264067097042</v>
      </c>
      <c r="S169" s="40">
        <f t="shared" si="150"/>
        <v>-4.6652534674170738</v>
      </c>
      <c r="T169" s="40">
        <f t="shared" si="151"/>
        <v>-0.18370645612829639</v>
      </c>
      <c r="W169" s="10" t="str">
        <f t="shared" ref="W169:AB169" si="184">W24</f>
        <v>54 Textiles, printing and other skilled trades</v>
      </c>
      <c r="X169" s="11">
        <f t="shared" si="184"/>
        <v>7.1047603298095314</v>
      </c>
      <c r="Y169" s="11">
        <f t="shared" si="184"/>
        <v>6.2776269015369737</v>
      </c>
      <c r="Z169" s="11">
        <f t="shared" si="184"/>
        <v>7.2523159841613234</v>
      </c>
      <c r="AA169" s="11">
        <f t="shared" si="184"/>
        <v>7.5023496995951593</v>
      </c>
      <c r="AB169" s="11">
        <f t="shared" si="184"/>
        <v>7.7727933061426517</v>
      </c>
      <c r="AD169" s="40">
        <f t="shared" si="153"/>
        <v>0.41196295554153384</v>
      </c>
      <c r="AE169" s="40">
        <f t="shared" si="154"/>
        <v>0.46312736635083507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76.861052980682004</v>
      </c>
      <c r="C170" s="11">
        <f t="shared" si="146"/>
        <v>81.581370181918544</v>
      </c>
      <c r="D170" s="11">
        <f t="shared" si="146"/>
        <v>78.745397580907436</v>
      </c>
      <c r="E170" s="11">
        <f t="shared" si="146"/>
        <v>82.1026059961046</v>
      </c>
      <c r="F170" s="11">
        <f t="shared" si="146"/>
        <v>89.601755123877524</v>
      </c>
      <c r="H170" s="40">
        <f t="shared" si="147"/>
        <v>0.48558611772888671</v>
      </c>
      <c r="I170" s="40">
        <f t="shared" si="148"/>
        <v>0.86475139612867125</v>
      </c>
      <c r="L170" s="10" t="str">
        <f t="shared" ref="L170:Q170" si="185">L25</f>
        <v>61 Caring personal service occupations</v>
      </c>
      <c r="M170" s="11">
        <f t="shared" si="185"/>
        <v>8.3864190712272713</v>
      </c>
      <c r="N170" s="11">
        <f t="shared" si="185"/>
        <v>9.079562489349394</v>
      </c>
      <c r="O170" s="11">
        <f t="shared" si="185"/>
        <v>8.640514324585407</v>
      </c>
      <c r="P170" s="11">
        <f t="shared" si="185"/>
        <v>10.275593440382536</v>
      </c>
      <c r="Q170" s="11">
        <f t="shared" si="185"/>
        <v>11.695362783428227</v>
      </c>
      <c r="S170" s="40">
        <f t="shared" si="150"/>
        <v>0.59875519829741819</v>
      </c>
      <c r="T170" s="40">
        <f t="shared" si="151"/>
        <v>2.0387054696340057</v>
      </c>
      <c r="W170" s="10" t="str">
        <f t="shared" ref="W170:AB170" si="186">W25</f>
        <v>61 Caring personal service occupations</v>
      </c>
      <c r="X170" s="11">
        <f t="shared" si="186"/>
        <v>68.474633909454695</v>
      </c>
      <c r="Y170" s="11">
        <f t="shared" si="186"/>
        <v>72.501807692569145</v>
      </c>
      <c r="Z170" s="11">
        <f t="shared" si="186"/>
        <v>70.104883256322026</v>
      </c>
      <c r="AA170" s="11">
        <f t="shared" si="186"/>
        <v>71.827012555722092</v>
      </c>
      <c r="AB170" s="11">
        <f t="shared" si="186"/>
        <v>77.906392340449273</v>
      </c>
      <c r="AD170" s="40">
        <f t="shared" si="153"/>
        <v>0.47169065659247167</v>
      </c>
      <c r="AE170" s="40">
        <f t="shared" si="154"/>
        <v>0.70591696241844026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22.284331845722235</v>
      </c>
      <c r="C171" s="11">
        <f t="shared" si="146"/>
        <v>22.247190804317945</v>
      </c>
      <c r="D171" s="11">
        <f t="shared" si="146"/>
        <v>20.356129383453865</v>
      </c>
      <c r="E171" s="11">
        <f t="shared" si="146"/>
        <v>18.986692148712617</v>
      </c>
      <c r="F171" s="11">
        <f t="shared" si="146"/>
        <v>19.237109724307629</v>
      </c>
      <c r="H171" s="40">
        <f t="shared" si="147"/>
        <v>-1.7937524317005238</v>
      </c>
      <c r="I171" s="40">
        <f t="shared" si="148"/>
        <v>-0.37622949676506812</v>
      </c>
      <c r="L171" s="10" t="str">
        <f t="shared" ref="L171:Q171" si="187">L26</f>
        <v>62 Leisure, travel and related personal service occupations</v>
      </c>
      <c r="M171" s="11">
        <f t="shared" si="187"/>
        <v>5.9952579748298476</v>
      </c>
      <c r="N171" s="11">
        <f t="shared" si="187"/>
        <v>6.5695899493812888</v>
      </c>
      <c r="O171" s="11">
        <f t="shared" si="187"/>
        <v>6.2511605685119811</v>
      </c>
      <c r="P171" s="11">
        <f t="shared" si="187"/>
        <v>6.0655127295327675</v>
      </c>
      <c r="Q171" s="11">
        <f t="shared" si="187"/>
        <v>6.3130040869128514</v>
      </c>
      <c r="S171" s="40">
        <f t="shared" si="150"/>
        <v>0.83947032104549901</v>
      </c>
      <c r="T171" s="40">
        <f t="shared" si="151"/>
        <v>6.565160319704777E-2</v>
      </c>
      <c r="W171" s="10" t="str">
        <f t="shared" ref="W171:AB171" si="188">W26</f>
        <v>62 Leisure, travel and related personal service occupations</v>
      </c>
      <c r="X171" s="11">
        <f t="shared" si="188"/>
        <v>16.289073870892377</v>
      </c>
      <c r="Y171" s="11">
        <f t="shared" si="188"/>
        <v>15.67760085493668</v>
      </c>
      <c r="Z171" s="11">
        <f t="shared" si="188"/>
        <v>14.104968814941858</v>
      </c>
      <c r="AA171" s="11">
        <f t="shared" si="188"/>
        <v>12.921179419179847</v>
      </c>
      <c r="AB171" s="11">
        <f t="shared" si="188"/>
        <v>12.92410563739476</v>
      </c>
      <c r="AD171" s="40">
        <f t="shared" si="153"/>
        <v>-2.8382904660764652</v>
      </c>
      <c r="AE171" s="40">
        <f t="shared" si="154"/>
        <v>-0.58119059402276241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0.98052844721121291</v>
      </c>
      <c r="C172" s="11">
        <f t="shared" si="146"/>
        <v>0.90167970585889667</v>
      </c>
      <c r="D172" s="11">
        <f t="shared" si="146"/>
        <v>1.0987609869198591</v>
      </c>
      <c r="E172" s="11">
        <f t="shared" si="146"/>
        <v>0.8268810924385257</v>
      </c>
      <c r="F172" s="11">
        <f t="shared" si="146"/>
        <v>0.92581895173979367</v>
      </c>
      <c r="H172" s="40">
        <f t="shared" si="147"/>
        <v>2.3030558570100723</v>
      </c>
      <c r="I172" s="40">
        <f t="shared" si="148"/>
        <v>-1.1352386409801518</v>
      </c>
      <c r="L172" s="10" t="str">
        <f t="shared" ref="L172:Q172" si="189">L27</f>
        <v>63 Community and civil enforcement occupations</v>
      </c>
      <c r="M172" s="11">
        <f t="shared" si="189"/>
        <v>0.75722132459448832</v>
      </c>
      <c r="N172" s="11">
        <f t="shared" si="189"/>
        <v>0.61809097522584189</v>
      </c>
      <c r="O172" s="11">
        <f t="shared" si="189"/>
        <v>0.85962196335186281</v>
      </c>
      <c r="P172" s="11">
        <f t="shared" si="189"/>
        <v>0.50656537744188523</v>
      </c>
      <c r="Q172" s="11">
        <f t="shared" si="189"/>
        <v>0.59772367678364791</v>
      </c>
      <c r="S172" s="40">
        <f t="shared" si="150"/>
        <v>2.569191794236092</v>
      </c>
      <c r="T172" s="40">
        <f t="shared" si="151"/>
        <v>-2.3933223593637365</v>
      </c>
      <c r="W172" s="10" t="str">
        <f t="shared" ref="W172:AB172" si="190">W27</f>
        <v>63 Community and civil enforcement occupations</v>
      </c>
      <c r="X172" s="11">
        <f t="shared" si="190"/>
        <v>0.22330712261672434</v>
      </c>
      <c r="Y172" s="11">
        <f t="shared" si="190"/>
        <v>0.28358873063305573</v>
      </c>
      <c r="Z172" s="11">
        <f t="shared" si="190"/>
        <v>0.23913902356799682</v>
      </c>
      <c r="AA172" s="11">
        <f t="shared" si="190"/>
        <v>0.32031571499664097</v>
      </c>
      <c r="AB172" s="11">
        <f t="shared" si="190"/>
        <v>0.32809527495614621</v>
      </c>
      <c r="AD172" s="40">
        <f t="shared" si="153"/>
        <v>1.379366999305387</v>
      </c>
      <c r="AE172" s="40">
        <f t="shared" si="154"/>
        <v>2.1307767575602377</v>
      </c>
    </row>
    <row r="173" spans="1:31" x14ac:dyDescent="0.2">
      <c r="A173" s="10" t="str">
        <f t="shared" si="142"/>
        <v>71 Sales occupations</v>
      </c>
      <c r="B173" s="11">
        <f t="shared" si="142"/>
        <v>63.108013741309819</v>
      </c>
      <c r="C173" s="11">
        <f t="shared" si="146"/>
        <v>60.494969707947526</v>
      </c>
      <c r="D173" s="11">
        <f t="shared" si="146"/>
        <v>59.127902198934606</v>
      </c>
      <c r="E173" s="11">
        <f t="shared" si="146"/>
        <v>57.839066699470585</v>
      </c>
      <c r="F173" s="11">
        <f t="shared" si="146"/>
        <v>56.212683804242886</v>
      </c>
      <c r="H173" s="40">
        <f t="shared" si="147"/>
        <v>-1.2944456585515351</v>
      </c>
      <c r="I173" s="40">
        <f t="shared" si="148"/>
        <v>-0.3365026200822796</v>
      </c>
      <c r="L173" s="10" t="str">
        <f t="shared" ref="L173:Q173" si="191">L28</f>
        <v>71 Sales occupations</v>
      </c>
      <c r="M173" s="11">
        <f t="shared" si="191"/>
        <v>25.551258974864741</v>
      </c>
      <c r="N173" s="11">
        <f t="shared" si="191"/>
        <v>26.563937359490346</v>
      </c>
      <c r="O173" s="11">
        <f t="shared" si="191"/>
        <v>26.045268602939334</v>
      </c>
      <c r="P173" s="11">
        <f t="shared" si="191"/>
        <v>25.738749901740945</v>
      </c>
      <c r="Q173" s="11">
        <f t="shared" si="191"/>
        <v>25.229177561278135</v>
      </c>
      <c r="S173" s="40">
        <f t="shared" si="150"/>
        <v>0.38372502238777084</v>
      </c>
      <c r="T173" s="40">
        <f t="shared" si="151"/>
        <v>-0.21200800957729138</v>
      </c>
      <c r="W173" s="10" t="str">
        <f t="shared" ref="W173:AB173" si="192">W28</f>
        <v>71 Sales occupations</v>
      </c>
      <c r="X173" s="11">
        <f t="shared" si="192"/>
        <v>37.556754766445096</v>
      </c>
      <c r="Y173" s="11">
        <f t="shared" si="192"/>
        <v>33.931032348457165</v>
      </c>
      <c r="Z173" s="11">
        <f t="shared" si="192"/>
        <v>33.082633595995269</v>
      </c>
      <c r="AA173" s="11">
        <f t="shared" si="192"/>
        <v>32.100316797729654</v>
      </c>
      <c r="AB173" s="11">
        <f t="shared" si="192"/>
        <v>30.983506242964793</v>
      </c>
      <c r="AD173" s="40">
        <f t="shared" si="153"/>
        <v>-2.5049865965903639</v>
      </c>
      <c r="AE173" s="40">
        <f t="shared" si="154"/>
        <v>-0.43606960146019835</v>
      </c>
    </row>
    <row r="174" spans="1:31" x14ac:dyDescent="0.2">
      <c r="A174" s="10" t="str">
        <f t="shared" si="142"/>
        <v>72 Customer service occupations</v>
      </c>
      <c r="B174" s="11">
        <f t="shared" si="142"/>
        <v>18.718188892063726</v>
      </c>
      <c r="C174" s="11">
        <f t="shared" si="146"/>
        <v>22.174571654902639</v>
      </c>
      <c r="D174" s="11">
        <f t="shared" si="146"/>
        <v>22.565724780067022</v>
      </c>
      <c r="E174" s="11">
        <f t="shared" si="146"/>
        <v>25.809172021780899</v>
      </c>
      <c r="F174" s="11">
        <f t="shared" si="146"/>
        <v>29.236562659207252</v>
      </c>
      <c r="H174" s="40">
        <f t="shared" si="147"/>
        <v>3.8094983328432752</v>
      </c>
      <c r="I174" s="40">
        <f t="shared" si="148"/>
        <v>1.7415777848832414</v>
      </c>
      <c r="L174" s="10" t="str">
        <f t="shared" ref="L174:Q174" si="193">L29</f>
        <v>72 Customer service occupations</v>
      </c>
      <c r="M174" s="11">
        <f t="shared" si="193"/>
        <v>8.2390413749385587</v>
      </c>
      <c r="N174" s="11">
        <f t="shared" si="193"/>
        <v>8.7011119028809265</v>
      </c>
      <c r="O174" s="11">
        <f t="shared" si="193"/>
        <v>9.8350115391396375</v>
      </c>
      <c r="P174" s="11">
        <f t="shared" si="193"/>
        <v>12.51575950212694</v>
      </c>
      <c r="Q174" s="11">
        <f t="shared" si="193"/>
        <v>14.411513413972489</v>
      </c>
      <c r="S174" s="40">
        <f t="shared" si="150"/>
        <v>3.6047430567655248</v>
      </c>
      <c r="T174" s="40">
        <f t="shared" si="151"/>
        <v>2.5799101744687691</v>
      </c>
      <c r="W174" s="10" t="str">
        <f t="shared" ref="W174:AB174" si="194">W29</f>
        <v>72 Customer service occupations</v>
      </c>
      <c r="X174" s="11">
        <f t="shared" si="194"/>
        <v>10.479147517125142</v>
      </c>
      <c r="Y174" s="11">
        <f t="shared" si="194"/>
        <v>13.47345975202173</v>
      </c>
      <c r="Z174" s="11">
        <f t="shared" si="194"/>
        <v>12.730713240927319</v>
      </c>
      <c r="AA174" s="11">
        <f t="shared" si="194"/>
        <v>13.293412519653947</v>
      </c>
      <c r="AB174" s="11">
        <f t="shared" si="194"/>
        <v>14.825049245234743</v>
      </c>
      <c r="AD174" s="40">
        <f t="shared" si="153"/>
        <v>3.9693565845775769</v>
      </c>
      <c r="AE174" s="40">
        <f>IF(AB$151-Z$151 &lt;&gt; 0,(EXP(LN(AB174/Z174)/(AB$151-Z$151))-1)*100,0)</f>
        <v>1.0205109033311066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36.892134460926073</v>
      </c>
      <c r="C175" s="11">
        <f t="shared" si="146"/>
        <v>35.538352296859046</v>
      </c>
      <c r="D175" s="11">
        <f t="shared" si="146"/>
        <v>30.318947629653124</v>
      </c>
      <c r="E175" s="11">
        <f t="shared" si="146"/>
        <v>32.021988996378347</v>
      </c>
      <c r="F175" s="11">
        <f t="shared" si="146"/>
        <v>30.267714486489258</v>
      </c>
      <c r="H175" s="40">
        <f t="shared" si="147"/>
        <v>-3.8484990662235208</v>
      </c>
      <c r="I175" s="40">
        <f t="shared" si="148"/>
        <v>-1.1274267404859373E-2</v>
      </c>
      <c r="L175" s="10" t="str">
        <f t="shared" ref="L175:Q175" si="195">L30</f>
        <v>81 Process, plant and machine operatives</v>
      </c>
      <c r="M175" s="11">
        <f t="shared" si="195"/>
        <v>29.648567738847053</v>
      </c>
      <c r="N175" s="11">
        <f t="shared" si="195"/>
        <v>27.767732929140621</v>
      </c>
      <c r="O175" s="11">
        <f t="shared" si="195"/>
        <v>23.577800842473618</v>
      </c>
      <c r="P175" s="11">
        <f t="shared" si="195"/>
        <v>23.983624570260709</v>
      </c>
      <c r="Q175" s="11">
        <f t="shared" si="195"/>
        <v>21.985936053816612</v>
      </c>
      <c r="S175" s="40">
        <f t="shared" si="150"/>
        <v>-4.4787679726539409</v>
      </c>
      <c r="T175" s="40">
        <f t="shared" si="151"/>
        <v>-0.46493347869436263</v>
      </c>
      <c r="W175" s="10" t="str">
        <f t="shared" ref="W175:AB175" si="196">W30</f>
        <v>81 Process, plant and machine operatives</v>
      </c>
      <c r="X175" s="11">
        <f t="shared" si="196"/>
        <v>7.2435667220790103</v>
      </c>
      <c r="Y175" s="11">
        <f t="shared" si="196"/>
        <v>7.7706193677184343</v>
      </c>
      <c r="Z175" s="11">
        <f t="shared" si="196"/>
        <v>6.7411467871795114</v>
      </c>
      <c r="AA175" s="11">
        <f t="shared" si="196"/>
        <v>8.038364426117635</v>
      </c>
      <c r="AB175" s="11">
        <f t="shared" si="196"/>
        <v>8.2817784326726578</v>
      </c>
      <c r="AD175" s="40">
        <f t="shared" si="153"/>
        <v>-1.4273882111198732</v>
      </c>
      <c r="AE175" s="40">
        <f t="shared" si="154"/>
        <v>1.3816421606602569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42.115605381971015</v>
      </c>
      <c r="C176" s="11">
        <f t="shared" si="146"/>
        <v>49.540220719281827</v>
      </c>
      <c r="D176" s="11">
        <f t="shared" si="146"/>
        <v>43.960382450997933</v>
      </c>
      <c r="E176" s="11">
        <f t="shared" si="146"/>
        <v>45.764937089205581</v>
      </c>
      <c r="F176" s="11">
        <f t="shared" si="146"/>
        <v>46.017261274645932</v>
      </c>
      <c r="H176" s="40">
        <f t="shared" si="147"/>
        <v>0.86109595092846991</v>
      </c>
      <c r="I176" s="40">
        <f t="shared" si="148"/>
        <v>0.30531675659573043</v>
      </c>
      <c r="L176" s="10" t="str">
        <f t="shared" ref="L176:Q176" si="197">L31</f>
        <v>82 Transport and mobile machine drivers and operatives</v>
      </c>
      <c r="M176" s="11">
        <f t="shared" si="197"/>
        <v>40.088678541586255</v>
      </c>
      <c r="N176" s="11">
        <f t="shared" si="197"/>
        <v>47.218697079075859</v>
      </c>
      <c r="O176" s="11">
        <f t="shared" si="197"/>
        <v>42.011730488462369</v>
      </c>
      <c r="P176" s="11">
        <f t="shared" si="197"/>
        <v>43.111144463011676</v>
      </c>
      <c r="Q176" s="11">
        <f t="shared" si="197"/>
        <v>42.992268377567854</v>
      </c>
      <c r="S176" s="40">
        <f t="shared" si="150"/>
        <v>0.94150276947455591</v>
      </c>
      <c r="T176" s="40">
        <f t="shared" si="151"/>
        <v>0.15392779888798724</v>
      </c>
      <c r="W176" s="10" t="str">
        <f t="shared" ref="W176:AB176" si="198">W31</f>
        <v>82 Transport and mobile machine drivers and operatives</v>
      </c>
      <c r="X176" s="11">
        <f t="shared" si="198"/>
        <v>2.026926840384768</v>
      </c>
      <c r="Y176" s="11">
        <f t="shared" si="198"/>
        <v>2.321523640205994</v>
      </c>
      <c r="Z176" s="11">
        <f t="shared" si="198"/>
        <v>1.9486519625355485</v>
      </c>
      <c r="AA176" s="11">
        <f t="shared" si="198"/>
        <v>2.653792626193936</v>
      </c>
      <c r="AB176" s="11">
        <f t="shared" si="198"/>
        <v>3.0249928970780475</v>
      </c>
      <c r="AD176" s="40">
        <f t="shared" si="153"/>
        <v>-0.7845649363721785</v>
      </c>
      <c r="AE176" s="40">
        <f t="shared" si="154"/>
        <v>2.9752066102285868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20.586198522498126</v>
      </c>
      <c r="C177" s="11">
        <f t="shared" si="146"/>
        <v>19.190340321468444</v>
      </c>
      <c r="D177" s="11">
        <f t="shared" si="146"/>
        <v>16.67228782364597</v>
      </c>
      <c r="E177" s="11">
        <f t="shared" si="146"/>
        <v>30.035459146391979</v>
      </c>
      <c r="F177" s="11">
        <f t="shared" si="146"/>
        <v>33.934041793268655</v>
      </c>
      <c r="H177" s="40">
        <f t="shared" si="147"/>
        <v>-4.1297613373593833</v>
      </c>
      <c r="I177" s="40">
        <f t="shared" si="148"/>
        <v>4.8518327486577251</v>
      </c>
      <c r="L177" s="10" t="str">
        <f t="shared" ref="L177:Q178" si="199">L32</f>
        <v>91 Elementary trades and related occupations</v>
      </c>
      <c r="M177" s="11">
        <f t="shared" si="199"/>
        <v>15.641280248772855</v>
      </c>
      <c r="N177" s="11">
        <f t="shared" si="199"/>
        <v>14.694580961665851</v>
      </c>
      <c r="O177" s="11">
        <f t="shared" si="199"/>
        <v>13.092941255747144</v>
      </c>
      <c r="P177" s="11">
        <f t="shared" si="199"/>
        <v>18.170453034000616</v>
      </c>
      <c r="Q177" s="11">
        <f t="shared" si="199"/>
        <v>19.794064185104439</v>
      </c>
      <c r="S177" s="40">
        <f t="shared" si="150"/>
        <v>-3.4942957423856225</v>
      </c>
      <c r="T177" s="40">
        <f t="shared" si="151"/>
        <v>2.7937043718489152</v>
      </c>
      <c r="W177" s="10" t="str">
        <f t="shared" ref="W177:AB178" si="200">W32</f>
        <v>91 Elementary trades and related occupations</v>
      </c>
      <c r="X177" s="11">
        <f t="shared" si="200"/>
        <v>4.9449182737252535</v>
      </c>
      <c r="Y177" s="11">
        <f t="shared" si="200"/>
        <v>4.4957593598026353</v>
      </c>
      <c r="Z177" s="11">
        <f t="shared" si="200"/>
        <v>3.5793465678988339</v>
      </c>
      <c r="AA177" s="11">
        <f t="shared" si="200"/>
        <v>11.865006112391363</v>
      </c>
      <c r="AB177" s="11">
        <f t="shared" si="200"/>
        <v>14.139977608164239</v>
      </c>
      <c r="AD177" s="40">
        <f t="shared" si="153"/>
        <v>-6.2591415176110443</v>
      </c>
      <c r="AE177" s="40">
        <f t="shared" si="154"/>
        <v>9.5913637739016178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98.999876402387372</v>
      </c>
      <c r="C178" s="11">
        <f t="shared" si="146"/>
        <v>105.98870153404097</v>
      </c>
      <c r="D178" s="11">
        <f t="shared" si="146"/>
        <v>94.737619551285704</v>
      </c>
      <c r="E178" s="11">
        <f t="shared" si="146"/>
        <v>85.62169767652945</v>
      </c>
      <c r="F178" s="11">
        <f t="shared" si="146"/>
        <v>79.576024900678902</v>
      </c>
      <c r="H178" s="40">
        <f>IF(D$151-B$151 &lt;&gt; 0,(EXP(LN(D178/B178)/(D$151-B$151))-1)*100,0)</f>
        <v>-0.87628664304815196</v>
      </c>
      <c r="I178" s="40">
        <f t="shared" ref="I178" si="201">IF(F$151-D$151 &lt;&gt; 0,(EXP(LN(F178/D178)/(F$151-D$151))-1)*100,0)</f>
        <v>-1.1559227347821888</v>
      </c>
      <c r="L178" s="10" t="str">
        <f t="shared" si="199"/>
        <v>92 Elementary administration and service occupations</v>
      </c>
      <c r="M178" s="11">
        <f t="shared" si="199"/>
        <v>49.462143238546894</v>
      </c>
      <c r="N178" s="11">
        <f t="shared" si="199"/>
        <v>50.929808085271745</v>
      </c>
      <c r="O178" s="11">
        <f t="shared" si="199"/>
        <v>47.074707060734184</v>
      </c>
      <c r="P178" s="11">
        <f t="shared" si="199"/>
        <v>46.655767403837807</v>
      </c>
      <c r="Q178" s="11">
        <f t="shared" si="199"/>
        <v>44.572011948182443</v>
      </c>
      <c r="S178" s="40">
        <f t="shared" ref="S178" si="202">IF(O$151-M$151 &lt;&gt; 0,(EXP(LN(O178/M178)/(O$151-M$151))-1)*100,0)</f>
        <v>-0.98455604187362988</v>
      </c>
      <c r="T178" s="40">
        <f t="shared" ref="T178" si="203">IF(Q$151-O$151 &lt;&gt; 0,(EXP(LN(Q178/O178)/(Q$151-O$151))-1)*100,0)</f>
        <v>-0.36353576590708592</v>
      </c>
      <c r="W178" s="10" t="str">
        <f t="shared" si="200"/>
        <v>92 Elementary administration and service occupations</v>
      </c>
      <c r="X178" s="11">
        <f t="shared" si="200"/>
        <v>49.537733163840592</v>
      </c>
      <c r="Y178" s="11">
        <f t="shared" si="200"/>
        <v>55.05889344876892</v>
      </c>
      <c r="Z178" s="11">
        <f t="shared" si="200"/>
        <v>47.662912490551392</v>
      </c>
      <c r="AA178" s="11">
        <f t="shared" si="200"/>
        <v>38.965930272691722</v>
      </c>
      <c r="AB178" s="11">
        <f t="shared" si="200"/>
        <v>35.004012952496559</v>
      </c>
      <c r="AD178" s="40">
        <f t="shared" ref="AD178" si="204">IF(Z$151-X$151 &lt;&gt; 0,(EXP(LN(Z178/X178)/(Z$151-X$151))-1)*100,0)</f>
        <v>-0.76865235734711046</v>
      </c>
      <c r="AE178" s="40">
        <f t="shared" ref="AE178" si="205">IF(AB$151-Z$151 &lt;&gt; 0,(EXP(LN(AB178/Z178)/(AB$151-Z$151))-1)*100,0)</f>
        <v>-2.0369080742482781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1005.3849999999998</v>
      </c>
      <c r="C180" s="34">
        <f t="shared" si="206"/>
        <v>1089.55</v>
      </c>
      <c r="D180" s="34">
        <f t="shared" si="206"/>
        <v>1065.2230000000006</v>
      </c>
      <c r="E180" s="34">
        <f t="shared" si="206"/>
        <v>1096.6909999999998</v>
      </c>
      <c r="F180" s="34">
        <f t="shared" si="206"/>
        <v>1141.3669999999997</v>
      </c>
      <c r="H180" s="43">
        <f>IF(D$151-B$151 &lt;&gt; 0,(EXP(LN(D180/B180)/(D$151-B$151))-1)*100,0)</f>
        <v>1.1629829512344703</v>
      </c>
      <c r="I180" s="43">
        <f t="shared" si="148"/>
        <v>0.46134426371120529</v>
      </c>
      <c r="L180" s="231" t="str">
        <f t="shared" ref="L180:Q180" si="207">L35</f>
        <v>All occupations</v>
      </c>
      <c r="M180" s="34">
        <f t="shared" si="207"/>
        <v>539.69306417186306</v>
      </c>
      <c r="N180" s="34">
        <f t="shared" si="207"/>
        <v>584.41928843470487</v>
      </c>
      <c r="O180" s="34">
        <f t="shared" si="207"/>
        <v>568.11947611944993</v>
      </c>
      <c r="P180" s="34">
        <f t="shared" si="207"/>
        <v>583.41575958607336</v>
      </c>
      <c r="Q180" s="34">
        <f t="shared" si="207"/>
        <v>601.18393246106211</v>
      </c>
      <c r="S180" s="43">
        <f t="shared" ref="S180" si="208">IF(O$151-M$151 &lt;&gt; 0,(EXP(LN(O180/M180)/(O$151-M$151))-1)*100,0)</f>
        <v>1.0319111288016547</v>
      </c>
      <c r="T180" s="43">
        <f t="shared" ref="T180" si="209">IF(Q$151-O$151 &lt;&gt; 0,(EXP(LN(Q180/O180)/(Q$151-O$151))-1)*100,0)</f>
        <v>0.37783995457889574</v>
      </c>
      <c r="W180" s="231" t="str">
        <f t="shared" ref="W180:AB180" si="210">W35</f>
        <v>All occupations</v>
      </c>
      <c r="X180" s="34">
        <f t="shared" si="210"/>
        <v>465.69193582813699</v>
      </c>
      <c r="Y180" s="34">
        <f t="shared" si="210"/>
        <v>505.13071156529463</v>
      </c>
      <c r="Z180" s="34">
        <f t="shared" si="210"/>
        <v>497.10352388055014</v>
      </c>
      <c r="AA180" s="34">
        <f t="shared" si="210"/>
        <v>513.27524041392655</v>
      </c>
      <c r="AB180" s="34">
        <f t="shared" si="210"/>
        <v>540.18306753893717</v>
      </c>
      <c r="AD180" s="43">
        <f t="shared" ref="AD180" si="211">IF(Z$151-X$151 &lt;&gt; 0,(EXP(LN(Z180/X180)/(Z$151-X$151))-1)*100,0)</f>
        <v>1.3140379518822076</v>
      </c>
      <c r="AE180" s="43">
        <f t="shared" ref="AE180" si="212">IF(AB$151-Z$151 &lt;&gt; 0,(EXP(LN(AB180/Z180)/(AB$151-Z$151))-1)*100,0)</f>
        <v>0.55560307464144199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Greater Birmingham and Solihull</v>
      </c>
    </row>
    <row r="2" spans="1:12" ht="12.75" customHeight="1" x14ac:dyDescent="0.2">
      <c r="A2" s="182" t="s">
        <v>521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85.335078551336366</v>
      </c>
      <c r="C7" s="31">
        <f>'Occ T1'!C8</f>
        <v>101.07979699840884</v>
      </c>
      <c r="D7" s="31">
        <f>'Occ T1'!D8</f>
        <v>104.25661024544321</v>
      </c>
      <c r="E7" s="31">
        <f>'Occ T1'!E8</f>
        <v>98.46915596624261</v>
      </c>
      <c r="F7" s="31">
        <f>'Occ T1'!F8</f>
        <v>109.31876396009181</v>
      </c>
      <c r="H7" s="31">
        <f>C7-B7</f>
        <v>15.744718447072472</v>
      </c>
      <c r="I7" s="31">
        <f>D7-C7</f>
        <v>3.1768132470343744</v>
      </c>
      <c r="J7" s="31">
        <f>E7-D7</f>
        <v>-5.7874542792006025</v>
      </c>
      <c r="K7" s="31">
        <f>F7-E7</f>
        <v>10.849607993849204</v>
      </c>
      <c r="L7" s="31">
        <f>F7-D7</f>
        <v>5.062153714648602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58.796138721630605</v>
      </c>
      <c r="C8" s="32">
        <f>'Occ T2'!C8</f>
        <v>72.426950917354262</v>
      </c>
      <c r="D8" s="32">
        <f>'Occ T2'!D8</f>
        <v>74.283677901899935</v>
      </c>
      <c r="E8" s="32">
        <f>'Occ T2'!E8</f>
        <v>67.407553115492107</v>
      </c>
      <c r="F8" s="32">
        <f>'Occ T2'!F8</f>
        <v>73.784647327048916</v>
      </c>
      <c r="H8" s="31">
        <f t="shared" ref="H8:H9" si="0">C8-B8</f>
        <v>13.630812195723657</v>
      </c>
      <c r="I8" s="31">
        <f t="shared" ref="I8:I9" si="1">D8-C8</f>
        <v>1.8567269845456735</v>
      </c>
      <c r="J8" s="31">
        <f t="shared" ref="J8:J9" si="2">E8-D8</f>
        <v>-6.8761247864078285</v>
      </c>
      <c r="K8" s="31">
        <f t="shared" ref="K8:K9" si="3">F8-E8</f>
        <v>6.377094211556809</v>
      </c>
      <c r="L8" s="31">
        <f t="shared" ref="L8:L49" si="4">F8-D8</f>
        <v>-0.49903057485101954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26.538939829705765</v>
      </c>
      <c r="C9" s="32">
        <f>'Occ T2'!C9</f>
        <v>28.65284608105458</v>
      </c>
      <c r="D9" s="32">
        <f>'Occ T2'!D9</f>
        <v>29.972932343543281</v>
      </c>
      <c r="E9" s="32">
        <f>'Occ T2'!E9</f>
        <v>31.061602850750504</v>
      </c>
      <c r="F9" s="32">
        <f>'Occ T2'!F9</f>
        <v>35.534116633042899</v>
      </c>
      <c r="H9" s="31">
        <f t="shared" si="0"/>
        <v>2.1139062513488156</v>
      </c>
      <c r="I9" s="31">
        <f t="shared" si="1"/>
        <v>1.3200862624887009</v>
      </c>
      <c r="J9" s="31">
        <f t="shared" si="2"/>
        <v>1.0886705072072225</v>
      </c>
      <c r="K9" s="31">
        <f t="shared" si="3"/>
        <v>4.4725137822923955</v>
      </c>
      <c r="L9" s="31">
        <f t="shared" si="4"/>
        <v>5.561184289499618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182.93039826871973</v>
      </c>
      <c r="C11" s="31">
        <f>'Occ T1'!C9</f>
        <v>215.31052285091721</v>
      </c>
      <c r="D11" s="31">
        <f>'Occ T1'!D9</f>
        <v>226.40553821585817</v>
      </c>
      <c r="E11" s="31">
        <f>'Occ T1'!E9</f>
        <v>241.59292546973938</v>
      </c>
      <c r="F11" s="31">
        <f>'Occ T1'!F9</f>
        <v>268.65238650929723</v>
      </c>
      <c r="H11" s="31">
        <f>C11-B11</f>
        <v>32.380124582197482</v>
      </c>
      <c r="I11" s="31">
        <f t="shared" ref="I11:I49" si="5">D11-C11</f>
        <v>11.095015364940963</v>
      </c>
      <c r="J11" s="31">
        <f>E11-D11</f>
        <v>15.187387253881212</v>
      </c>
      <c r="K11" s="31">
        <f>F11-E11</f>
        <v>27.059461039557846</v>
      </c>
      <c r="L11" s="31">
        <f t="shared" si="4"/>
        <v>42.246848293439058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50.047853661205387</v>
      </c>
      <c r="C12" s="10">
        <f>'Occ T2'!C10</f>
        <v>59.617156311692185</v>
      </c>
      <c r="D12" s="10">
        <f>'Occ T2'!D10</f>
        <v>62.925743672435793</v>
      </c>
      <c r="E12" s="10">
        <f>'Occ T2'!E10</f>
        <v>76.177326947248204</v>
      </c>
      <c r="F12" s="10">
        <f>'Occ T2'!F10</f>
        <v>86.605097128764442</v>
      </c>
      <c r="H12" s="11">
        <f t="shared" ref="H12:K14" si="6">C12-B12</f>
        <v>9.5693026504867973</v>
      </c>
      <c r="I12" s="31">
        <f t="shared" si="5"/>
        <v>3.3085873607436085</v>
      </c>
      <c r="J12" s="11">
        <f t="shared" si="6"/>
        <v>13.251583274812411</v>
      </c>
      <c r="K12" s="11">
        <f t="shared" si="6"/>
        <v>10.427770181516237</v>
      </c>
      <c r="L12" s="31">
        <f t="shared" si="4"/>
        <v>23.679353456328649</v>
      </c>
    </row>
    <row r="13" spans="1:12" x14ac:dyDescent="0.2">
      <c r="A13" s="10" t="str">
        <f>'Occ T2'!A11</f>
        <v>22 Health professionals</v>
      </c>
      <c r="B13" s="10">
        <f>'Occ T2'!B11</f>
        <v>41.212032952974852</v>
      </c>
      <c r="C13" s="10">
        <f>'Occ T2'!C11</f>
        <v>52.089653745979312</v>
      </c>
      <c r="D13" s="10">
        <f>'Occ T2'!D11</f>
        <v>51.276772697525793</v>
      </c>
      <c r="E13" s="10">
        <f>'Occ T2'!E11</f>
        <v>50.245011449533877</v>
      </c>
      <c r="F13" s="10">
        <f>'Occ T2'!F11</f>
        <v>53.818102433916344</v>
      </c>
      <c r="H13" s="11">
        <f t="shared" si="6"/>
        <v>10.877620793004461</v>
      </c>
      <c r="I13" s="31">
        <f t="shared" si="5"/>
        <v>-0.81288104845351938</v>
      </c>
      <c r="J13" s="11">
        <f t="shared" si="6"/>
        <v>-1.0317612479919163</v>
      </c>
      <c r="K13" s="11">
        <f t="shared" si="6"/>
        <v>3.5730909843824676</v>
      </c>
      <c r="L13" s="31">
        <f t="shared" si="4"/>
        <v>2.5413297363905514</v>
      </c>
    </row>
    <row r="14" spans="1:12" x14ac:dyDescent="0.2">
      <c r="A14" s="10" t="str">
        <f>'Occ T2'!A12</f>
        <v>23 Teaching and other educational professionals</v>
      </c>
      <c r="B14" s="10">
        <f>'Occ T2'!B12</f>
        <v>41.560878286205856</v>
      </c>
      <c r="C14" s="10">
        <f>'Occ T2'!C12</f>
        <v>42.018175691358493</v>
      </c>
      <c r="D14" s="10">
        <f>'Occ T2'!D12</f>
        <v>44.666463044037648</v>
      </c>
      <c r="E14" s="10">
        <f>'Occ T2'!E12</f>
        <v>44.696311572442859</v>
      </c>
      <c r="F14" s="10">
        <f>'Occ T2'!F12</f>
        <v>49.692004227479877</v>
      </c>
      <c r="H14" s="11">
        <f t="shared" si="6"/>
        <v>0.45729740515263728</v>
      </c>
      <c r="I14" s="31">
        <f t="shared" si="5"/>
        <v>2.648287352679155</v>
      </c>
      <c r="J14" s="11">
        <f t="shared" si="6"/>
        <v>2.9848528405210573E-2</v>
      </c>
      <c r="K14" s="11">
        <f t="shared" si="6"/>
        <v>4.9956926550370184</v>
      </c>
      <c r="L14" s="31">
        <f t="shared" si="4"/>
        <v>5.025541183442229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50.109633368333633</v>
      </c>
      <c r="C15" s="10">
        <f>'Occ T2'!C13</f>
        <v>61.585537101887226</v>
      </c>
      <c r="D15" s="10">
        <f>'Occ T2'!D13</f>
        <v>67.536558801858945</v>
      </c>
      <c r="E15" s="10">
        <f>'Occ T2'!E13</f>
        <v>70.474275500514437</v>
      </c>
      <c r="F15" s="10">
        <f>'Occ T2'!F13</f>
        <v>78.537182719136567</v>
      </c>
      <c r="H15" s="11">
        <f t="shared" ref="H15" si="7">C15-B15</f>
        <v>11.475903733553594</v>
      </c>
      <c r="I15" s="31">
        <f t="shared" si="5"/>
        <v>5.9510216999717187</v>
      </c>
      <c r="J15" s="11">
        <f t="shared" ref="J15" si="8">E15-D15</f>
        <v>2.9377166986554926</v>
      </c>
      <c r="K15" s="11">
        <f t="shared" ref="K15" si="9">F15-E15</f>
        <v>8.0629072186221293</v>
      </c>
      <c r="L15" s="31">
        <f t="shared" si="4"/>
        <v>11.000623917277622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117.71489014404645</v>
      </c>
      <c r="C17" s="31">
        <f>'Occ T1'!C10</f>
        <v>133.85987844282047</v>
      </c>
      <c r="D17" s="31">
        <f>'Occ T1'!D10</f>
        <v>138.28443971850669</v>
      </c>
      <c r="E17" s="31">
        <f>'Occ T1'!E10</f>
        <v>146.21356043116413</v>
      </c>
      <c r="F17" s="31">
        <f>'Occ T1'!F10</f>
        <v>160.55284642478466</v>
      </c>
      <c r="H17" s="31">
        <f t="shared" ref="H17:K21" si="10">C17-B17</f>
        <v>16.144988298774024</v>
      </c>
      <c r="I17" s="31">
        <f t="shared" si="5"/>
        <v>4.4245612756862158</v>
      </c>
      <c r="J17" s="31">
        <f t="shared" si="10"/>
        <v>7.9291207126574363</v>
      </c>
      <c r="K17" s="31">
        <f t="shared" si="10"/>
        <v>14.339285993620535</v>
      </c>
      <c r="L17" s="31">
        <f t="shared" si="4"/>
        <v>22.268406706277972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15.820651402955766</v>
      </c>
      <c r="C18" s="10">
        <f>'Occ T2'!C14</f>
        <v>18.59820524655829</v>
      </c>
      <c r="D18" s="10">
        <f>'Occ T2'!D14</f>
        <v>20.042761858955288</v>
      </c>
      <c r="E18" s="10">
        <f>'Occ T2'!E14</f>
        <v>18.725679075432929</v>
      </c>
      <c r="F18" s="10">
        <f>'Occ T2'!F14</f>
        <v>20.112423286207523</v>
      </c>
      <c r="H18" s="11">
        <f t="shared" si="10"/>
        <v>2.777553843602524</v>
      </c>
      <c r="I18" s="31">
        <f t="shared" si="5"/>
        <v>1.4445566123969975</v>
      </c>
      <c r="J18" s="11">
        <f t="shared" si="10"/>
        <v>-1.3170827835223591</v>
      </c>
      <c r="K18" s="11">
        <f t="shared" si="10"/>
        <v>1.3867442107745944</v>
      </c>
      <c r="L18" s="31">
        <f t="shared" si="4"/>
        <v>6.9661427252235342E-2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17.573819505003204</v>
      </c>
      <c r="C19" s="10">
        <f>'Occ T2'!C15</f>
        <v>21.291299970200633</v>
      </c>
      <c r="D19" s="10">
        <f>'Occ T2'!D15</f>
        <v>21.377910293021923</v>
      </c>
      <c r="E19" s="10">
        <f>'Occ T2'!E15</f>
        <v>34.106913248021534</v>
      </c>
      <c r="F19" s="10">
        <f>'Occ T2'!F15</f>
        <v>40.463712206831779</v>
      </c>
      <c r="H19" s="11">
        <f t="shared" si="10"/>
        <v>3.7174804651974291</v>
      </c>
      <c r="I19" s="31">
        <f t="shared" si="5"/>
        <v>8.6610322821289998E-2</v>
      </c>
      <c r="J19" s="11">
        <f t="shared" si="10"/>
        <v>12.729002954999611</v>
      </c>
      <c r="K19" s="11">
        <f t="shared" si="10"/>
        <v>6.3567989588102449</v>
      </c>
      <c r="L19" s="31">
        <f t="shared" si="4"/>
        <v>19.085801913809856</v>
      </c>
    </row>
    <row r="20" spans="1:12" x14ac:dyDescent="0.2">
      <c r="A20" s="10" t="str">
        <f>'Occ T2'!A16</f>
        <v>33 Protective service occupations</v>
      </c>
      <c r="B20" s="10">
        <f>'Occ T2'!B16</f>
        <v>10.10639175524768</v>
      </c>
      <c r="C20" s="10">
        <f>'Occ T2'!C16</f>
        <v>10.853648282223624</v>
      </c>
      <c r="D20" s="10">
        <f>'Occ T2'!D16</f>
        <v>11.496682943321151</v>
      </c>
      <c r="E20" s="10">
        <f>'Occ T2'!E16</f>
        <v>9.8385157455868413</v>
      </c>
      <c r="F20" s="10">
        <f>'Occ T2'!F16</f>
        <v>10.753212617602347</v>
      </c>
      <c r="H20" s="11">
        <f t="shared" si="10"/>
        <v>0.74725652697594391</v>
      </c>
      <c r="I20" s="31">
        <f t="shared" si="5"/>
        <v>0.64303466109752705</v>
      </c>
      <c r="J20" s="11">
        <f t="shared" si="10"/>
        <v>-1.6581671977343095</v>
      </c>
      <c r="K20" s="11">
        <f t="shared" si="10"/>
        <v>0.9146968720155062</v>
      </c>
      <c r="L20" s="31">
        <f t="shared" si="4"/>
        <v>-0.74347032571880334</v>
      </c>
    </row>
    <row r="21" spans="1:12" x14ac:dyDescent="0.2">
      <c r="A21" s="10" t="str">
        <f>'Occ T2'!A17</f>
        <v>34 Culture, media and sports occupations</v>
      </c>
      <c r="B21" s="10">
        <f>'Occ T2'!B17</f>
        <v>16.455833438445399</v>
      </c>
      <c r="C21" s="10">
        <f>'Occ T2'!C17</f>
        <v>17.94532808479703</v>
      </c>
      <c r="D21" s="10">
        <f>'Occ T2'!D17</f>
        <v>18.579704574713794</v>
      </c>
      <c r="E21" s="10">
        <f>'Occ T2'!E17</f>
        <v>16.11837032323837</v>
      </c>
      <c r="F21" s="10">
        <f>'Occ T2'!F17</f>
        <v>17.688653945031213</v>
      </c>
      <c r="H21" s="11">
        <f t="shared" si="10"/>
        <v>1.4894946463516305</v>
      </c>
      <c r="I21" s="31">
        <f t="shared" si="5"/>
        <v>0.63437648991676454</v>
      </c>
      <c r="J21" s="11">
        <f t="shared" si="10"/>
        <v>-2.4613342514754244</v>
      </c>
      <c r="K21" s="11">
        <f t="shared" si="10"/>
        <v>1.5702836217928429</v>
      </c>
      <c r="L21" s="31">
        <f t="shared" si="4"/>
        <v>-0.89105062968258153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57.758194042394415</v>
      </c>
      <c r="C22" s="10">
        <f>'Occ T2'!C18</f>
        <v>65.171396859040897</v>
      </c>
      <c r="D22" s="10">
        <f>'Occ T2'!D18</f>
        <v>66.787380048494541</v>
      </c>
      <c r="E22" s="10">
        <f>'Occ T2'!E18</f>
        <v>67.42408203888445</v>
      </c>
      <c r="F22" s="10">
        <f>'Occ T2'!F18</f>
        <v>71.534844369111809</v>
      </c>
      <c r="H22" s="11">
        <f t="shared" ref="H22" si="11">C22-B22</f>
        <v>7.4132028166464821</v>
      </c>
      <c r="I22" s="31">
        <f t="shared" si="5"/>
        <v>1.6159831894536438</v>
      </c>
      <c r="J22" s="11">
        <f t="shared" ref="J22" si="12">E22-D22</f>
        <v>0.63670199038990916</v>
      </c>
      <c r="K22" s="11">
        <f t="shared" ref="K22" si="13">F22-E22</f>
        <v>4.1107623302273595</v>
      </c>
      <c r="L22" s="31">
        <f t="shared" si="4"/>
        <v>4.7474643206172686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127.99978503742966</v>
      </c>
      <c r="C24" s="31">
        <f>'Occ T1'!C11</f>
        <v>127.78044378928564</v>
      </c>
      <c r="D24" s="31">
        <f>'Occ T1'!D11</f>
        <v>131.24920946488373</v>
      </c>
      <c r="E24" s="31">
        <f>'Occ T1'!E11</f>
        <v>134.95530834072042</v>
      </c>
      <c r="F24" s="31">
        <f>'Occ T1'!F11</f>
        <v>127.54631080167634</v>
      </c>
      <c r="H24" s="31">
        <f t="shared" ref="H24:K26" si="14">C24-B24</f>
        <v>-0.21934124814401912</v>
      </c>
      <c r="I24" s="31">
        <f t="shared" si="5"/>
        <v>3.4687656755980925</v>
      </c>
      <c r="J24" s="31">
        <f t="shared" si="14"/>
        <v>3.7060988758366875</v>
      </c>
      <c r="K24" s="31">
        <f t="shared" si="14"/>
        <v>-7.4089975390440799</v>
      </c>
      <c r="L24" s="31">
        <f t="shared" si="4"/>
        <v>-3.7028986632073924</v>
      </c>
    </row>
    <row r="25" spans="1:12" x14ac:dyDescent="0.2">
      <c r="A25" t="str">
        <f>'Occ T2'!A19</f>
        <v>41 Administrative occupations</v>
      </c>
      <c r="B25" s="32">
        <f>'Occ T2'!B19</f>
        <v>104.13476923491712</v>
      </c>
      <c r="C25" s="32">
        <f>'Occ T2'!C19</f>
        <v>105.81247620484294</v>
      </c>
      <c r="D25" s="32">
        <f>'Occ T2'!D19</f>
        <v>109.86571933383395</v>
      </c>
      <c r="E25" s="32">
        <f>'Occ T2'!E19</f>
        <v>115.00047862503099</v>
      </c>
      <c r="F25" s="32">
        <f>'Occ T2'!F19</f>
        <v>114.42867889453996</v>
      </c>
      <c r="H25" s="11">
        <f t="shared" si="14"/>
        <v>1.677706969925822</v>
      </c>
      <c r="I25" s="31">
        <f t="shared" si="5"/>
        <v>4.0532431289910136</v>
      </c>
      <c r="J25" s="11">
        <f t="shared" si="14"/>
        <v>5.1347592911970423</v>
      </c>
      <c r="K25" s="11">
        <f t="shared" si="14"/>
        <v>-0.57179973049103694</v>
      </c>
      <c r="L25" s="31">
        <f t="shared" si="4"/>
        <v>4.5629595607060054</v>
      </c>
    </row>
    <row r="26" spans="1:12" x14ac:dyDescent="0.2">
      <c r="A26" t="str">
        <f>'Occ T2'!A20</f>
        <v>42 Secretarial and related occupations</v>
      </c>
      <c r="B26" s="32">
        <f>'Occ T2'!B20</f>
        <v>23.865015802512549</v>
      </c>
      <c r="C26" s="32">
        <f>'Occ T2'!C20</f>
        <v>21.967967584442697</v>
      </c>
      <c r="D26" s="32">
        <f>'Occ T2'!D20</f>
        <v>21.383490131049783</v>
      </c>
      <c r="E26" s="32">
        <f>'Occ T2'!E20</f>
        <v>19.954829715689442</v>
      </c>
      <c r="F26" s="32">
        <f>'Occ T2'!F20</f>
        <v>13.117631907136385</v>
      </c>
      <c r="H26" s="11">
        <f t="shared" si="14"/>
        <v>-1.8970482180698518</v>
      </c>
      <c r="I26" s="31">
        <f t="shared" si="5"/>
        <v>-0.58447745339291401</v>
      </c>
      <c r="J26" s="11">
        <f t="shared" si="14"/>
        <v>-1.4286604153603406</v>
      </c>
      <c r="K26" s="11">
        <f t="shared" si="14"/>
        <v>-6.8371978085530571</v>
      </c>
      <c r="L26" s="31">
        <f t="shared" si="4"/>
        <v>-8.2658582239133978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110.85891732369615</v>
      </c>
      <c r="C28" s="31">
        <f>'Occ T1'!C12</f>
        <v>113.86196099197197</v>
      </c>
      <c r="D28" s="31">
        <f>'Occ T1'!D12</f>
        <v>97.444049969443014</v>
      </c>
      <c r="E28" s="31">
        <f>'Occ T1'!E12</f>
        <v>96.451548925120775</v>
      </c>
      <c r="F28" s="31">
        <f>'Occ T1'!F12</f>
        <v>90.287719585691647</v>
      </c>
      <c r="H28" s="31">
        <f t="shared" ref="H28:K30" si="15">C28-B28</f>
        <v>3.0030436682758221</v>
      </c>
      <c r="I28" s="31">
        <f t="shared" si="5"/>
        <v>-16.417911022528955</v>
      </c>
      <c r="J28" s="31">
        <f t="shared" si="15"/>
        <v>-0.99250104432223907</v>
      </c>
      <c r="K28" s="31">
        <f t="shared" si="15"/>
        <v>-6.1638293394291281</v>
      </c>
      <c r="L28" s="31">
        <f t="shared" si="4"/>
        <v>-7.1563303837513672</v>
      </c>
    </row>
    <row r="29" spans="1:12" x14ac:dyDescent="0.2">
      <c r="A29" s="10" t="str">
        <f>'Occ T2'!A21</f>
        <v>51 Skilled agricultural and related trades</v>
      </c>
      <c r="B29" s="10">
        <f>'Occ T2'!B21</f>
        <v>9.2706366696121076</v>
      </c>
      <c r="C29" s="10">
        <f>'Occ T2'!C21</f>
        <v>8.1984146584072661</v>
      </c>
      <c r="D29" s="10">
        <f>'Occ T2'!D21</f>
        <v>6.9029287770460463</v>
      </c>
      <c r="E29" s="10">
        <f>'Occ T2'!E21</f>
        <v>6.8737574840150515</v>
      </c>
      <c r="F29" s="10">
        <f>'Occ T2'!F21</f>
        <v>7.6084683745471491</v>
      </c>
      <c r="H29" s="11">
        <f t="shared" si="15"/>
        <v>-1.0722220112048415</v>
      </c>
      <c r="I29" s="31">
        <f t="shared" si="5"/>
        <v>-1.2954858813612198</v>
      </c>
      <c r="J29" s="11">
        <f t="shared" si="15"/>
        <v>-2.917129303099486E-2</v>
      </c>
      <c r="K29" s="11">
        <f t="shared" si="15"/>
        <v>0.73471089053209759</v>
      </c>
      <c r="L29" s="31">
        <f t="shared" si="4"/>
        <v>0.70553959750110273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46.787342069119525</v>
      </c>
      <c r="C30" s="10">
        <f>'Occ T2'!C22</f>
        <v>48.799347868976405</v>
      </c>
      <c r="D30" s="10">
        <f>'Occ T2'!D22</f>
        <v>40.420773695204971</v>
      </c>
      <c r="E30" s="10">
        <f>'Occ T2'!E22</f>
        <v>40.042638399026139</v>
      </c>
      <c r="F30" s="10">
        <f>'Occ T2'!F22</f>
        <v>37.539486700577704</v>
      </c>
      <c r="H30" s="11">
        <f t="shared" si="15"/>
        <v>2.0120057998568797</v>
      </c>
      <c r="I30" s="31">
        <f t="shared" si="5"/>
        <v>-8.3785741737714332</v>
      </c>
      <c r="J30" s="11">
        <f t="shared" si="15"/>
        <v>-0.3781352961788329</v>
      </c>
      <c r="K30" s="11">
        <f t="shared" si="15"/>
        <v>-2.5031516984484341</v>
      </c>
      <c r="L30" s="31">
        <f t="shared" si="4"/>
        <v>-2.881286994627267</v>
      </c>
    </row>
    <row r="31" spans="1:12" x14ac:dyDescent="0.2">
      <c r="A31" s="10" t="str">
        <f>'Occ T2'!A23</f>
        <v>53 Skilled construction and building trades</v>
      </c>
      <c r="B31" s="10">
        <f>'Occ T2'!B23</f>
        <v>35.089469355038794</v>
      </c>
      <c r="C31" s="10">
        <f>'Occ T2'!C23</f>
        <v>39.820969732941414</v>
      </c>
      <c r="D31" s="10">
        <f>'Occ T2'!D23</f>
        <v>32.940122097143991</v>
      </c>
      <c r="E31" s="10">
        <f>'Occ T2'!E23</f>
        <v>32.031368239169126</v>
      </c>
      <c r="F31" s="10">
        <f>'Occ T2'!F23</f>
        <v>27.709144797714433</v>
      </c>
      <c r="H31" s="11">
        <f t="shared" ref="H31:H32" si="16">C31-B31</f>
        <v>4.7315003779026199</v>
      </c>
      <c r="I31" s="31">
        <f t="shared" si="5"/>
        <v>-6.8808476357974229</v>
      </c>
      <c r="J31" s="11">
        <f t="shared" ref="J31:J32" si="17">E31-D31</f>
        <v>-0.9087538579748653</v>
      </c>
      <c r="K31" s="11">
        <f t="shared" ref="K31:K32" si="18">F31-E31</f>
        <v>-4.3222234414546925</v>
      </c>
      <c r="L31" s="31">
        <f t="shared" si="4"/>
        <v>-5.2309772994295578</v>
      </c>
    </row>
    <row r="32" spans="1:12" x14ac:dyDescent="0.2">
      <c r="A32" s="10" t="str">
        <f>'Occ T2'!A24</f>
        <v>54 Textiles, printing and other skilled trades</v>
      </c>
      <c r="B32" s="10">
        <f>'Occ T2'!B24</f>
        <v>19.711469229925719</v>
      </c>
      <c r="C32" s="10">
        <f>'Occ T2'!C24</f>
        <v>17.043228731646892</v>
      </c>
      <c r="D32" s="10">
        <f>'Occ T2'!D24</f>
        <v>17.180225400047998</v>
      </c>
      <c r="E32" s="10">
        <f>'Occ T2'!E24</f>
        <v>17.503784802910463</v>
      </c>
      <c r="F32" s="10">
        <f>'Occ T2'!F24</f>
        <v>17.430619712852362</v>
      </c>
      <c r="H32" s="11">
        <f t="shared" si="16"/>
        <v>-2.668240498278827</v>
      </c>
      <c r="I32" s="31">
        <f t="shared" si="5"/>
        <v>0.1369966684011068</v>
      </c>
      <c r="J32" s="11">
        <f t="shared" si="17"/>
        <v>0.32355940286246465</v>
      </c>
      <c r="K32" s="11">
        <f t="shared" si="18"/>
        <v>-7.3165090058100901E-2</v>
      </c>
      <c r="L32" s="31">
        <f t="shared" si="4"/>
        <v>0.25039431280436375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100.12591327361545</v>
      </c>
      <c r="C34" s="31">
        <f>'Occ T1'!C13</f>
        <v>104.73024069209538</v>
      </c>
      <c r="D34" s="31">
        <f>'Occ T1'!D13</f>
        <v>100.20028795128115</v>
      </c>
      <c r="E34" s="31">
        <f>'Occ T1'!E13</f>
        <v>101.91617923725575</v>
      </c>
      <c r="F34" s="31">
        <f>'Occ T1'!F13</f>
        <v>109.76468379992495</v>
      </c>
      <c r="H34" s="31">
        <f t="shared" ref="H34:K36" si="19">C34-B34</f>
        <v>4.6043274184799259</v>
      </c>
      <c r="I34" s="31">
        <f t="shared" si="5"/>
        <v>-4.5299527408142239</v>
      </c>
      <c r="J34" s="31">
        <f t="shared" si="19"/>
        <v>1.7158912859745925</v>
      </c>
      <c r="K34" s="31">
        <f t="shared" si="19"/>
        <v>7.8485045626692056</v>
      </c>
      <c r="L34" s="31">
        <f t="shared" si="4"/>
        <v>9.5643958486437981</v>
      </c>
    </row>
    <row r="35" spans="1:12" x14ac:dyDescent="0.2">
      <c r="A35" s="10" t="str">
        <f>'Occ T2'!A25</f>
        <v>61 Caring personal service occupations</v>
      </c>
      <c r="B35" s="10">
        <f>'Occ T2'!B25</f>
        <v>76.861052980682004</v>
      </c>
      <c r="C35" s="10">
        <f>'Occ T2'!C25</f>
        <v>81.581370181918544</v>
      </c>
      <c r="D35" s="10">
        <f>'Occ T2'!D25</f>
        <v>78.745397580907436</v>
      </c>
      <c r="E35" s="10">
        <f>'Occ T2'!E25</f>
        <v>82.1026059961046</v>
      </c>
      <c r="F35" s="10">
        <f>'Occ T2'!F25</f>
        <v>89.601755123877524</v>
      </c>
      <c r="G35" s="10"/>
      <c r="H35" s="11">
        <f t="shared" si="19"/>
        <v>4.72031720123654</v>
      </c>
      <c r="I35" s="31">
        <f t="shared" si="5"/>
        <v>-2.8359726010111075</v>
      </c>
      <c r="J35" s="11">
        <f t="shared" si="19"/>
        <v>3.3572084151971637</v>
      </c>
      <c r="K35" s="11">
        <f t="shared" si="19"/>
        <v>7.4991491277729239</v>
      </c>
      <c r="L35" s="31">
        <f t="shared" si="4"/>
        <v>10.856357542970088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22.284331845722235</v>
      </c>
      <c r="C36" s="10">
        <f>'Occ T2'!C26</f>
        <v>22.247190804317945</v>
      </c>
      <c r="D36" s="10">
        <f>'Occ T2'!D26</f>
        <v>20.356129383453865</v>
      </c>
      <c r="E36" s="10">
        <f>'Occ T2'!E26</f>
        <v>18.986692148712617</v>
      </c>
      <c r="F36" s="10">
        <f>'Occ T2'!F26</f>
        <v>19.237109724307629</v>
      </c>
      <c r="G36" s="10"/>
      <c r="H36" s="11">
        <f t="shared" si="19"/>
        <v>-3.7141041404289865E-2</v>
      </c>
      <c r="I36" s="31">
        <f t="shared" si="5"/>
        <v>-1.8910614208640801</v>
      </c>
      <c r="J36" s="11">
        <f t="shared" si="19"/>
        <v>-1.3694372347412482</v>
      </c>
      <c r="K36" s="11">
        <f t="shared" si="19"/>
        <v>0.25041757559501221</v>
      </c>
      <c r="L36" s="31">
        <f t="shared" si="4"/>
        <v>-1.119019659146236</v>
      </c>
    </row>
    <row r="37" spans="1:12" x14ac:dyDescent="0.2">
      <c r="A37" s="10" t="str">
        <f>'Occ T2'!A27</f>
        <v>63 Community and civil enforcement occupations</v>
      </c>
      <c r="B37" s="10">
        <f>'Occ T2'!B27</f>
        <v>0.98052844721121291</v>
      </c>
      <c r="C37" s="10">
        <f>'Occ T2'!C27</f>
        <v>0.90167970585889667</v>
      </c>
      <c r="D37" s="10">
        <f>'Occ T2'!D27</f>
        <v>1.0987609869198591</v>
      </c>
      <c r="E37" s="10">
        <f>'Occ T2'!E27</f>
        <v>0.8268810924385257</v>
      </c>
      <c r="F37" s="10">
        <f>'Occ T2'!F27</f>
        <v>0.92581895173979367</v>
      </c>
      <c r="G37" s="10"/>
      <c r="H37" s="11">
        <f t="shared" ref="H37" si="20">C37-B37</f>
        <v>-7.8848741352316232E-2</v>
      </c>
      <c r="I37" s="31">
        <f t="shared" ref="I37" si="21">D37-C37</f>
        <v>0.19708128106096245</v>
      </c>
      <c r="J37" s="11">
        <f t="shared" ref="J37" si="22">E37-D37</f>
        <v>-0.27187989448133343</v>
      </c>
      <c r="K37" s="11">
        <f t="shared" ref="K37" si="23">F37-E37</f>
        <v>9.8937859301267972E-2</v>
      </c>
      <c r="L37" s="31">
        <f t="shared" ref="L37" si="24">F37-D37</f>
        <v>-0.17294203518006546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81.826202633373541</v>
      </c>
      <c r="C39" s="31">
        <f>'Occ T1'!C14</f>
        <v>82.669541362850168</v>
      </c>
      <c r="D39" s="31">
        <f>'Occ T1'!D14</f>
        <v>81.693626979001635</v>
      </c>
      <c r="E39" s="31">
        <f>'Occ T1'!E14</f>
        <v>83.648238721251488</v>
      </c>
      <c r="F39" s="31">
        <f>'Occ T1'!F14</f>
        <v>85.449246463450137</v>
      </c>
      <c r="H39" s="31">
        <f>C39-B39</f>
        <v>0.84333872947662769</v>
      </c>
      <c r="I39" s="31">
        <f t="shared" si="5"/>
        <v>-0.97591438384853291</v>
      </c>
      <c r="J39" s="31">
        <f>E39-D39</f>
        <v>1.9546117422498526</v>
      </c>
      <c r="K39" s="31">
        <f>F39-E39</f>
        <v>1.8010077421986495</v>
      </c>
      <c r="L39" s="31">
        <f t="shared" si="4"/>
        <v>3.755619484448502</v>
      </c>
    </row>
    <row r="40" spans="1:12" s="30" customFormat="1" x14ac:dyDescent="0.2">
      <c r="A40" s="126" t="str">
        <f>'Occ T2'!A28</f>
        <v>71 Sales occupations</v>
      </c>
      <c r="B40" s="126">
        <f>'Occ T2'!B28</f>
        <v>63.108013741309819</v>
      </c>
      <c r="C40" s="126">
        <f>'Occ T2'!C28</f>
        <v>60.494969707947526</v>
      </c>
      <c r="D40" s="126">
        <f>'Occ T2'!D28</f>
        <v>59.127902198934606</v>
      </c>
      <c r="E40" s="126">
        <f>'Occ T2'!E28</f>
        <v>57.839066699470585</v>
      </c>
      <c r="F40" s="126">
        <f>'Occ T2'!F28</f>
        <v>56.212683804242886</v>
      </c>
      <c r="G40"/>
      <c r="H40" s="11">
        <f>C40-B40</f>
        <v>-2.6130440333622929</v>
      </c>
      <c r="I40" s="31">
        <f t="shared" si="5"/>
        <v>-1.3670675090129194</v>
      </c>
      <c r="J40" s="11">
        <f t="shared" ref="J40" si="25">E40-D40</f>
        <v>-1.288835499464021</v>
      </c>
      <c r="K40" s="11">
        <f t="shared" ref="K40" si="26">F40-E40</f>
        <v>-1.6263828952276995</v>
      </c>
      <c r="L40" s="31">
        <f t="shared" si="4"/>
        <v>-2.9152183946917205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18.718188892063726</v>
      </c>
      <c r="C41" s="126">
        <f>'Occ T2'!C29</f>
        <v>22.174571654902639</v>
      </c>
      <c r="D41" s="126">
        <f>'Occ T2'!D29</f>
        <v>22.565724780067022</v>
      </c>
      <c r="E41" s="126">
        <f>'Occ T2'!E29</f>
        <v>25.809172021780899</v>
      </c>
      <c r="F41" s="126">
        <f>'Occ T2'!F29</f>
        <v>29.236562659207252</v>
      </c>
      <c r="G41"/>
      <c r="H41" s="11">
        <f t="shared" ref="H41" si="27">C41-B41</f>
        <v>3.4563827628389134</v>
      </c>
      <c r="I41" s="31">
        <f t="shared" si="5"/>
        <v>0.39115312516438294</v>
      </c>
      <c r="J41" s="11">
        <f t="shared" ref="J41" si="28">E41-D41</f>
        <v>3.2434472417138771</v>
      </c>
      <c r="K41" s="11">
        <f t="shared" ref="K41" si="29">F41-E41</f>
        <v>3.4273906374263525</v>
      </c>
      <c r="L41" s="31">
        <f t="shared" si="4"/>
        <v>6.6708378791402296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79.007739842897081</v>
      </c>
      <c r="C43" s="31">
        <f>'Occ T1'!C15</f>
        <v>85.078573016140865</v>
      </c>
      <c r="D43" s="31">
        <f>'Occ T1'!D15</f>
        <v>74.27933008065105</v>
      </c>
      <c r="E43" s="31">
        <f>'Occ T1'!E15</f>
        <v>77.786926085583929</v>
      </c>
      <c r="F43" s="31">
        <f>'Occ T1'!F15</f>
        <v>76.284975761135186</v>
      </c>
      <c r="H43" s="31">
        <f t="shared" ref="H43:K45" si="30">C43-B43</f>
        <v>6.0708331732437841</v>
      </c>
      <c r="I43" s="31">
        <f t="shared" si="5"/>
        <v>-10.799242935489815</v>
      </c>
      <c r="J43" s="31">
        <f t="shared" si="30"/>
        <v>3.5075960049328785</v>
      </c>
      <c r="K43" s="31">
        <f t="shared" si="30"/>
        <v>-1.5019503244487424</v>
      </c>
      <c r="L43" s="31">
        <f t="shared" si="4"/>
        <v>2.0056456804841361</v>
      </c>
    </row>
    <row r="44" spans="1:12" x14ac:dyDescent="0.2">
      <c r="A44" s="10" t="str">
        <f>'Occ T2'!A30</f>
        <v>81 Process, plant and machine operatives</v>
      </c>
      <c r="B44" s="10">
        <f>'Occ T2'!B30</f>
        <v>36.892134460926073</v>
      </c>
      <c r="C44" s="10">
        <f>'Occ T2'!C30</f>
        <v>35.538352296859046</v>
      </c>
      <c r="D44" s="10">
        <f>'Occ T2'!D30</f>
        <v>30.318947629653124</v>
      </c>
      <c r="E44" s="10">
        <f>'Occ T2'!E30</f>
        <v>32.021988996378347</v>
      </c>
      <c r="F44" s="10">
        <f>'Occ T2'!F30</f>
        <v>30.267714486489258</v>
      </c>
      <c r="H44" s="11">
        <f t="shared" si="30"/>
        <v>-1.3537821640670273</v>
      </c>
      <c r="I44" s="31">
        <f t="shared" si="5"/>
        <v>-5.2194046672059216</v>
      </c>
      <c r="J44" s="11">
        <f t="shared" si="30"/>
        <v>1.7030413667252233</v>
      </c>
      <c r="K44" s="11">
        <f t="shared" si="30"/>
        <v>-1.7542745098890897</v>
      </c>
      <c r="L44" s="31">
        <f t="shared" si="4"/>
        <v>-5.1233143163866401E-2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42.115605381971015</v>
      </c>
      <c r="C45" s="10">
        <f>'Occ T2'!C31</f>
        <v>49.540220719281827</v>
      </c>
      <c r="D45" s="10">
        <f>'Occ T2'!D31</f>
        <v>43.960382450997933</v>
      </c>
      <c r="E45" s="10">
        <f>'Occ T2'!E31</f>
        <v>45.764937089205581</v>
      </c>
      <c r="F45" s="10">
        <f>'Occ T2'!F31</f>
        <v>46.017261274645932</v>
      </c>
      <c r="H45" s="11">
        <f t="shared" si="30"/>
        <v>7.4246153373108115</v>
      </c>
      <c r="I45" s="31">
        <f t="shared" si="5"/>
        <v>-5.5798382682838934</v>
      </c>
      <c r="J45" s="11">
        <f t="shared" si="30"/>
        <v>1.8045546382076481</v>
      </c>
      <c r="K45" s="11">
        <f t="shared" si="30"/>
        <v>0.25232418544035085</v>
      </c>
      <c r="L45" s="31">
        <f t="shared" si="4"/>
        <v>2.0568788236479989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119.58607492488549</v>
      </c>
      <c r="C47" s="31">
        <f>'Occ T1'!C16</f>
        <v>125.17904185550941</v>
      </c>
      <c r="D47" s="31">
        <f>'Occ T1'!D16</f>
        <v>111.40990737493168</v>
      </c>
      <c r="E47" s="31">
        <f>'Occ T1'!E16</f>
        <v>115.65715682292142</v>
      </c>
      <c r="F47" s="31">
        <f>'Occ T1'!F16</f>
        <v>113.51006669394755</v>
      </c>
      <c r="H47" s="31">
        <f t="shared" ref="H47:K49" si="31">C47-B47</f>
        <v>5.5929669306239163</v>
      </c>
      <c r="I47" s="31">
        <f t="shared" si="5"/>
        <v>-13.769134480577733</v>
      </c>
      <c r="J47" s="31">
        <f t="shared" si="31"/>
        <v>4.2472494479897449</v>
      </c>
      <c r="K47" s="31">
        <f t="shared" si="31"/>
        <v>-2.147090128973872</v>
      </c>
      <c r="L47" s="31">
        <f t="shared" si="4"/>
        <v>2.1001593190158729</v>
      </c>
    </row>
    <row r="48" spans="1:12" x14ac:dyDescent="0.2">
      <c r="A48" s="10" t="str">
        <f>'Occ T2'!A32</f>
        <v>91 Elementary trades and related occupations</v>
      </c>
      <c r="B48" s="10">
        <f>'Occ T2'!B32</f>
        <v>20.586198522498126</v>
      </c>
      <c r="C48" s="10">
        <f>'Occ T2'!C32</f>
        <v>19.190340321468444</v>
      </c>
      <c r="D48" s="10">
        <f>'Occ T2'!D32</f>
        <v>16.67228782364597</v>
      </c>
      <c r="E48" s="10">
        <f>'Occ T2'!E32</f>
        <v>30.035459146391979</v>
      </c>
      <c r="F48" s="10">
        <f>'Occ T2'!F32</f>
        <v>33.934041793268655</v>
      </c>
      <c r="H48" s="11">
        <f t="shared" si="31"/>
        <v>-1.3958582010296823</v>
      </c>
      <c r="I48" s="31">
        <f t="shared" si="5"/>
        <v>-2.5180524978224739</v>
      </c>
      <c r="J48" s="11">
        <f t="shared" si="31"/>
        <v>13.363171322746009</v>
      </c>
      <c r="K48" s="11">
        <f t="shared" si="31"/>
        <v>3.898582646876676</v>
      </c>
      <c r="L48" s="31">
        <f t="shared" si="4"/>
        <v>17.261753969622685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98.999876402387372</v>
      </c>
      <c r="C49" s="10">
        <f>'Occ T2'!C33</f>
        <v>105.98870153404097</v>
      </c>
      <c r="D49" s="10">
        <f>'Occ T2'!D33</f>
        <v>94.737619551285704</v>
      </c>
      <c r="E49" s="10">
        <f>'Occ T2'!E33</f>
        <v>85.62169767652945</v>
      </c>
      <c r="F49" s="10">
        <f>'Occ T2'!F33</f>
        <v>79.576024900678902</v>
      </c>
      <c r="H49" s="11">
        <f t="shared" si="31"/>
        <v>6.9888251316535985</v>
      </c>
      <c r="I49" s="31">
        <f t="shared" si="5"/>
        <v>-11.251081982755267</v>
      </c>
      <c r="J49" s="11">
        <f t="shared" si="31"/>
        <v>-9.1159218747562534</v>
      </c>
      <c r="K49" s="11">
        <f t="shared" si="31"/>
        <v>-6.045672775850548</v>
      </c>
      <c r="L49" s="31">
        <f t="shared" si="4"/>
        <v>-15.161594650606801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1005.3849999999999</v>
      </c>
      <c r="C51" s="34">
        <f>'Occ T1'!C18</f>
        <v>1089.55</v>
      </c>
      <c r="D51" s="34">
        <f>'Occ T1'!D18</f>
        <v>1065.2230000000004</v>
      </c>
      <c r="E51" s="34">
        <f>'Occ T1'!E18</f>
        <v>1096.6909999999998</v>
      </c>
      <c r="F51" s="34">
        <f>'Occ T1'!F18</f>
        <v>1141.3669999999993</v>
      </c>
      <c r="G51" s="24"/>
      <c r="H51" s="34">
        <f>C51-B51</f>
        <v>84.165000000000077</v>
      </c>
      <c r="I51" s="205">
        <f>D51-C51</f>
        <v>-24.326999999999543</v>
      </c>
      <c r="J51" s="34">
        <f>E51-D51</f>
        <v>31.467999999999392</v>
      </c>
      <c r="K51" s="34">
        <f>F51-E51</f>
        <v>44.675999999999476</v>
      </c>
      <c r="L51" s="205">
        <f>F51-D51</f>
        <v>76.143999999998869</v>
      </c>
    </row>
    <row r="53" spans="1:12" ht="15.75" x14ac:dyDescent="0.25">
      <c r="A53" s="19" t="str">
        <f>CONCATENATE(A1," (Continued)")</f>
        <v>Occupation Table 3  Employment Change by Occupation in Occupation Group (SOC 2020), 2015-2035, Greater Birmingham and Solihull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4.3239907872116623</v>
      </c>
      <c r="C59" s="44">
        <f>IF(AND(D$5-C$5 &lt;&gt; 0,D7 &lt;&gt; 0,C7 &lt;&gt; 0),(EXP(LN(D7/C7)/(D$5-C$5))-1)*100,0)</f>
        <v>3.1428765602728559</v>
      </c>
      <c r="D59" s="44">
        <f>IF(AND(E$5-D$5 &lt;&gt; 0,E7 &lt;&gt; 0,D7 &lt;&gt; 0),(EXP(LN(E7/D7)/(E$5-D$5))-1)*100,0)</f>
        <v>-1.1357393192095833</v>
      </c>
      <c r="E59" s="44">
        <f>IF(AND(F$5-E$5 &lt;&gt; 0,F7 &lt;&gt; 0,E7 &lt;&gt; 0),(EXP(LN(F7/E7)/(F$5-E$5))-1)*100,0)</f>
        <v>1.0507287147683231</v>
      </c>
      <c r="F59" s="44">
        <f>IF(AND(F$5-D$5 &lt;&gt; 0,F7 &lt;&gt; 0,D7 &lt;&gt; 0),(EXP(LN(F7/D7)/(F$5-D$5))-1)*100,0)</f>
        <v>0.31658533002296707</v>
      </c>
      <c r="H59" s="44">
        <f>(B7/B$51)*100</f>
        <v>8.4878010464982445</v>
      </c>
      <c r="I59" s="44">
        <f>(C7/C$51)*100</f>
        <v>9.2772059105510376</v>
      </c>
      <c r="J59" s="44">
        <f>(D7/D$51)*100</f>
        <v>9.7873037143812311</v>
      </c>
      <c r="K59" s="44">
        <f>(E7/E$51)*100</f>
        <v>8.9787511674886211</v>
      </c>
      <c r="L59" s="44">
        <f>(F7/F$51)*100</f>
        <v>9.5778802050604135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5.350802732294202</v>
      </c>
      <c r="C60" s="44">
        <f t="shared" si="32"/>
        <v>2.5635857384972205</v>
      </c>
      <c r="D60" s="44">
        <f t="shared" si="32"/>
        <v>-1.923934981225095</v>
      </c>
      <c r="E60" s="44">
        <f t="shared" si="32"/>
        <v>0.90803387473950004</v>
      </c>
      <c r="F60" s="44">
        <f>IF(AND(F$5-D$5 &lt;&gt; 0,F8 &lt;&gt; 0,D8 &lt;&gt; 0),(EXP(LN(F8/D8)/(F$5-D$5))-1)*100,0)</f>
        <v>-4.4927038909825523E-2</v>
      </c>
      <c r="H60" s="44">
        <f t="shared" ref="H60:L60" si="33">(B8/B$51)*100</f>
        <v>5.8481217366114082</v>
      </c>
      <c r="I60" s="44">
        <f t="shared" si="33"/>
        <v>6.6474187432751384</v>
      </c>
      <c r="J60" s="44">
        <f t="shared" si="33"/>
        <v>6.9735330444329406</v>
      </c>
      <c r="K60" s="44">
        <f t="shared" si="33"/>
        <v>6.1464490102947975</v>
      </c>
      <c r="L60" s="44">
        <f t="shared" si="33"/>
        <v>6.4645856527347432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1.9344653232674203</v>
      </c>
      <c r="C61" s="44">
        <f>IF(AND(D$5-C$5 &lt;&gt; 0,D9 &lt;&gt; 0,C9 &lt;&gt; 0),(EXP(LN(D9/C9)/(D$5-C$5))-1)*100,0)</f>
        <v>4.607173258650743</v>
      </c>
      <c r="D61" s="44">
        <f t="shared" si="34"/>
        <v>0.71610590693140797</v>
      </c>
      <c r="E61" s="44">
        <f t="shared" si="34"/>
        <v>1.3542970922311159</v>
      </c>
      <c r="F61" s="44">
        <f>IF(AND(F$5-D$5 &lt;&gt; 0,F9 &lt;&gt; 0,D9 &lt;&gt; 0),(EXP(LN(F9/D9)/(F$5-D$5))-1)*100,0)</f>
        <v>1.1411186333082801</v>
      </c>
      <c r="H61" s="44">
        <f t="shared" ref="H61:L61" si="35">(B9/B$51)*100</f>
        <v>2.6396793098868363</v>
      </c>
      <c r="I61" s="44">
        <f t="shared" si="35"/>
        <v>2.629787167275901</v>
      </c>
      <c r="J61" s="44">
        <f t="shared" si="35"/>
        <v>2.8137706699482896</v>
      </c>
      <c r="K61" s="44">
        <f t="shared" si="35"/>
        <v>2.8323021571938232</v>
      </c>
      <c r="L61" s="44">
        <f t="shared" si="35"/>
        <v>3.1132945523256694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4.1585304538099166</v>
      </c>
      <c r="C63" s="44">
        <f t="shared" si="36"/>
        <v>5.1530297813745296</v>
      </c>
      <c r="D63" s="44">
        <f t="shared" si="36"/>
        <v>1.3069949900693434</v>
      </c>
      <c r="E63" s="44">
        <f t="shared" si="36"/>
        <v>1.0672965739005669</v>
      </c>
      <c r="F63" s="44">
        <f>IF(AND(F$5-D$5 &lt;&gt; 0,F11 &lt;&gt; 0,D11 &lt;&gt; 0),(EXP(LN(F11/D11)/(F$5-D$5))-1)*100,0)</f>
        <v>1.1471329639540784</v>
      </c>
      <c r="H63" s="44">
        <f>(B11/B$51)*100</f>
        <v>18.195059431831563</v>
      </c>
      <c r="I63" s="44">
        <f>(C11/C$51)*100</f>
        <v>19.761417360462321</v>
      </c>
      <c r="J63" s="44">
        <f>(D11/D$51)*100</f>
        <v>21.25428555484233</v>
      </c>
      <c r="K63" s="44">
        <f>(E11/E$51)*100</f>
        <v>22.029261247674999</v>
      </c>
      <c r="L63" s="44">
        <f>(F11/F$51)*100</f>
        <v>23.537774134813553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4.4711679245055924</v>
      </c>
      <c r="C64" s="44">
        <f t="shared" si="36"/>
        <v>5.5497235450908677</v>
      </c>
      <c r="D64" s="49">
        <f t="shared" si="36"/>
        <v>3.8961547708458166</v>
      </c>
      <c r="E64" s="49">
        <f t="shared" si="36"/>
        <v>1.2912130890937901</v>
      </c>
      <c r="F64" s="44">
        <f>IF(AND(F$5-D$5 &lt;&gt; 0,F12 &lt;&gt; 0,D12 &lt;&gt; 0),(EXP(LN(F12/D12)/(F$5-D$5))-1)*100,0)</f>
        <v>2.1521879651400511</v>
      </c>
      <c r="H64" s="40">
        <f t="shared" ref="H64:L67" si="37">(B12/B$11)*100</f>
        <v>27.358959546836203</v>
      </c>
      <c r="I64" s="40">
        <f t="shared" si="37"/>
        <v>27.68891901905398</v>
      </c>
      <c r="J64" s="40">
        <f t="shared" si="37"/>
        <v>27.79337650850286</v>
      </c>
      <c r="K64" s="40">
        <f t="shared" si="37"/>
        <v>31.531273856274307</v>
      </c>
      <c r="L64" s="40">
        <f t="shared" si="37"/>
        <v>32.236861266731125</v>
      </c>
    </row>
    <row r="65" spans="1:12" x14ac:dyDescent="0.2">
      <c r="A65" t="str">
        <f>A13</f>
        <v>22 Health professionals</v>
      </c>
      <c r="B65" s="49">
        <f t="shared" si="36"/>
        <v>6.0307560239271085</v>
      </c>
      <c r="C65" s="44">
        <f t="shared" si="36"/>
        <v>-1.5605422382295342</v>
      </c>
      <c r="D65" s="49">
        <f t="shared" si="36"/>
        <v>-0.40570694345747338</v>
      </c>
      <c r="E65" s="49">
        <f t="shared" si="36"/>
        <v>0.68935135982548523</v>
      </c>
      <c r="F65" s="44">
        <f>IF(AND(F$5-D$5 &lt;&gt; 0,F13 &lt;&gt; 0,D13 &lt;&gt; 0),(EXP(LN(F13/D13)/(F$5-D$5))-1)*100,0)</f>
        <v>0.3230006018615672</v>
      </c>
      <c r="H65" s="40">
        <f t="shared" si="37"/>
        <v>22.528805131903507</v>
      </c>
      <c r="I65" s="40">
        <f t="shared" si="37"/>
        <v>24.192804446462944</v>
      </c>
      <c r="J65" s="40">
        <f t="shared" si="37"/>
        <v>22.648197169380992</v>
      </c>
      <c r="K65" s="40">
        <f t="shared" si="37"/>
        <v>20.797385251178348</v>
      </c>
      <c r="L65" s="40">
        <f t="shared" si="37"/>
        <v>20.032616547053777</v>
      </c>
    </row>
    <row r="66" spans="1:12" x14ac:dyDescent="0.2">
      <c r="A66" t="str">
        <f>A14</f>
        <v>23 Teaching and other educational professionals</v>
      </c>
      <c r="B66" s="49">
        <f t="shared" si="36"/>
        <v>0.27394906281841269</v>
      </c>
      <c r="C66" s="44">
        <f t="shared" si="36"/>
        <v>6.3027185476398628</v>
      </c>
      <c r="D66" s="49">
        <f t="shared" si="36"/>
        <v>1.3361502574182893E-2</v>
      </c>
      <c r="E66" s="49">
        <f t="shared" si="36"/>
        <v>1.0651634652837805</v>
      </c>
      <c r="F66" s="44">
        <f>IF(AND(F$5-D$5 &lt;&gt; 0,F14 &lt;&gt; 0,D14 &lt;&gt; 0),(EXP(LN(F14/D14)/(F$5-D$5))-1)*100,0)</f>
        <v>0.71333947669629527</v>
      </c>
      <c r="H66" s="40">
        <f t="shared" si="37"/>
        <v>22.719503526775288</v>
      </c>
      <c r="I66" s="40">
        <f t="shared" si="37"/>
        <v>19.515151946592145</v>
      </c>
      <c r="J66" s="40">
        <f t="shared" si="37"/>
        <v>19.728520510594588</v>
      </c>
      <c r="K66" s="40">
        <f t="shared" si="37"/>
        <v>18.5006706986713</v>
      </c>
      <c r="L66" s="40">
        <f t="shared" si="37"/>
        <v>18.496766350430388</v>
      </c>
    </row>
    <row r="67" spans="1:12" x14ac:dyDescent="0.2">
      <c r="A67" t="str">
        <f>A15</f>
        <v>24 Business, media and public service professionals</v>
      </c>
      <c r="B67" s="49">
        <f t="shared" si="36"/>
        <v>5.2905458178089226</v>
      </c>
      <c r="C67" s="44">
        <f t="shared" si="36"/>
        <v>9.6630182669777511</v>
      </c>
      <c r="D67" s="49">
        <f t="shared" si="36"/>
        <v>0.85521007610656063</v>
      </c>
      <c r="E67" s="49">
        <f t="shared" si="36"/>
        <v>1.089132544004312</v>
      </c>
      <c r="F67" s="44">
        <f>IF(AND(F$5-D$5 &lt;&gt; 0,F15 &lt;&gt; 0,D15 &lt;&gt; 0),(EXP(LN(F15/D15)/(F$5-D$5))-1)*100,0)</f>
        <v>1.0110981659637197</v>
      </c>
      <c r="H67" s="40">
        <f t="shared" si="37"/>
        <v>27.392731794485002</v>
      </c>
      <c r="I67" s="40">
        <f t="shared" si="37"/>
        <v>28.603124587890932</v>
      </c>
      <c r="J67" s="40">
        <f t="shared" si="37"/>
        <v>29.829905811521563</v>
      </c>
      <c r="K67" s="40">
        <f t="shared" si="37"/>
        <v>29.170670193876049</v>
      </c>
      <c r="L67" s="40">
        <f t="shared" si="37"/>
        <v>29.233755835784709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3.2653820557595692</v>
      </c>
      <c r="C69" s="44">
        <f t="shared" si="39"/>
        <v>3.3053677675168425</v>
      </c>
      <c r="D69" s="44">
        <f t="shared" si="39"/>
        <v>1.1213520299967028</v>
      </c>
      <c r="E69" s="44">
        <f t="shared" si="39"/>
        <v>0.93993847433604394</v>
      </c>
      <c r="F69" s="44">
        <f t="shared" ref="F69:F74" si="40">IF(AND(F$5-D$5 &lt;&gt; 0,F17 &lt;&gt; 0,D17 &lt;&gt; 0),(EXP(LN(F17/D17)/(F$5-D$5))-1)*100,0)</f>
        <v>1.000373468554927</v>
      </c>
      <c r="H69" s="44">
        <f>(B17/B$51)*100</f>
        <v>11.708439070012629</v>
      </c>
      <c r="I69" s="44">
        <f>(C17/C$51)*100</f>
        <v>12.285794910084023</v>
      </c>
      <c r="J69" s="44">
        <f>(D17/D$51)*100</f>
        <v>12.981736192187613</v>
      </c>
      <c r="K69" s="44">
        <f>(E17/E$51)*100</f>
        <v>13.332247682452408</v>
      </c>
      <c r="L69" s="44">
        <f>(F17/F$51)*100</f>
        <v>14.066715300581212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4.1265954295748086</v>
      </c>
      <c r="C70" s="44">
        <f t="shared" si="39"/>
        <v>7.7671828719296565</v>
      </c>
      <c r="D70" s="49">
        <f t="shared" si="39"/>
        <v>-1.3502470583586335</v>
      </c>
      <c r="E70" s="49">
        <f t="shared" si="39"/>
        <v>0.71697709712876811</v>
      </c>
      <c r="F70" s="44">
        <f t="shared" si="40"/>
        <v>2.3133435651989664E-2</v>
      </c>
      <c r="H70" s="40">
        <f t="shared" ref="H70:L74" si="41">(B18/B$17)*100</f>
        <v>13.439804755028192</v>
      </c>
      <c r="I70" s="40">
        <f t="shared" si="41"/>
        <v>13.893786146311712</v>
      </c>
      <c r="J70" s="40">
        <f t="shared" si="41"/>
        <v>14.493866337929671</v>
      </c>
      <c r="K70" s="40">
        <f t="shared" si="41"/>
        <v>12.807074131984352</v>
      </c>
      <c r="L70" s="40">
        <f t="shared" si="41"/>
        <v>12.526980202515272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4.9141349963777614</v>
      </c>
      <c r="C71" s="44">
        <f t="shared" si="39"/>
        <v>0.40678738706658724</v>
      </c>
      <c r="D71" s="49">
        <f t="shared" si="39"/>
        <v>9.7931975130072235</v>
      </c>
      <c r="E71" s="49">
        <f t="shared" si="39"/>
        <v>1.7237426897383612</v>
      </c>
      <c r="F71" s="44">
        <f t="shared" si="40"/>
        <v>4.3454136047922587</v>
      </c>
      <c r="H71" s="40">
        <f t="shared" si="41"/>
        <v>14.929138941979481</v>
      </c>
      <c r="I71" s="40">
        <f t="shared" si="41"/>
        <v>15.905662113159183</v>
      </c>
      <c r="J71" s="40">
        <f t="shared" si="41"/>
        <v>15.459375137606971</v>
      </c>
      <c r="K71" s="40">
        <f t="shared" si="41"/>
        <v>23.326778410596688</v>
      </c>
      <c r="L71" s="40">
        <f t="shared" si="41"/>
        <v>25.202737358996686</v>
      </c>
    </row>
    <row r="72" spans="1:12" x14ac:dyDescent="0.2">
      <c r="A72" t="str">
        <f t="shared" si="38"/>
        <v>33 Protective service occupations</v>
      </c>
      <c r="B72" s="49">
        <f t="shared" si="39"/>
        <v>1.7993262752232564</v>
      </c>
      <c r="C72" s="44">
        <f t="shared" si="39"/>
        <v>5.9245946098207769</v>
      </c>
      <c r="D72" s="49">
        <f t="shared" si="39"/>
        <v>-3.0670553344989471</v>
      </c>
      <c r="E72" s="49">
        <f t="shared" si="39"/>
        <v>0.89296028648833126</v>
      </c>
      <c r="F72" s="44">
        <f t="shared" si="40"/>
        <v>-0.44470156779912173</v>
      </c>
      <c r="H72" s="40">
        <f t="shared" si="41"/>
        <v>8.5854828925045901</v>
      </c>
      <c r="I72" s="40">
        <f t="shared" si="41"/>
        <v>8.1082161499645053</v>
      </c>
      <c r="J72" s="40">
        <f t="shared" si="41"/>
        <v>8.3137936319689505</v>
      </c>
      <c r="K72" s="40">
        <f t="shared" si="41"/>
        <v>6.7288668141138084</v>
      </c>
      <c r="L72" s="40">
        <f t="shared" si="41"/>
        <v>6.6976156804793758</v>
      </c>
    </row>
    <row r="73" spans="1:12" x14ac:dyDescent="0.2">
      <c r="A73" t="str">
        <f t="shared" si="38"/>
        <v>34 Culture, media and sports occupations</v>
      </c>
      <c r="B73" s="49">
        <f t="shared" si="39"/>
        <v>2.1898778323588663</v>
      </c>
      <c r="C73" s="44">
        <f t="shared" si="39"/>
        <v>3.5350509442855893</v>
      </c>
      <c r="D73" s="49">
        <f t="shared" si="39"/>
        <v>-2.8021932947965733</v>
      </c>
      <c r="E73" s="49">
        <f t="shared" si="39"/>
        <v>0.93397233942795754</v>
      </c>
      <c r="F73" s="44">
        <f t="shared" si="40"/>
        <v>-0.32710663071477963</v>
      </c>
      <c r="H73" s="40">
        <f t="shared" si="41"/>
        <v>13.979398373738933</v>
      </c>
      <c r="I73" s="40">
        <f t="shared" si="41"/>
        <v>13.406054370849102</v>
      </c>
      <c r="J73" s="40">
        <f t="shared" si="41"/>
        <v>13.435860616375091</v>
      </c>
      <c r="K73" s="40">
        <f t="shared" si="41"/>
        <v>11.023854610822323</v>
      </c>
      <c r="L73" s="40">
        <f t="shared" si="41"/>
        <v>11.01734060711153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3.0649165695954883</v>
      </c>
      <c r="C74" s="44">
        <f t="shared" si="39"/>
        <v>2.4795896165136</v>
      </c>
      <c r="D74" s="49">
        <f t="shared" si="39"/>
        <v>0.18994242486167767</v>
      </c>
      <c r="E74" s="49">
        <f t="shared" si="39"/>
        <v>0.59357884323298915</v>
      </c>
      <c r="F74" s="44">
        <f t="shared" si="40"/>
        <v>0.45885301155039748</v>
      </c>
      <c r="H74" s="40">
        <f t="shared" si="41"/>
        <v>49.066175036748817</v>
      </c>
      <c r="I74" s="40">
        <f t="shared" si="41"/>
        <v>48.686281219715497</v>
      </c>
      <c r="J74" s="40">
        <f t="shared" si="41"/>
        <v>48.29710427611932</v>
      </c>
      <c r="K74" s="40">
        <f t="shared" si="41"/>
        <v>46.113426032482828</v>
      </c>
      <c r="L74" s="40">
        <f t="shared" si="41"/>
        <v>44.555326150897145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-4.2867716213379481E-2</v>
      </c>
      <c r="C76" s="44">
        <f t="shared" si="42"/>
        <v>2.7146295416833999</v>
      </c>
      <c r="D76" s="44">
        <f t="shared" si="42"/>
        <v>0.55846957901228844</v>
      </c>
      <c r="E76" s="44">
        <f t="shared" si="42"/>
        <v>-0.56305043254400999</v>
      </c>
      <c r="F76" s="44">
        <f>IF(AND(F$5-D$5 &lt;&gt; 0,F24 &lt;&gt; 0,D24 &lt;&gt; 0),(EXP(LN(F24/D24)/(F$5-D$5))-1)*100,0)</f>
        <v>-0.19060716475181039</v>
      </c>
      <c r="H76" s="44">
        <f>(B24/B$51)*100</f>
        <v>12.731419808076474</v>
      </c>
      <c r="I76" s="44">
        <f>(C24/C$51)*100</f>
        <v>11.727818254259615</v>
      </c>
      <c r="J76" s="44">
        <f>(D24/D$51)*100</f>
        <v>12.321289482566906</v>
      </c>
      <c r="K76" s="44">
        <f>(E24/E$51)*100</f>
        <v>12.305682123836197</v>
      </c>
      <c r="L76" s="44">
        <f>(F24/F$51)*100</f>
        <v>11.174872832461112</v>
      </c>
    </row>
    <row r="77" spans="1:12" x14ac:dyDescent="0.2">
      <c r="A77" t="str">
        <f>A25</f>
        <v>41 Administrative occupations</v>
      </c>
      <c r="B77" s="49">
        <f t="shared" si="42"/>
        <v>0.40036223543800098</v>
      </c>
      <c r="C77" s="44">
        <f t="shared" si="42"/>
        <v>3.8305909419833695</v>
      </c>
      <c r="D77" s="49">
        <f t="shared" si="42"/>
        <v>0.91773365745453361</v>
      </c>
      <c r="E77" s="49">
        <f t="shared" si="42"/>
        <v>-4.9833110633723532E-2</v>
      </c>
      <c r="F77" s="44">
        <f>IF(AND(F$5-D$5 &lt;&gt; 0,F25 &lt;&gt; 0,D25 &lt;&gt; 0),(EXP(LN(F25/D25)/(F$5-D$5))-1)*100,0)</f>
        <v>0.27165398191717482</v>
      </c>
      <c r="H77" s="40">
        <f t="shared" ref="H77:L78" si="43">(B25/B$24)*100</f>
        <v>81.355425092679695</v>
      </c>
      <c r="I77" s="40">
        <f t="shared" si="43"/>
        <v>82.808036243270024</v>
      </c>
      <c r="J77" s="40">
        <f t="shared" si="43"/>
        <v>83.707718912569135</v>
      </c>
      <c r="K77" s="40">
        <f t="shared" si="43"/>
        <v>85.213749676811773</v>
      </c>
      <c r="L77" s="40">
        <f t="shared" si="43"/>
        <v>89.715396843164527</v>
      </c>
    </row>
    <row r="78" spans="1:12" x14ac:dyDescent="0.2">
      <c r="A78" t="str">
        <f>A26</f>
        <v>42 Secretarial and related occupations</v>
      </c>
      <c r="B78" s="49">
        <f t="shared" si="42"/>
        <v>-2.0494140806035066</v>
      </c>
      <c r="C78" s="44">
        <f t="shared" si="42"/>
        <v>-2.66058956590427</v>
      </c>
      <c r="D78" s="49">
        <f t="shared" si="42"/>
        <v>-1.3734396595753262</v>
      </c>
      <c r="E78" s="49">
        <f t="shared" si="42"/>
        <v>-4.1083610770889507</v>
      </c>
      <c r="F78" s="44">
        <f>IF(AND(F$5-D$5 &lt;&gt; 0,F26 &lt;&gt; 0,D26 &lt;&gt; 0),(EXP(LN(F26/D26)/(F$5-D$5))-1)*100,0)</f>
        <v>-3.2052527878723036</v>
      </c>
      <c r="H78" s="40">
        <f t="shared" si="43"/>
        <v>18.644574907320312</v>
      </c>
      <c r="I78" s="40">
        <f t="shared" si="43"/>
        <v>17.191963756729965</v>
      </c>
      <c r="J78" s="40">
        <f t="shared" si="43"/>
        <v>16.292281087430872</v>
      </c>
      <c r="K78" s="40">
        <f t="shared" si="43"/>
        <v>14.786250323188227</v>
      </c>
      <c r="L78" s="40">
        <f t="shared" si="43"/>
        <v>10.28460315683547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0.67044922604759805</v>
      </c>
      <c r="C80" s="44">
        <f t="shared" si="44"/>
        <v>-14.419136013024158</v>
      </c>
      <c r="D80" s="44">
        <f t="shared" si="44"/>
        <v>-0.20454189223196861</v>
      </c>
      <c r="E80" s="44">
        <f t="shared" si="44"/>
        <v>-0.65821762619174828</v>
      </c>
      <c r="F80" s="44">
        <f>IF(AND(F$5-D$5 &lt;&gt; 0,F28 &lt;&gt; 0,D28 &lt;&gt; 0),(EXP(LN(F28/D28)/(F$5-D$5))-1)*100,0)</f>
        <v>-0.50722200525307182</v>
      </c>
      <c r="H80" s="44">
        <f>(B28/B$51)*100</f>
        <v>11.026513954723431</v>
      </c>
      <c r="I80" s="44">
        <f>(C28/C$51)*100</f>
        <v>10.450365838371068</v>
      </c>
      <c r="J80" s="44">
        <f>(D28/D$51)*100</f>
        <v>9.1477606068816559</v>
      </c>
      <c r="K80" s="44">
        <f>(E28/E$51)*100</f>
        <v>8.7947789236093659</v>
      </c>
      <c r="L80" s="44">
        <f>(F28/F$51)*100</f>
        <v>7.910489753575467</v>
      </c>
    </row>
    <row r="81" spans="1:12" x14ac:dyDescent="0.2">
      <c r="A81" t="str">
        <f>A29</f>
        <v>51 Skilled agricultural and related trades</v>
      </c>
      <c r="B81" s="49">
        <f t="shared" si="44"/>
        <v>-3.0260513483156615</v>
      </c>
      <c r="C81" s="44">
        <f t="shared" si="44"/>
        <v>-15.801663313439896</v>
      </c>
      <c r="D81" s="49">
        <f t="shared" si="44"/>
        <v>-8.46618289444101E-2</v>
      </c>
      <c r="E81" s="49">
        <f t="shared" si="44"/>
        <v>1.0206836918843942</v>
      </c>
      <c r="F81" s="44">
        <f>IF(AND(F$5-D$5 &lt;&gt; 0,F29 &lt;&gt; 0,D29 &lt;&gt; 0),(EXP(LN(F29/D29)/(F$5-D$5))-1)*100,0)</f>
        <v>0.65088312926475655</v>
      </c>
      <c r="H81" s="40">
        <f t="shared" ref="H81:L84" si="45">(B29/B$28)*100</f>
        <v>8.3625538598242333</v>
      </c>
      <c r="I81" s="40">
        <f t="shared" si="45"/>
        <v>7.2003104346545639</v>
      </c>
      <c r="J81" s="40">
        <f t="shared" si="45"/>
        <v>7.0839920746425271</v>
      </c>
      <c r="K81" s="40">
        <f t="shared" si="45"/>
        <v>7.1266429213608857</v>
      </c>
      <c r="L81" s="40">
        <f t="shared" si="45"/>
        <v>8.4269138809359205</v>
      </c>
    </row>
    <row r="82" spans="1:12" x14ac:dyDescent="0.2">
      <c r="A82" t="str">
        <f>A30</f>
        <v>52 Skilled metal, electrical and electronic trades</v>
      </c>
      <c r="B82" s="49">
        <f t="shared" si="44"/>
        <v>1.0581656815056073</v>
      </c>
      <c r="C82" s="44">
        <f t="shared" si="44"/>
        <v>-17.169438813542037</v>
      </c>
      <c r="D82" s="49">
        <f t="shared" si="44"/>
        <v>-0.18780356460025294</v>
      </c>
      <c r="E82" s="49">
        <f t="shared" si="44"/>
        <v>-0.64343591534039568</v>
      </c>
      <c r="F82" s="44">
        <f>IF(AND(F$5-D$5 &lt;&gt; 0,F30 &lt;&gt; 0,D30 &lt;&gt; 0),(EXP(LN(F30/D30)/(F$5-D$5))-1)*100,0)</f>
        <v>-0.49179003683090805</v>
      </c>
      <c r="H82" s="40">
        <f t="shared" si="45"/>
        <v>42.204401051929366</v>
      </c>
      <c r="I82" s="40">
        <f t="shared" si="45"/>
        <v>42.858341314196309</v>
      </c>
      <c r="J82" s="40">
        <f t="shared" si="45"/>
        <v>41.481007519576949</v>
      </c>
      <c r="K82" s="40">
        <f t="shared" si="45"/>
        <v>41.515806480321899</v>
      </c>
      <c r="L82" s="40">
        <f t="shared" si="45"/>
        <v>41.577621932237591</v>
      </c>
    </row>
    <row r="83" spans="1:12" x14ac:dyDescent="0.2">
      <c r="A83" t="str">
        <f>A31</f>
        <v>53 Skilled construction and building trades</v>
      </c>
      <c r="B83" s="49">
        <f t="shared" si="44"/>
        <v>3.2128470306045376</v>
      </c>
      <c r="C83" s="44">
        <f t="shared" si="44"/>
        <v>-17.27945773782934</v>
      </c>
      <c r="D83" s="49">
        <f t="shared" si="44"/>
        <v>-0.55795265514532177</v>
      </c>
      <c r="E83" s="49">
        <f t="shared" si="44"/>
        <v>-1.4390767082119726</v>
      </c>
      <c r="F83" s="44">
        <f>IF(AND(F$5-D$5 &lt;&gt; 0,F31 &lt;&gt; 0,D31 &lt;&gt; 0),(EXP(LN(F31/D31)/(F$5-D$5))-1)*100,0)</f>
        <v>-1.1462396086545201</v>
      </c>
      <c r="H83" s="40">
        <f t="shared" si="45"/>
        <v>31.652365188252119</v>
      </c>
      <c r="I83" s="40">
        <f t="shared" si="45"/>
        <v>34.973022935859198</v>
      </c>
      <c r="J83" s="40">
        <f t="shared" si="45"/>
        <v>33.804138998197956</v>
      </c>
      <c r="K83" s="40">
        <f t="shared" si="45"/>
        <v>33.20980180840472</v>
      </c>
      <c r="L83" s="40">
        <f t="shared" si="45"/>
        <v>30.689826838982032</v>
      </c>
    </row>
    <row r="84" spans="1:12" x14ac:dyDescent="0.2">
      <c r="A84" t="str">
        <f>A32</f>
        <v>54 Textiles, printing and other skilled trades</v>
      </c>
      <c r="B84" s="49">
        <f t="shared" si="44"/>
        <v>-3.5708765416997301</v>
      </c>
      <c r="C84" s="44">
        <f t="shared" si="44"/>
        <v>0.80381875147121917</v>
      </c>
      <c r="D84" s="49">
        <f t="shared" si="44"/>
        <v>0.37385902827495876</v>
      </c>
      <c r="E84" s="49">
        <f t="shared" si="44"/>
        <v>-4.187841571395845E-2</v>
      </c>
      <c r="F84" s="44">
        <f>IF(AND(F$5-D$5 &lt;&gt; 0,F32 &lt;&gt; 0,D32 &lt;&gt; 0),(EXP(LN(F32/D32)/(F$5-D$5))-1)*100,0)</f>
        <v>9.6509052716409194E-2</v>
      </c>
      <c r="H84" s="40">
        <f t="shared" si="45"/>
        <v>17.780679899994283</v>
      </c>
      <c r="I84" s="40">
        <f t="shared" si="45"/>
        <v>14.968325315289935</v>
      </c>
      <c r="J84" s="40">
        <f t="shared" si="45"/>
        <v>17.630861407582564</v>
      </c>
      <c r="K84" s="40">
        <f t="shared" si="45"/>
        <v>18.147748789912495</v>
      </c>
      <c r="L84" s="40">
        <f t="shared" si="45"/>
        <v>19.30563734784446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1.1303249719781139</v>
      </c>
      <c r="C86" s="44">
        <f t="shared" si="46"/>
        <v>-4.3253531271184471</v>
      </c>
      <c r="D86" s="44">
        <f t="shared" si="46"/>
        <v>0.34017008665176984</v>
      </c>
      <c r="E86" s="44">
        <f t="shared" si="46"/>
        <v>0.74464008665560133</v>
      </c>
      <c r="F86" s="44">
        <f>IF(AND(F$5-D$5 &lt;&gt; 0,F34 &lt;&gt; 0,D34 &lt;&gt; 0),(EXP(LN(F34/D34)/(F$5-D$5))-1)*100,0)</f>
        <v>0.60963592004190659</v>
      </c>
      <c r="H86" s="44">
        <f>(B34/B$51)*100</f>
        <v>9.9589623152936895</v>
      </c>
      <c r="I86" s="44">
        <f>(C34/C$51)*100</f>
        <v>9.6122473215635242</v>
      </c>
      <c r="J86" s="44">
        <f>(D34/D$51)*100</f>
        <v>9.4065081162612074</v>
      </c>
      <c r="K86" s="44">
        <f>(E34/E$51)*100</f>
        <v>9.2930624248084257</v>
      </c>
      <c r="L86" s="44">
        <f>(F34/F$51)*100</f>
        <v>9.616949132042981</v>
      </c>
    </row>
    <row r="87" spans="1:12" x14ac:dyDescent="0.2">
      <c r="A87" t="str">
        <f>A35</f>
        <v>61 Caring personal service occupations</v>
      </c>
      <c r="B87" s="49">
        <f t="shared" si="46"/>
        <v>1.5011975626632257</v>
      </c>
      <c r="C87" s="44">
        <f t="shared" si="46"/>
        <v>-3.4762502697456066</v>
      </c>
      <c r="D87" s="49">
        <f t="shared" si="46"/>
        <v>0.83849433787075434</v>
      </c>
      <c r="E87" s="49">
        <f t="shared" si="46"/>
        <v>0.87788248902258559</v>
      </c>
      <c r="F87" s="44">
        <f>IF(AND(F$5-D$5 &lt;&gt; 0,F35 &lt;&gt; 0,D35 &lt;&gt; 0),(EXP(LN(F35/D35)/(F$5-D$5))-1)*100,0)</f>
        <v>0.86475139612867125</v>
      </c>
      <c r="H87" s="40">
        <f t="shared" ref="H87:L89" si="47">(B35/B$34)*100</f>
        <v>76.764396416183246</v>
      </c>
      <c r="I87" s="40">
        <f t="shared" si="47"/>
        <v>77.896670190767523</v>
      </c>
      <c r="J87" s="40">
        <f t="shared" si="47"/>
        <v>78.587995295177791</v>
      </c>
      <c r="K87" s="40">
        <f t="shared" si="47"/>
        <v>80.558952082548004</v>
      </c>
      <c r="L87" s="40">
        <f t="shared" si="47"/>
        <v>81.630768678931673</v>
      </c>
    </row>
    <row r="88" spans="1:12" x14ac:dyDescent="0.2">
      <c r="A88" t="str">
        <f>A36</f>
        <v>62 Leisure, travel and related personal service occupations</v>
      </c>
      <c r="B88" s="49">
        <f t="shared" si="46"/>
        <v>-4.1693282204391391E-2</v>
      </c>
      <c r="C88" s="44">
        <f t="shared" si="46"/>
        <v>-8.5002256576908852</v>
      </c>
      <c r="D88" s="49">
        <f t="shared" si="46"/>
        <v>-1.3832192641049623</v>
      </c>
      <c r="E88" s="49">
        <f t="shared" si="46"/>
        <v>0.13111479225289546</v>
      </c>
      <c r="F88" s="44">
        <f>IF(AND(F$5-D$5 &lt;&gt; 0,F36 &lt;&gt; 0,D36 &lt;&gt; 0),(EXP(LN(F36/D36)/(F$5-D$5))-1)*100,0)</f>
        <v>-0.37622949676506812</v>
      </c>
      <c r="H88" s="40">
        <f t="shared" si="47"/>
        <v>22.256308199482323</v>
      </c>
      <c r="I88" s="40">
        <f t="shared" si="47"/>
        <v>21.242375322829822</v>
      </c>
      <c r="J88" s="40">
        <f t="shared" si="47"/>
        <v>20.31544000487435</v>
      </c>
      <c r="K88" s="40">
        <f t="shared" si="47"/>
        <v>18.629713447668159</v>
      </c>
      <c r="L88" s="40">
        <f t="shared" si="47"/>
        <v>17.525773371125752</v>
      </c>
    </row>
    <row r="89" spans="1:12" x14ac:dyDescent="0.2">
      <c r="A89" t="str">
        <f>A37</f>
        <v>63 Community and civil enforcement occupations</v>
      </c>
      <c r="B89" s="49">
        <f t="shared" si="46"/>
        <v>-2.073997945864503</v>
      </c>
      <c r="C89" s="44">
        <f t="shared" si="46"/>
        <v>21.857127290364421</v>
      </c>
      <c r="D89" s="49">
        <f t="shared" si="46"/>
        <v>-5.5269435534956779</v>
      </c>
      <c r="E89" s="49">
        <f t="shared" si="46"/>
        <v>1.1365886007080439</v>
      </c>
      <c r="F89" s="44">
        <f>IF(AND(F$5-D$5 &lt;&gt; 0,F37 &lt;&gt; 0,D37 &lt;&gt; 0),(EXP(LN(F37/D37)/(F$5-D$5))-1)*100,0)</f>
        <v>-1.1352386409801518</v>
      </c>
      <c r="H89" s="40">
        <f t="shared" si="47"/>
        <v>0.97929538433443231</v>
      </c>
      <c r="I89" s="40">
        <f t="shared" si="47"/>
        <v>0.86095448640265748</v>
      </c>
      <c r="J89" s="40">
        <f t="shared" si="47"/>
        <v>1.0965646999478611</v>
      </c>
      <c r="K89" s="40">
        <f t="shared" si="47"/>
        <v>0.81133446978382906</v>
      </c>
      <c r="L89" s="40">
        <f t="shared" si="47"/>
        <v>0.84345794994257228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0.25667167758125498</v>
      </c>
      <c r="C91" s="44">
        <f t="shared" si="48"/>
        <v>-1.1805005419893266</v>
      </c>
      <c r="D91" s="44">
        <f t="shared" si="48"/>
        <v>0.47400744192067634</v>
      </c>
      <c r="E91" s="44">
        <f t="shared" si="48"/>
        <v>0.21324924543040247</v>
      </c>
      <c r="F91" s="44">
        <f t="shared" ref="F91:F93" si="49">IF(AND(F$5-D$5 &lt;&gt; 0,F39 &lt;&gt; 0,D39 &lt;&gt; 0),(EXP(LN(F39/D39)/(F$5-D$5))-1)*100,0)</f>
        <v>0.30009336399992037</v>
      </c>
      <c r="H91" s="44">
        <f>(B39/B$51)*100</f>
        <v>8.1387928637659748</v>
      </c>
      <c r="I91" s="44">
        <f>(C39/C$51)*100</f>
        <v>7.5874940445918195</v>
      </c>
      <c r="J91" s="44">
        <f>(D39/D$51)*100</f>
        <v>7.6691572543027702</v>
      </c>
      <c r="K91" s="44">
        <f>(E39/E$51)*100</f>
        <v>7.6273297329194367</v>
      </c>
      <c r="L91" s="44">
        <f>(F39/F$51)*100</f>
        <v>7.4865706178161959</v>
      </c>
    </row>
    <row r="92" spans="1:12" s="30" customFormat="1" x14ac:dyDescent="0.2">
      <c r="A92" t="str">
        <f>A40</f>
        <v>71 Sales occupations</v>
      </c>
      <c r="B92" s="49">
        <f t="shared" si="48"/>
        <v>-1.0516200486560767</v>
      </c>
      <c r="C92" s="44">
        <f t="shared" si="48"/>
        <v>-2.2598036094781615</v>
      </c>
      <c r="D92" s="49">
        <f t="shared" si="48"/>
        <v>-0.43979982768748149</v>
      </c>
      <c r="E92" s="49">
        <f t="shared" si="48"/>
        <v>-0.28481383279523875</v>
      </c>
      <c r="F92" s="44">
        <f t="shared" si="49"/>
        <v>-0.3365026200822796</v>
      </c>
      <c r="G92"/>
      <c r="H92" s="40">
        <f>(B40/B$34)*100</f>
        <v>63.028652301880818</v>
      </c>
      <c r="I92" s="40">
        <f t="shared" ref="H92:L93" si="50">(C40/C$34)*100</f>
        <v>57.762657001621356</v>
      </c>
      <c r="J92" s="40">
        <f t="shared" si="50"/>
        <v>59.00971285400243</v>
      </c>
      <c r="K92" s="40">
        <f t="shared" si="50"/>
        <v>56.751604242172526</v>
      </c>
      <c r="L92" s="40">
        <f t="shared" si="50"/>
        <v>51.211994476024103</v>
      </c>
    </row>
    <row r="93" spans="1:12" s="30" customFormat="1" x14ac:dyDescent="0.2">
      <c r="A93" t="str">
        <f>A41</f>
        <v>72 Customer service occupations</v>
      </c>
      <c r="B93" s="49">
        <f t="shared" si="48"/>
        <v>4.3272724925014883</v>
      </c>
      <c r="C93" s="44">
        <f t="shared" si="48"/>
        <v>1.7639715041706472</v>
      </c>
      <c r="D93" s="49">
        <f t="shared" si="48"/>
        <v>2.7223525467308329</v>
      </c>
      <c r="E93" s="49">
        <f t="shared" si="48"/>
        <v>1.254707610738115</v>
      </c>
      <c r="F93" s="44">
        <f t="shared" si="49"/>
        <v>1.7415777848832414</v>
      </c>
      <c r="G93"/>
      <c r="H93" s="40">
        <f t="shared" si="50"/>
        <v>18.694649846451114</v>
      </c>
      <c r="I93" s="40">
        <f t="shared" si="50"/>
        <v>21.173036086201115</v>
      </c>
      <c r="J93" s="40">
        <f t="shared" si="50"/>
        <v>22.520618694268432</v>
      </c>
      <c r="K93" s="40">
        <f t="shared" si="50"/>
        <v>25.323920318577137</v>
      </c>
      <c r="L93" s="40">
        <f t="shared" si="50"/>
        <v>26.635673376054715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1.8679671818479182</v>
      </c>
      <c r="C95" s="44">
        <f t="shared" si="51"/>
        <v>-12.693258187864775</v>
      </c>
      <c r="D95" s="44">
        <f t="shared" si="51"/>
        <v>0.92708413349036345</v>
      </c>
      <c r="E95" s="44">
        <f t="shared" si="51"/>
        <v>-0.19478368055284578</v>
      </c>
      <c r="F95" s="44">
        <f>IF(AND(F$5-D$5 &lt;&gt; 0,F43 &lt;&gt; 0,D43 &lt;&gt; 0),(EXP(LN(F43/D43)/(F$5-D$5))-1)*100,0)</f>
        <v>0.17777978267159433</v>
      </c>
      <c r="H95" s="44">
        <f>(B43/B$51)*100</f>
        <v>7.8584561976652809</v>
      </c>
      <c r="I95" s="44">
        <f>(C43/C$51)*100</f>
        <v>7.808597404078828</v>
      </c>
      <c r="J95" s="44">
        <f>(D43/D$51)*100</f>
        <v>6.9731248837709119</v>
      </c>
      <c r="K95" s="44">
        <f>(E43/E$51)*100</f>
        <v>7.0928753938514983</v>
      </c>
      <c r="L95" s="44">
        <f>(F43/F$51)*100</f>
        <v>6.6836500232734286</v>
      </c>
    </row>
    <row r="96" spans="1:12" x14ac:dyDescent="0.2">
      <c r="A96" t="str">
        <f>A44</f>
        <v>81 Process, plant and machine operatives</v>
      </c>
      <c r="B96" s="49">
        <f t="shared" si="51"/>
        <v>-0.93029350321701676</v>
      </c>
      <c r="C96" s="44">
        <f t="shared" si="51"/>
        <v>-14.686681654813871</v>
      </c>
      <c r="D96" s="49">
        <f t="shared" si="51"/>
        <v>1.0989944921809158</v>
      </c>
      <c r="E96" s="49">
        <f t="shared" si="51"/>
        <v>-0.56182788091664326</v>
      </c>
      <c r="F96" s="44">
        <f>IF(AND(F$5-D$5 &lt;&gt; 0,F44 &lt;&gt; 0,D44 &lt;&gt; 0),(EXP(LN(F44/D44)/(F$5-D$5))-1)*100,0)</f>
        <v>-1.1274267404859373E-2</v>
      </c>
      <c r="H96" s="40">
        <f>(B44/B$43)*100</f>
        <v>46.694329611610492</v>
      </c>
      <c r="I96" s="40">
        <f t="shared" ref="H96:L97" si="52">(C44/C$43)*100</f>
        <v>41.771213405420902</v>
      </c>
      <c r="J96" s="40">
        <f t="shared" si="52"/>
        <v>40.817475866749739</v>
      </c>
      <c r="K96" s="40">
        <f t="shared" si="52"/>
        <v>41.166286685691404</v>
      </c>
      <c r="L96" s="40">
        <f t="shared" si="52"/>
        <v>39.677163405365746</v>
      </c>
    </row>
    <row r="97" spans="1:12" x14ac:dyDescent="0.2">
      <c r="A97" t="str">
        <f>A45</f>
        <v>82 Transport and mobile machine drivers and operatives</v>
      </c>
      <c r="B97" s="49">
        <f t="shared" si="51"/>
        <v>4.1426734715638291</v>
      </c>
      <c r="C97" s="44">
        <f t="shared" si="51"/>
        <v>-11.263248704324269</v>
      </c>
      <c r="D97" s="49">
        <f t="shared" si="51"/>
        <v>0.80783356241738158</v>
      </c>
      <c r="E97" s="49">
        <f t="shared" si="51"/>
        <v>5.4998508797621248E-2</v>
      </c>
      <c r="F97" s="44">
        <f>IF(AND(F$5-D$5 &lt;&gt; 0,F45 &lt;&gt; 0,D45 &lt;&gt; 0),(EXP(LN(F45/D45)/(F$5-D$5))-1)*100,0)</f>
        <v>0.30531675659573043</v>
      </c>
      <c r="H97" s="40">
        <f t="shared" si="52"/>
        <v>53.305670388389515</v>
      </c>
      <c r="I97" s="40">
        <f t="shared" si="52"/>
        <v>58.228786594579105</v>
      </c>
      <c r="J97" s="40">
        <f t="shared" si="52"/>
        <v>59.182524133250269</v>
      </c>
      <c r="K97" s="40">
        <f t="shared" si="52"/>
        <v>58.833713314308596</v>
      </c>
      <c r="L97" s="40">
        <f t="shared" si="52"/>
        <v>60.322836594634268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1.1492700153886259</v>
      </c>
      <c r="C99" s="44">
        <f t="shared" si="53"/>
        <v>-10.999552542086921</v>
      </c>
      <c r="D99" s="44">
        <f t="shared" si="53"/>
        <v>0.75108684354963096</v>
      </c>
      <c r="E99" s="44">
        <f t="shared" si="53"/>
        <v>-0.1872119783751014</v>
      </c>
      <c r="F99" s="44">
        <f>IF(AND(F$5-D$5 &lt;&gt; 0,F47 &lt;&gt; 0,D47 &lt;&gt; 0),(EXP(LN(F47/D47)/(F$5-D$5))-1)*100,0)</f>
        <v>0.12457931994909188</v>
      </c>
      <c r="H99" s="44">
        <f>(B47/B$51)*100</f>
        <v>11.894555312132717</v>
      </c>
      <c r="I99" s="44">
        <f>(C47/C$51)*100</f>
        <v>11.489058956037761</v>
      </c>
      <c r="J99" s="44">
        <f>(D47/D$51)*100</f>
        <v>10.458834194805371</v>
      </c>
      <c r="K99" s="44">
        <f>(E47/E$51)*100</f>
        <v>10.546011303359053</v>
      </c>
      <c r="L99" s="44">
        <f>(F47/F$51)*100</f>
        <v>9.9450980003756566</v>
      </c>
    </row>
    <row r="100" spans="1:12" x14ac:dyDescent="0.2">
      <c r="A100" t="str">
        <f>A48</f>
        <v>91 Elementary trades and related occupations</v>
      </c>
      <c r="B100" s="49">
        <f t="shared" si="53"/>
        <v>-1.7400293664804667</v>
      </c>
      <c r="C100" s="44">
        <f t="shared" si="53"/>
        <v>-13.121458273491381</v>
      </c>
      <c r="D100" s="49">
        <f t="shared" si="53"/>
        <v>12.493600003770222</v>
      </c>
      <c r="E100" s="49">
        <f t="shared" si="53"/>
        <v>1.2278776519732082</v>
      </c>
      <c r="F100" s="44">
        <f>IF(AND(F$5-D$5 &lt;&gt; 0,F48 &lt;&gt; 0,D48 &lt;&gt; 0),(EXP(LN(F48/D48)/(F$5-D$5))-1)*100,0)</f>
        <v>4.8518327486577251</v>
      </c>
      <c r="H100" s="40">
        <f t="shared" ref="H100:L101" si="54">(B48/B$47)*100</f>
        <v>17.214544866890854</v>
      </c>
      <c r="I100" s="40">
        <f t="shared" si="54"/>
        <v>15.330314114098512</v>
      </c>
      <c r="J100" s="40">
        <f t="shared" si="54"/>
        <v>14.964816160862727</v>
      </c>
      <c r="K100" s="40">
        <f t="shared" si="54"/>
        <v>25.969390888951395</v>
      </c>
      <c r="L100" s="40">
        <f t="shared" si="54"/>
        <v>29.895182675527444</v>
      </c>
    </row>
    <row r="101" spans="1:12" x14ac:dyDescent="0.2">
      <c r="A101" t="str">
        <f>A49</f>
        <v>92 Elementary administration and service occupations</v>
      </c>
      <c r="B101" s="49">
        <f t="shared" si="53"/>
        <v>1.719971497885453</v>
      </c>
      <c r="C101" s="44">
        <f t="shared" si="53"/>
        <v>-10.615359769401167</v>
      </c>
      <c r="D101" s="49">
        <f t="shared" si="53"/>
        <v>-2.0031145064224765</v>
      </c>
      <c r="E101" s="49">
        <f t="shared" si="53"/>
        <v>-0.72958427548520666</v>
      </c>
      <c r="F101" s="44">
        <f>IF(AND(F$5-D$5 &lt;&gt; 0,F49 &lt;&gt; 0,D49 &lt;&gt; 0),(EXP(LN(F49/D49)/(F$5-D$5))-1)*100,0)</f>
        <v>-1.1559227347821888</v>
      </c>
      <c r="H101" s="40">
        <f t="shared" si="54"/>
        <v>82.785455133109153</v>
      </c>
      <c r="I101" s="40">
        <f t="shared" si="54"/>
        <v>84.669685885901487</v>
      </c>
      <c r="J101" s="40">
        <f t="shared" si="54"/>
        <v>85.035183839137275</v>
      </c>
      <c r="K101" s="40">
        <f t="shared" si="54"/>
        <v>74.030609111048619</v>
      </c>
      <c r="L101" s="40">
        <f t="shared" si="54"/>
        <v>70.104817324472563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2.0301889453056887</v>
      </c>
      <c r="C103" s="206">
        <f t="shared" ref="C103" si="56">IF(AND(D$5-C$5 &lt;&gt; 0,D51 &lt;&gt; 0,C51 &lt;&gt; 0),(EXP(LN(D51/C51)/(D$5-C$5))-1)*100,0)</f>
        <v>-2.2327566426505907</v>
      </c>
      <c r="D103" s="50">
        <f>IF(AND(E$5-D$5 &lt;&gt; 0,E51 &lt;&gt; 0,D51 &lt;&gt; 0),(EXP(LN(E51/D51)/(E$5-D$5))-1)*100,0)</f>
        <v>0.58396441107613217</v>
      </c>
      <c r="E103" s="50">
        <f>IF(AND(F$5-E$5 &lt;&gt; 0,F51 &lt;&gt; 0,E51 &lt;&gt; 0),(EXP(LN(F51/E51)/(F$5-E$5))-1)*100,0)</f>
        <v>0.40009025795040287</v>
      </c>
      <c r="F103" s="206">
        <f>IF(AND(F$5-D$5 &lt;&gt; 0,F51 &lt;&gt; 0,D51 &lt;&gt; 0),(EXP(LN(F51/D51)/(F$5-D$5))-1)*100,0)</f>
        <v>0.46134426371120529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Greater Birmingham and Solihull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520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17.079448984135215</v>
      </c>
      <c r="C9" s="330">
        <v>41.716689737495415</v>
      </c>
      <c r="D9" s="330">
        <f>SUM(B9:C9)</f>
        <v>58.796138721630626</v>
      </c>
      <c r="E9" s="331"/>
      <c r="F9" s="330">
        <v>23.910223387791369</v>
      </c>
      <c r="G9" s="330">
        <v>50.373454514108616</v>
      </c>
      <c r="H9" s="330">
        <f>SUM(F9:G9)</f>
        <v>74.283677901899978</v>
      </c>
      <c r="I9" s="331"/>
      <c r="J9" s="330">
        <v>27.824548913845948</v>
      </c>
      <c r="K9" s="330">
        <v>45.960098413202985</v>
      </c>
      <c r="L9" s="330">
        <f>SUM(J9:K9)</f>
        <v>73.78464732704893</v>
      </c>
      <c r="M9" s="236"/>
      <c r="N9" s="328">
        <f>IF(B9&gt;0,(EXP(LN(F9/B9)/($F$6-$B$6))-1)*100,0)</f>
        <v>6.960138263023441</v>
      </c>
      <c r="O9" s="328">
        <f>IF(F9&gt;0,(EXP(LN(J9/F9)/($J$6-$F$6))-1)*100,0)</f>
        <v>1.0158757435071442</v>
      </c>
      <c r="P9" s="328"/>
      <c r="Q9" s="328">
        <f>IF(C9&gt;0,(EXP(LN(G9/C9)/($F$6-$B$6))-1)*100,0)</f>
        <v>3.8432756448250727</v>
      </c>
      <c r="R9" s="328">
        <f>IF(G9&gt;0,(EXP(LN(K9/G9)/($J$6-$F$6))-1)*100,0)</f>
        <v>-0.60940717528091826</v>
      </c>
      <c r="S9" s="327"/>
      <c r="T9" s="328">
        <f>IF(D9&gt;0,(EXP(LN(H9/D9)/($F$6-$B$6))-1)*100,0)</f>
        <v>4.7873647122383955</v>
      </c>
      <c r="U9" s="328">
        <f>IF(H9&gt;0,(EXP(LN(L9/H9)/($J$6-$F$6))-1)*100,0)</f>
        <v>-4.4927038909825523E-2</v>
      </c>
    </row>
    <row r="10" spans="1:21" x14ac:dyDescent="0.2">
      <c r="A10" s="329" t="str">
        <f>name!D5</f>
        <v>12 Other managers and proprietors</v>
      </c>
      <c r="B10" s="330">
        <v>10.832619417704549</v>
      </c>
      <c r="C10" s="330">
        <v>15.706320412001164</v>
      </c>
      <c r="D10" s="330">
        <f t="shared" ref="D10:D33" si="0">SUM(B10:C10)</f>
        <v>26.538939829705711</v>
      </c>
      <c r="E10" s="331"/>
      <c r="F10" s="330">
        <v>13.332654740095574</v>
      </c>
      <c r="G10" s="330">
        <v>16.640277603447696</v>
      </c>
      <c r="H10" s="330">
        <f t="shared" ref="H10:H33" si="1">SUM(F10:G10)</f>
        <v>29.97293234354327</v>
      </c>
      <c r="I10" s="331"/>
      <c r="J10" s="330">
        <v>14.071358784298637</v>
      </c>
      <c r="K10" s="330">
        <v>21.462757848744264</v>
      </c>
      <c r="L10" s="330">
        <f t="shared" ref="L10:L33" si="2">SUM(J10:K10)</f>
        <v>35.534116633042899</v>
      </c>
      <c r="M10" s="236"/>
      <c r="N10" s="328">
        <f t="shared" ref="N10:N36" si="3">IF(B10&gt;0,(EXP(LN(F10/B10)/($F$6-$B$6))-1)*100,0)</f>
        <v>4.2405344799501643</v>
      </c>
      <c r="O10" s="328">
        <f t="shared" ref="O10:O34" si="4">IF(F10&gt;0,(EXP(LN(J10/F10)/($J$6-$F$6))-1)*100,0)</f>
        <v>0.36014811346594122</v>
      </c>
      <c r="P10" s="328"/>
      <c r="Q10" s="328">
        <f t="shared" ref="Q10:Q34" si="5">IF(C10&gt;0,(EXP(LN(G10/C10)/($F$6-$B$6))-1)*100,0)</f>
        <v>1.1619571357400327</v>
      </c>
      <c r="R10" s="328">
        <f t="shared" ref="R10:R34" si="6">IF(G10&gt;0,(EXP(LN(K10/G10)/($J$6-$F$6))-1)*100,0)</f>
        <v>1.7110951661253537</v>
      </c>
      <c r="S10" s="327"/>
      <c r="T10" s="328">
        <f t="shared" ref="T10:T34" si="7">IF(D10&gt;0,(EXP(LN(H10/D10)/($F$6-$B$6))-1)*100,0)</f>
        <v>2.4634872768137139</v>
      </c>
      <c r="U10" s="328">
        <f t="shared" ref="U10:U34" si="8">IF(H10&gt;0,(EXP(LN(L10/H10)/($J$6-$F$6))-1)*100,0)</f>
        <v>1.1411186333082801</v>
      </c>
    </row>
    <row r="11" spans="1:21" x14ac:dyDescent="0.2">
      <c r="A11" s="329" t="str">
        <f>name!D6</f>
        <v>21 Science, research, engineering and technology professionals</v>
      </c>
      <c r="B11" s="330">
        <v>8.1514186546291985</v>
      </c>
      <c r="C11" s="330">
        <v>41.896435006576255</v>
      </c>
      <c r="D11" s="330">
        <f t="shared" si="0"/>
        <v>50.047853661205451</v>
      </c>
      <c r="E11" s="331"/>
      <c r="F11" s="330">
        <v>11.499541489879331</v>
      </c>
      <c r="G11" s="330">
        <v>51.42620218255658</v>
      </c>
      <c r="H11" s="330">
        <f t="shared" si="1"/>
        <v>62.925743672435914</v>
      </c>
      <c r="I11" s="331"/>
      <c r="J11" s="330">
        <v>19.431665039889364</v>
      </c>
      <c r="K11" s="330">
        <v>67.173432088874904</v>
      </c>
      <c r="L11" s="330">
        <f t="shared" si="2"/>
        <v>86.605097128764271</v>
      </c>
      <c r="M11" s="236"/>
      <c r="N11" s="328">
        <f t="shared" si="3"/>
        <v>7.1246621137668109</v>
      </c>
      <c r="O11" s="328">
        <f t="shared" si="4"/>
        <v>3.5591871016627863</v>
      </c>
      <c r="P11" s="328"/>
      <c r="Q11" s="328">
        <f t="shared" si="5"/>
        <v>4.1841077125918114</v>
      </c>
      <c r="R11" s="328">
        <f t="shared" si="6"/>
        <v>1.7968186568446454</v>
      </c>
      <c r="S11" s="327"/>
      <c r="T11" s="328">
        <f t="shared" si="7"/>
        <v>4.6859937302212717</v>
      </c>
      <c r="U11" s="328">
        <f t="shared" si="8"/>
        <v>2.1521879651400289</v>
      </c>
    </row>
    <row r="12" spans="1:21" x14ac:dyDescent="0.2">
      <c r="A12" s="329" t="str">
        <f>name!D7</f>
        <v>22 Health professionals</v>
      </c>
      <c r="B12" s="330">
        <v>31.536694821393763</v>
      </c>
      <c r="C12" s="330">
        <v>9.67533813158105</v>
      </c>
      <c r="D12" s="330">
        <f t="shared" si="0"/>
        <v>41.212032952974809</v>
      </c>
      <c r="E12" s="331"/>
      <c r="F12" s="330">
        <v>38.010203968093883</v>
      </c>
      <c r="G12" s="330">
        <v>13.266568729431874</v>
      </c>
      <c r="H12" s="330">
        <f t="shared" si="1"/>
        <v>51.276772697525757</v>
      </c>
      <c r="I12" s="331"/>
      <c r="J12" s="330">
        <v>40.021462588222249</v>
      </c>
      <c r="K12" s="330">
        <v>13.796639845694067</v>
      </c>
      <c r="L12" s="330">
        <f t="shared" si="2"/>
        <v>53.818102433916316</v>
      </c>
      <c r="M12" s="236"/>
      <c r="N12" s="328">
        <f t="shared" si="3"/>
        <v>3.8046491530715265</v>
      </c>
      <c r="O12" s="328">
        <f t="shared" si="4"/>
        <v>0.3443329737191414</v>
      </c>
      <c r="P12" s="328"/>
      <c r="Q12" s="328">
        <f t="shared" si="5"/>
        <v>6.5168934810522883</v>
      </c>
      <c r="R12" s="328">
        <f t="shared" si="6"/>
        <v>0.26152693113568048</v>
      </c>
      <c r="S12" s="327"/>
      <c r="T12" s="328">
        <f t="shared" si="7"/>
        <v>4.4670495107197228</v>
      </c>
      <c r="U12" s="328">
        <f t="shared" si="8"/>
        <v>0.3230006018615672</v>
      </c>
    </row>
    <row r="13" spans="1:21" x14ac:dyDescent="0.2">
      <c r="A13" s="329" t="str">
        <f>name!D8</f>
        <v>23 Teaching and other educational professionals</v>
      </c>
      <c r="B13" s="330">
        <v>27.592296365765527</v>
      </c>
      <c r="C13" s="330">
        <v>13.968581920440311</v>
      </c>
      <c r="D13" s="330">
        <f t="shared" si="0"/>
        <v>41.560878286205835</v>
      </c>
      <c r="E13" s="331"/>
      <c r="F13" s="330">
        <v>30.152586082936111</v>
      </c>
      <c r="G13" s="330">
        <v>14.513876961101511</v>
      </c>
      <c r="H13" s="330">
        <f t="shared" si="1"/>
        <v>44.66646304403762</v>
      </c>
      <c r="I13" s="331"/>
      <c r="J13" s="330">
        <v>33.553181255616963</v>
      </c>
      <c r="K13" s="330">
        <v>16.138822971862869</v>
      </c>
      <c r="L13" s="330">
        <f t="shared" si="2"/>
        <v>49.692004227479828</v>
      </c>
      <c r="M13" s="236"/>
      <c r="N13" s="328">
        <f t="shared" si="3"/>
        <v>1.7905225795740609</v>
      </c>
      <c r="O13" s="328">
        <f t="shared" si="4"/>
        <v>0.714950231547129</v>
      </c>
      <c r="P13" s="328"/>
      <c r="Q13" s="328">
        <f t="shared" si="5"/>
        <v>0.76883173667605664</v>
      </c>
      <c r="R13" s="328">
        <f t="shared" si="6"/>
        <v>0.7099919793534637</v>
      </c>
      <c r="S13" s="327"/>
      <c r="T13" s="328">
        <f t="shared" si="7"/>
        <v>1.4517094907515737</v>
      </c>
      <c r="U13" s="328">
        <f t="shared" si="8"/>
        <v>0.71333947669629527</v>
      </c>
    </row>
    <row r="14" spans="1:21" x14ac:dyDescent="0.2">
      <c r="A14" s="329" t="str">
        <f>name!D9</f>
        <v>24 Business, media and public service professionals</v>
      </c>
      <c r="B14" s="330">
        <v>19.583109637571962</v>
      </c>
      <c r="C14" s="330">
        <v>30.526523730761621</v>
      </c>
      <c r="D14" s="330">
        <f t="shared" si="0"/>
        <v>50.109633368333583</v>
      </c>
      <c r="E14" s="331"/>
      <c r="F14" s="330">
        <v>27.552612058588846</v>
      </c>
      <c r="G14" s="330">
        <v>39.983946743270153</v>
      </c>
      <c r="H14" s="330">
        <f t="shared" si="1"/>
        <v>67.536558801859002</v>
      </c>
      <c r="I14" s="331"/>
      <c r="J14" s="330">
        <v>33.303131693671922</v>
      </c>
      <c r="K14" s="330">
        <v>45.234051025464673</v>
      </c>
      <c r="L14" s="330">
        <f t="shared" si="2"/>
        <v>78.537182719136595</v>
      </c>
      <c r="M14" s="236"/>
      <c r="N14" s="328">
        <f t="shared" si="3"/>
        <v>7.0671455567652641</v>
      </c>
      <c r="O14" s="328">
        <f t="shared" si="4"/>
        <v>1.2717123174049494</v>
      </c>
      <c r="P14" s="328"/>
      <c r="Q14" s="328">
        <f t="shared" si="5"/>
        <v>5.5459715371273921</v>
      </c>
      <c r="R14" s="328">
        <f t="shared" si="6"/>
        <v>0.82587234691422484</v>
      </c>
      <c r="S14" s="327"/>
      <c r="T14" s="328">
        <f t="shared" si="7"/>
        <v>6.1508657613449369</v>
      </c>
      <c r="U14" s="328">
        <f t="shared" si="8"/>
        <v>1.0110981659637197</v>
      </c>
    </row>
    <row r="15" spans="1:21" x14ac:dyDescent="0.2">
      <c r="A15" s="329" t="str">
        <f>name!D10</f>
        <v>31 Science, engineering and technology associate professionals</v>
      </c>
      <c r="B15" s="330">
        <v>3.5734081981557786</v>
      </c>
      <c r="C15" s="330">
        <v>12.247243204799977</v>
      </c>
      <c r="D15" s="330">
        <f t="shared" si="0"/>
        <v>15.820651402955756</v>
      </c>
      <c r="E15" s="331"/>
      <c r="F15" s="330">
        <v>4.5746034788411611</v>
      </c>
      <c r="G15" s="330">
        <v>15.468158380114103</v>
      </c>
      <c r="H15" s="330">
        <f t="shared" si="1"/>
        <v>20.042761858955263</v>
      </c>
      <c r="I15" s="331"/>
      <c r="J15" s="330">
        <v>5.8101204454832311</v>
      </c>
      <c r="K15" s="330">
        <v>14.302302840724289</v>
      </c>
      <c r="L15" s="330">
        <f t="shared" si="2"/>
        <v>20.11242328620752</v>
      </c>
      <c r="M15" s="236"/>
      <c r="N15" s="328">
        <f t="shared" si="3"/>
        <v>5.064056618467272</v>
      </c>
      <c r="O15" s="328">
        <f t="shared" si="4"/>
        <v>1.6066451305713381</v>
      </c>
      <c r="P15" s="328"/>
      <c r="Q15" s="328">
        <f t="shared" si="5"/>
        <v>4.7804003816020346</v>
      </c>
      <c r="R15" s="328">
        <f t="shared" si="6"/>
        <v>-0.52105809679070525</v>
      </c>
      <c r="S15" s="327"/>
      <c r="T15" s="328">
        <f t="shared" si="7"/>
        <v>4.8447385457328185</v>
      </c>
      <c r="U15" s="328">
        <f t="shared" si="8"/>
        <v>2.3133435651989664E-2</v>
      </c>
    </row>
    <row r="16" spans="1:21" x14ac:dyDescent="0.2">
      <c r="A16" s="329" t="str">
        <f>name!D11</f>
        <v>32 Health and social care associate professionals</v>
      </c>
      <c r="B16" s="330">
        <v>13.549063418640854</v>
      </c>
      <c r="C16" s="330">
        <v>4.0247560863623724</v>
      </c>
      <c r="D16" s="330">
        <f t="shared" si="0"/>
        <v>17.573819505003225</v>
      </c>
      <c r="E16" s="331"/>
      <c r="F16" s="330">
        <v>16.572149800660284</v>
      </c>
      <c r="G16" s="330">
        <v>4.8057604923616672</v>
      </c>
      <c r="H16" s="330">
        <f t="shared" si="1"/>
        <v>21.377910293021952</v>
      </c>
      <c r="I16" s="331"/>
      <c r="J16" s="330">
        <v>33.359604171394189</v>
      </c>
      <c r="K16" s="330">
        <v>7.1041080354376129</v>
      </c>
      <c r="L16" s="330">
        <f t="shared" si="2"/>
        <v>40.463712206831801</v>
      </c>
      <c r="M16" s="236"/>
      <c r="N16" s="328">
        <f t="shared" si="3"/>
        <v>4.1103520282272044</v>
      </c>
      <c r="O16" s="328">
        <f t="shared" si="4"/>
        <v>4.7746300132429864</v>
      </c>
      <c r="P16" s="328"/>
      <c r="Q16" s="328">
        <f t="shared" si="5"/>
        <v>3.6106769939119543</v>
      </c>
      <c r="R16" s="328">
        <f t="shared" si="6"/>
        <v>2.6399650855337464</v>
      </c>
      <c r="S16" s="327"/>
      <c r="T16" s="328">
        <f t="shared" si="7"/>
        <v>3.9967620602610054</v>
      </c>
      <c r="U16" s="328">
        <f t="shared" si="8"/>
        <v>4.3454136047922587</v>
      </c>
    </row>
    <row r="17" spans="1:21" x14ac:dyDescent="0.2">
      <c r="A17" s="329" t="str">
        <f>name!D12</f>
        <v>33 Protective service occupations</v>
      </c>
      <c r="B17" s="330">
        <v>2.2773901501795613</v>
      </c>
      <c r="C17" s="330">
        <v>7.8290016050681315</v>
      </c>
      <c r="D17" s="330">
        <f t="shared" si="0"/>
        <v>10.106391755247692</v>
      </c>
      <c r="E17" s="331"/>
      <c r="F17" s="330">
        <v>2.9599154104861012</v>
      </c>
      <c r="G17" s="330">
        <v>8.5367675328350501</v>
      </c>
      <c r="H17" s="330">
        <f t="shared" si="1"/>
        <v>11.496682943321151</v>
      </c>
      <c r="I17" s="331"/>
      <c r="J17" s="330">
        <v>3.5021183029033676</v>
      </c>
      <c r="K17" s="330">
        <v>7.2510943146989826</v>
      </c>
      <c r="L17" s="330">
        <f t="shared" si="2"/>
        <v>10.753212617602351</v>
      </c>
      <c r="M17" s="236"/>
      <c r="N17" s="328">
        <f t="shared" si="3"/>
        <v>5.3824697160452351</v>
      </c>
      <c r="O17" s="328">
        <f t="shared" si="4"/>
        <v>1.1276932209394186</v>
      </c>
      <c r="P17" s="328"/>
      <c r="Q17" s="328">
        <f t="shared" si="5"/>
        <v>1.7460164128082711</v>
      </c>
      <c r="R17" s="328">
        <f t="shared" si="6"/>
        <v>-1.0823007182705346</v>
      </c>
      <c r="S17" s="327"/>
      <c r="T17" s="328">
        <f t="shared" si="7"/>
        <v>2.6113225258886708</v>
      </c>
      <c r="U17" s="328">
        <f t="shared" si="8"/>
        <v>-0.44470156779912173</v>
      </c>
    </row>
    <row r="18" spans="1:21" x14ac:dyDescent="0.2">
      <c r="A18" s="329" t="str">
        <f>name!D13</f>
        <v>34 Culture, media and sports occupations</v>
      </c>
      <c r="B18" s="330">
        <v>6.4937404552732731</v>
      </c>
      <c r="C18" s="330">
        <v>9.962092983172143</v>
      </c>
      <c r="D18" s="330">
        <f t="shared" si="0"/>
        <v>16.455833438445417</v>
      </c>
      <c r="E18" s="331"/>
      <c r="F18" s="330">
        <v>7.2702927896392353</v>
      </c>
      <c r="G18" s="330">
        <v>11.309411785074554</v>
      </c>
      <c r="H18" s="330">
        <f t="shared" si="1"/>
        <v>18.579704574713787</v>
      </c>
      <c r="I18" s="331"/>
      <c r="J18" s="330">
        <v>7.383932724150692</v>
      </c>
      <c r="K18" s="330">
        <v>10.304721220880532</v>
      </c>
      <c r="L18" s="330">
        <f t="shared" si="2"/>
        <v>17.688653945031223</v>
      </c>
      <c r="M18" s="236"/>
      <c r="N18" s="328">
        <f t="shared" si="3"/>
        <v>2.284869384548105</v>
      </c>
      <c r="O18" s="328">
        <f t="shared" si="4"/>
        <v>0.10345228644057514</v>
      </c>
      <c r="P18" s="327"/>
      <c r="Q18" s="328">
        <f t="shared" si="5"/>
        <v>2.5694165903348498</v>
      </c>
      <c r="R18" s="328">
        <f t="shared" si="6"/>
        <v>-0.61830139576627419</v>
      </c>
      <c r="S18" s="327"/>
      <c r="T18" s="328">
        <f t="shared" si="7"/>
        <v>2.4575069694883211</v>
      </c>
      <c r="U18" s="328">
        <f t="shared" si="8"/>
        <v>-0.32710663071476853</v>
      </c>
    </row>
    <row r="19" spans="1:21" x14ac:dyDescent="0.2">
      <c r="A19" s="329" t="str">
        <f>name!D14</f>
        <v>35 Business and public service associate professionals</v>
      </c>
      <c r="B19" s="330">
        <v>25.776157493377184</v>
      </c>
      <c r="C19" s="330">
        <v>31.982036549017145</v>
      </c>
      <c r="D19" s="330">
        <f t="shared" si="0"/>
        <v>57.758194042394329</v>
      </c>
      <c r="E19" s="331"/>
      <c r="F19" s="330">
        <v>30.22136323646512</v>
      </c>
      <c r="G19" s="330">
        <v>36.566016812029339</v>
      </c>
      <c r="H19" s="330">
        <f t="shared" si="1"/>
        <v>66.787380048494455</v>
      </c>
      <c r="I19" s="331"/>
      <c r="J19" s="330">
        <v>34.649597625513962</v>
      </c>
      <c r="K19" s="330">
        <v>36.885246743597776</v>
      </c>
      <c r="L19" s="330">
        <f t="shared" si="2"/>
        <v>71.534844369111738</v>
      </c>
      <c r="M19" s="236"/>
      <c r="N19" s="328">
        <f t="shared" si="3"/>
        <v>3.2331489200319918</v>
      </c>
      <c r="O19" s="328">
        <f t="shared" si="4"/>
        <v>0.91574785918815405</v>
      </c>
      <c r="P19" s="327"/>
      <c r="Q19" s="328">
        <f t="shared" si="5"/>
        <v>2.7151034455664913</v>
      </c>
      <c r="R19" s="328">
        <f t="shared" si="6"/>
        <v>5.7965774820512017E-2</v>
      </c>
      <c r="S19" s="327"/>
      <c r="T19" s="328">
        <f t="shared" si="7"/>
        <v>2.947584333764719</v>
      </c>
      <c r="U19" s="328">
        <f t="shared" si="8"/>
        <v>0.45885301155041969</v>
      </c>
    </row>
    <row r="20" spans="1:21" x14ac:dyDescent="0.2">
      <c r="A20" s="329" t="str">
        <f>name!D15</f>
        <v>41 Administrative occupations</v>
      </c>
      <c r="B20" s="330">
        <v>71.180792106999434</v>
      </c>
      <c r="C20" s="330">
        <v>32.953977127917739</v>
      </c>
      <c r="D20" s="330">
        <f t="shared" si="0"/>
        <v>104.13476923491717</v>
      </c>
      <c r="E20" s="331"/>
      <c r="F20" s="330">
        <v>71.244630537902069</v>
      </c>
      <c r="G20" s="330">
        <v>38.62108879593179</v>
      </c>
      <c r="H20" s="330">
        <f t="shared" si="1"/>
        <v>109.86571933383385</v>
      </c>
      <c r="I20" s="331"/>
      <c r="J20" s="330">
        <v>66.958595461962872</v>
      </c>
      <c r="K20" s="330">
        <v>47.470083432577155</v>
      </c>
      <c r="L20" s="330">
        <f t="shared" si="2"/>
        <v>114.42867889454003</v>
      </c>
      <c r="M20" s="236"/>
      <c r="N20" s="328">
        <f t="shared" si="3"/>
        <v>1.7930551193123812E-2</v>
      </c>
      <c r="O20" s="328">
        <f t="shared" si="4"/>
        <v>-0.41277908381310846</v>
      </c>
      <c r="P20" s="327"/>
      <c r="Q20" s="328">
        <f t="shared" si="5"/>
        <v>3.2246301382514053</v>
      </c>
      <c r="R20" s="328">
        <f t="shared" si="6"/>
        <v>1.3848428028016002</v>
      </c>
      <c r="S20" s="327"/>
      <c r="T20" s="328">
        <f t="shared" si="7"/>
        <v>1.077220051812211</v>
      </c>
      <c r="U20" s="328">
        <f t="shared" si="8"/>
        <v>0.27165398191719703</v>
      </c>
    </row>
    <row r="21" spans="1:21" x14ac:dyDescent="0.2">
      <c r="A21" s="329" t="str">
        <f>name!D16</f>
        <v>42 Secretarial and related occupations</v>
      </c>
      <c r="B21" s="330">
        <v>21.753607672569107</v>
      </c>
      <c r="C21" s="330">
        <v>2.1114081299434537</v>
      </c>
      <c r="D21" s="330">
        <f t="shared" si="0"/>
        <v>23.865015802512559</v>
      </c>
      <c r="E21" s="331"/>
      <c r="F21" s="330">
        <v>19.681166269842276</v>
      </c>
      <c r="G21" s="330">
        <v>1.7023238612075093</v>
      </c>
      <c r="H21" s="330">
        <f t="shared" si="1"/>
        <v>21.383490131049786</v>
      </c>
      <c r="I21" s="331"/>
      <c r="J21" s="330">
        <v>11.371280925994338</v>
      </c>
      <c r="K21" s="330">
        <v>1.7463509811420552</v>
      </c>
      <c r="L21" s="330">
        <f t="shared" si="2"/>
        <v>13.117631907136392</v>
      </c>
      <c r="M21" s="236"/>
      <c r="N21" s="328">
        <f t="shared" si="3"/>
        <v>-1.9824353688298713</v>
      </c>
      <c r="O21" s="328">
        <f t="shared" si="4"/>
        <v>-3.5910756857098991</v>
      </c>
      <c r="P21" s="327"/>
      <c r="Q21" s="328">
        <f t="shared" si="5"/>
        <v>-4.2157728463827144</v>
      </c>
      <c r="R21" s="328">
        <f t="shared" si="6"/>
        <v>0.17037272009903237</v>
      </c>
      <c r="S21" s="327"/>
      <c r="T21" s="328">
        <f t="shared" si="7"/>
        <v>-2.1719554055776524</v>
      </c>
      <c r="U21" s="328">
        <f t="shared" si="8"/>
        <v>-3.2052527878723036</v>
      </c>
    </row>
    <row r="22" spans="1:21" x14ac:dyDescent="0.2">
      <c r="A22" s="329" t="str">
        <f>name!D17</f>
        <v>51 Skilled agricultural and related trades</v>
      </c>
      <c r="B22" s="330">
        <v>1.334218804397385</v>
      </c>
      <c r="C22" s="330">
        <v>7.9364178652147368</v>
      </c>
      <c r="D22" s="330">
        <f t="shared" si="0"/>
        <v>9.2706366696121218</v>
      </c>
      <c r="E22" s="331"/>
      <c r="F22" s="330">
        <v>1.3040746708120348</v>
      </c>
      <c r="G22" s="330">
        <v>5.5988541062340174</v>
      </c>
      <c r="H22" s="330">
        <f t="shared" si="1"/>
        <v>6.9029287770460517</v>
      </c>
      <c r="I22" s="331"/>
      <c r="J22" s="330">
        <v>1.694497305118724</v>
      </c>
      <c r="K22" s="330">
        <v>5.913971069428416</v>
      </c>
      <c r="L22" s="330">
        <f t="shared" si="2"/>
        <v>7.6084683745471402</v>
      </c>
      <c r="M22" s="236"/>
      <c r="N22" s="328">
        <f t="shared" si="3"/>
        <v>-0.45600175196106596</v>
      </c>
      <c r="O22" s="328">
        <f t="shared" si="4"/>
        <v>1.7612801005537193</v>
      </c>
      <c r="P22" s="327"/>
      <c r="Q22" s="328">
        <f t="shared" si="5"/>
        <v>-6.740104395702895</v>
      </c>
      <c r="R22" s="328">
        <f t="shared" si="6"/>
        <v>0.36570424963462411</v>
      </c>
      <c r="S22" s="327"/>
      <c r="T22" s="328">
        <f t="shared" si="7"/>
        <v>-5.7275559805015082</v>
      </c>
      <c r="U22" s="328">
        <f t="shared" si="8"/>
        <v>0.65088312926475655</v>
      </c>
    </row>
    <row r="23" spans="1:21" x14ac:dyDescent="0.2">
      <c r="A23" s="329" t="str">
        <f>name!D18</f>
        <v>52 Skilled metal, electrical and electronic trades</v>
      </c>
      <c r="B23" s="330">
        <v>0.63646545427667056</v>
      </c>
      <c r="C23" s="330">
        <v>46.150876614842915</v>
      </c>
      <c r="D23" s="330">
        <f t="shared" si="0"/>
        <v>46.787342069119582</v>
      </c>
      <c r="E23" s="331"/>
      <c r="F23" s="330">
        <v>0.83307098633764709</v>
      </c>
      <c r="G23" s="330">
        <v>39.587702708867241</v>
      </c>
      <c r="H23" s="330">
        <f t="shared" si="1"/>
        <v>40.420773695204886</v>
      </c>
      <c r="I23" s="331"/>
      <c r="J23" s="330">
        <v>1.7090130656724873</v>
      </c>
      <c r="K23" s="330">
        <v>35.830473634905275</v>
      </c>
      <c r="L23" s="330">
        <f t="shared" si="2"/>
        <v>37.539486700577761</v>
      </c>
      <c r="M23" s="236"/>
      <c r="N23" s="328">
        <f t="shared" si="3"/>
        <v>5.5313356116573953</v>
      </c>
      <c r="O23" s="328">
        <f t="shared" si="4"/>
        <v>4.9069413287995411</v>
      </c>
      <c r="P23" s="327"/>
      <c r="Q23" s="328">
        <f t="shared" si="5"/>
        <v>-3.021364532744919</v>
      </c>
      <c r="R23" s="328">
        <f t="shared" si="6"/>
        <v>-0.66259365120789893</v>
      </c>
      <c r="S23" s="327"/>
      <c r="T23" s="328">
        <f t="shared" si="7"/>
        <v>-2.8830019553272468</v>
      </c>
      <c r="U23" s="328">
        <f t="shared" si="8"/>
        <v>-0.49179003683087474</v>
      </c>
    </row>
    <row r="24" spans="1:21" x14ac:dyDescent="0.2">
      <c r="A24" s="329" t="str">
        <f>name!D19</f>
        <v>53 Skilled construction and building trades</v>
      </c>
      <c r="B24" s="330">
        <v>0.46068167669429033</v>
      </c>
      <c r="C24" s="330">
        <v>34.628787678344516</v>
      </c>
      <c r="D24" s="330">
        <f t="shared" si="0"/>
        <v>35.089469355038808</v>
      </c>
      <c r="E24" s="331"/>
      <c r="F24" s="330">
        <v>0.53772324809803884</v>
      </c>
      <c r="G24" s="330">
        <v>32.40239884904593</v>
      </c>
      <c r="H24" s="330">
        <f t="shared" si="1"/>
        <v>32.94012209714397</v>
      </c>
      <c r="I24" s="331"/>
      <c r="J24" s="330">
        <v>0.34825529764441399</v>
      </c>
      <c r="K24" s="330">
        <v>27.360889500070023</v>
      </c>
      <c r="L24" s="330">
        <f t="shared" si="2"/>
        <v>27.709144797714437</v>
      </c>
      <c r="M24" s="236"/>
      <c r="N24" s="328">
        <f t="shared" si="3"/>
        <v>3.1410563135854996</v>
      </c>
      <c r="O24" s="328">
        <f t="shared" si="4"/>
        <v>-2.8545208792979282</v>
      </c>
      <c r="P24" s="327"/>
      <c r="Q24" s="328">
        <f t="shared" si="5"/>
        <v>-1.3202648511198012</v>
      </c>
      <c r="R24" s="328">
        <f t="shared" si="6"/>
        <v>-1.1211204440287337</v>
      </c>
      <c r="S24" s="327"/>
      <c r="T24" s="328">
        <f t="shared" si="7"/>
        <v>-1.256235365020808</v>
      </c>
      <c r="U24" s="328">
        <f t="shared" si="8"/>
        <v>-1.1462396086545201</v>
      </c>
    </row>
    <row r="25" spans="1:21" x14ac:dyDescent="0.2">
      <c r="A25" s="329" t="str">
        <f>name!D20</f>
        <v>54 Textiles, printing and other skilled trades</v>
      </c>
      <c r="B25" s="330">
        <v>7.1047603298095314</v>
      </c>
      <c r="C25" s="330">
        <v>12.606708900116182</v>
      </c>
      <c r="D25" s="330">
        <f t="shared" si="0"/>
        <v>19.711469229925711</v>
      </c>
      <c r="E25" s="331"/>
      <c r="F25" s="330">
        <v>7.2523159841613234</v>
      </c>
      <c r="G25" s="330">
        <v>9.9279094158866776</v>
      </c>
      <c r="H25" s="330">
        <f t="shared" si="1"/>
        <v>17.180225400048002</v>
      </c>
      <c r="I25" s="331"/>
      <c r="J25" s="330">
        <v>7.7727933061426517</v>
      </c>
      <c r="K25" s="330">
        <v>9.6578264067097042</v>
      </c>
      <c r="L25" s="330">
        <f t="shared" si="2"/>
        <v>17.430619712852355</v>
      </c>
      <c r="M25" s="236"/>
      <c r="N25" s="328">
        <f t="shared" si="3"/>
        <v>0.41196295554153384</v>
      </c>
      <c r="O25" s="328">
        <f t="shared" si="4"/>
        <v>0.46312736635083507</v>
      </c>
      <c r="P25" s="327"/>
      <c r="Q25" s="328">
        <f t="shared" si="5"/>
        <v>-4.6652534674170738</v>
      </c>
      <c r="R25" s="328">
        <f t="shared" si="6"/>
        <v>-0.18370645612829639</v>
      </c>
      <c r="S25" s="327"/>
      <c r="T25" s="328">
        <f t="shared" si="7"/>
        <v>-2.711395894521218</v>
      </c>
      <c r="U25" s="328">
        <f t="shared" si="8"/>
        <v>9.6509052716409194E-2</v>
      </c>
    </row>
    <row r="26" spans="1:21" x14ac:dyDescent="0.2">
      <c r="A26" s="329" t="str">
        <f>name!D21</f>
        <v>61 Caring personal service occupations</v>
      </c>
      <c r="B26" s="330">
        <v>68.474633909454695</v>
      </c>
      <c r="C26" s="330">
        <v>8.3864190712272713</v>
      </c>
      <c r="D26" s="330">
        <f t="shared" si="0"/>
        <v>76.861052980681961</v>
      </c>
      <c r="E26" s="331"/>
      <c r="F26" s="330">
        <v>70.104883256322026</v>
      </c>
      <c r="G26" s="330">
        <v>8.640514324585407</v>
      </c>
      <c r="H26" s="330">
        <f t="shared" si="1"/>
        <v>78.745397580907436</v>
      </c>
      <c r="I26" s="331"/>
      <c r="J26" s="330">
        <v>77.906392340449273</v>
      </c>
      <c r="K26" s="330">
        <v>11.695362783428227</v>
      </c>
      <c r="L26" s="330">
        <f t="shared" si="2"/>
        <v>89.601755123877496</v>
      </c>
      <c r="M26" s="236"/>
      <c r="N26" s="328">
        <f t="shared" si="3"/>
        <v>0.47169065659247167</v>
      </c>
      <c r="O26" s="328">
        <f t="shared" si="4"/>
        <v>0.70591696241844026</v>
      </c>
      <c r="P26" s="327"/>
      <c r="Q26" s="328">
        <f t="shared" si="5"/>
        <v>0.59875519829741819</v>
      </c>
      <c r="R26" s="328">
        <f t="shared" si="6"/>
        <v>2.0387054696340057</v>
      </c>
      <c r="S26" s="327"/>
      <c r="T26" s="328">
        <f t="shared" si="7"/>
        <v>0.48558611772888671</v>
      </c>
      <c r="U26" s="328">
        <f t="shared" si="8"/>
        <v>0.86475139612867125</v>
      </c>
    </row>
    <row r="27" spans="1:21" x14ac:dyDescent="0.2">
      <c r="A27" s="329" t="str">
        <f>name!D22</f>
        <v>62 Leisure, travel and related personal service occupations</v>
      </c>
      <c r="B27" s="330">
        <v>16.289073870892377</v>
      </c>
      <c r="C27" s="330">
        <v>5.9952579748298476</v>
      </c>
      <c r="D27" s="330">
        <f t="shared" si="0"/>
        <v>22.284331845722225</v>
      </c>
      <c r="E27" s="331"/>
      <c r="F27" s="330">
        <v>14.104968814941858</v>
      </c>
      <c r="G27" s="330">
        <v>6.2511605685119811</v>
      </c>
      <c r="H27" s="330">
        <f t="shared" si="1"/>
        <v>20.35612938345384</v>
      </c>
      <c r="I27" s="331"/>
      <c r="J27" s="330">
        <v>12.92410563739476</v>
      </c>
      <c r="K27" s="330">
        <v>6.3130040869128514</v>
      </c>
      <c r="L27" s="330">
        <f t="shared" si="2"/>
        <v>19.237109724307611</v>
      </c>
      <c r="M27" s="236"/>
      <c r="N27" s="328">
        <f t="shared" si="3"/>
        <v>-2.8382904660764652</v>
      </c>
      <c r="O27" s="328">
        <f t="shared" si="4"/>
        <v>-0.58119059402276241</v>
      </c>
      <c r="P27" s="327"/>
      <c r="Q27" s="328">
        <f t="shared" si="5"/>
        <v>0.83947032104549901</v>
      </c>
      <c r="R27" s="328">
        <f t="shared" si="6"/>
        <v>6.565160319704777E-2</v>
      </c>
      <c r="S27" s="327"/>
      <c r="T27" s="328">
        <f t="shared" si="7"/>
        <v>-1.7937524317005349</v>
      </c>
      <c r="U27" s="328">
        <f t="shared" si="8"/>
        <v>-0.37622949676506812</v>
      </c>
    </row>
    <row r="28" spans="1:21" x14ac:dyDescent="0.2">
      <c r="A28" s="329" t="str">
        <f>name!D23</f>
        <v>63 Community and civil enforcement occupations</v>
      </c>
      <c r="B28" s="330">
        <v>0.22330712261672434</v>
      </c>
      <c r="C28" s="330">
        <v>0.75722132459448832</v>
      </c>
      <c r="D28" s="330">
        <f t="shared" si="0"/>
        <v>0.98052844721121268</v>
      </c>
      <c r="E28" s="331"/>
      <c r="F28" s="330">
        <v>0.23913902356799682</v>
      </c>
      <c r="G28" s="330">
        <v>0.85962196335186281</v>
      </c>
      <c r="H28" s="330">
        <f t="shared" si="1"/>
        <v>1.0987609869198596</v>
      </c>
      <c r="I28" s="331"/>
      <c r="J28" s="330">
        <v>0.32809527495614621</v>
      </c>
      <c r="K28" s="330">
        <v>0.59772367678364791</v>
      </c>
      <c r="L28" s="330">
        <f>SUM(J28:K28)</f>
        <v>0.92581895173979412</v>
      </c>
      <c r="M28" s="236"/>
      <c r="N28" s="328">
        <f t="shared" si="3"/>
        <v>1.379366999305387</v>
      </c>
      <c r="O28" s="328">
        <f t="shared" si="4"/>
        <v>2.1307767575602377</v>
      </c>
      <c r="P28" s="327"/>
      <c r="Q28" s="328">
        <f t="shared" si="5"/>
        <v>2.569191794236092</v>
      </c>
      <c r="R28" s="328">
        <f t="shared" si="6"/>
        <v>-2.3933223593637365</v>
      </c>
      <c r="S28" s="327"/>
      <c r="T28" s="328">
        <f t="shared" si="7"/>
        <v>2.3030558570100945</v>
      </c>
      <c r="U28" s="328">
        <f t="shared" si="8"/>
        <v>-1.1352386409801518</v>
      </c>
    </row>
    <row r="29" spans="1:21" x14ac:dyDescent="0.2">
      <c r="A29" s="329" t="str">
        <f>name!D24</f>
        <v>71 Sales occupations</v>
      </c>
      <c r="B29" s="330">
        <v>37.556754766445096</v>
      </c>
      <c r="C29" s="330">
        <v>25.551258974864741</v>
      </c>
      <c r="D29" s="330">
        <f t="shared" si="0"/>
        <v>63.108013741309833</v>
      </c>
      <c r="E29" s="331"/>
      <c r="F29" s="330">
        <v>33.082633595995269</v>
      </c>
      <c r="G29" s="330">
        <v>26.045268602939334</v>
      </c>
      <c r="H29" s="330">
        <f t="shared" si="1"/>
        <v>59.127902198934606</v>
      </c>
      <c r="I29" s="331"/>
      <c r="J29" s="330">
        <v>30.983506242964793</v>
      </c>
      <c r="K29" s="330">
        <v>25.229177561278135</v>
      </c>
      <c r="L29" s="330">
        <f t="shared" si="2"/>
        <v>56.212683804242928</v>
      </c>
      <c r="M29" s="236"/>
      <c r="N29" s="328">
        <f t="shared" si="3"/>
        <v>-2.5049865965903639</v>
      </c>
      <c r="O29" s="328">
        <f t="shared" si="4"/>
        <v>-0.43606960146019835</v>
      </c>
      <c r="P29" s="327"/>
      <c r="Q29" s="328">
        <f t="shared" si="5"/>
        <v>0.38372502238777084</v>
      </c>
      <c r="R29" s="328">
        <f t="shared" si="6"/>
        <v>-0.21200800957729138</v>
      </c>
      <c r="S29" s="327"/>
      <c r="T29" s="328">
        <f t="shared" si="7"/>
        <v>-1.2944456585515463</v>
      </c>
      <c r="U29" s="328">
        <f t="shared" si="8"/>
        <v>-0.3365026200822685</v>
      </c>
    </row>
    <row r="30" spans="1:21" x14ac:dyDescent="0.2">
      <c r="A30" s="329" t="str">
        <f>name!D25</f>
        <v>72 Customer service occupations</v>
      </c>
      <c r="B30" s="330">
        <v>10.479147517125142</v>
      </c>
      <c r="C30" s="330">
        <v>8.2390413749385587</v>
      </c>
      <c r="D30" s="330">
        <f t="shared" si="0"/>
        <v>18.718188892063701</v>
      </c>
      <c r="E30" s="331"/>
      <c r="F30" s="330">
        <v>12.730713240927319</v>
      </c>
      <c r="G30" s="330">
        <v>9.8350115391396375</v>
      </c>
      <c r="H30" s="330">
        <f t="shared" si="1"/>
        <v>22.565724780066958</v>
      </c>
      <c r="I30" s="331"/>
      <c r="J30" s="330">
        <v>14.825049245234743</v>
      </c>
      <c r="K30" s="330">
        <v>14.411513413972489</v>
      </c>
      <c r="L30" s="330">
        <f t="shared" si="2"/>
        <v>29.23656265920723</v>
      </c>
      <c r="M30" s="236"/>
      <c r="N30" s="328">
        <f t="shared" si="3"/>
        <v>3.9693565845775769</v>
      </c>
      <c r="O30" s="328">
        <f t="shared" si="4"/>
        <v>1.0205109033311066</v>
      </c>
      <c r="P30" s="327"/>
      <c r="Q30" s="328">
        <f t="shared" si="5"/>
        <v>3.6047430567655248</v>
      </c>
      <c r="R30" s="328">
        <f t="shared" si="6"/>
        <v>2.5799101744687691</v>
      </c>
      <c r="S30" s="327"/>
      <c r="T30" s="328">
        <f t="shared" si="7"/>
        <v>3.809498332843253</v>
      </c>
      <c r="U30" s="328">
        <f t="shared" si="8"/>
        <v>1.7415777848832636</v>
      </c>
    </row>
    <row r="31" spans="1:21" x14ac:dyDescent="0.2">
      <c r="A31" s="329" t="str">
        <f>name!D26</f>
        <v>81 Process, plant and machine operatives</v>
      </c>
      <c r="B31" s="330">
        <v>7.2435667220790103</v>
      </c>
      <c r="C31" s="330">
        <v>29.648567738847053</v>
      </c>
      <c r="D31" s="330">
        <f t="shared" si="0"/>
        <v>36.892134460926066</v>
      </c>
      <c r="E31" s="331"/>
      <c r="F31" s="330">
        <v>6.7411467871795114</v>
      </c>
      <c r="G31" s="330">
        <v>23.577800842473618</v>
      </c>
      <c r="H31" s="330">
        <f t="shared" si="1"/>
        <v>30.318947629653131</v>
      </c>
      <c r="I31" s="331"/>
      <c r="J31" s="330">
        <v>8.2817784326726578</v>
      </c>
      <c r="K31" s="330">
        <v>21.985936053816612</v>
      </c>
      <c r="L31" s="330">
        <f t="shared" si="2"/>
        <v>30.267714486489268</v>
      </c>
      <c r="M31" s="236"/>
      <c r="N31" s="328">
        <f t="shared" si="3"/>
        <v>-1.4273882111198732</v>
      </c>
      <c r="O31" s="328">
        <f t="shared" si="4"/>
        <v>1.3816421606602569</v>
      </c>
      <c r="P31" s="327"/>
      <c r="Q31" s="328">
        <f t="shared" si="5"/>
        <v>-4.4787679726539409</v>
      </c>
      <c r="R31" s="328">
        <f t="shared" si="6"/>
        <v>-0.46493347869436263</v>
      </c>
      <c r="S31" s="327"/>
      <c r="T31" s="328">
        <f t="shared" si="7"/>
        <v>-3.8484990662235208</v>
      </c>
      <c r="U31" s="328">
        <f t="shared" si="8"/>
        <v>-1.1274267404859373E-2</v>
      </c>
    </row>
    <row r="32" spans="1:21" x14ac:dyDescent="0.2">
      <c r="A32" s="329" t="str">
        <f>name!D27</f>
        <v>82 Transport and mobile machine drivers and operatives</v>
      </c>
      <c r="B32" s="330">
        <v>2.026926840384768</v>
      </c>
      <c r="C32" s="330">
        <v>40.088678541586255</v>
      </c>
      <c r="D32" s="330">
        <f t="shared" si="0"/>
        <v>42.115605381971022</v>
      </c>
      <c r="E32" s="331"/>
      <c r="F32" s="330">
        <v>1.9486519625355485</v>
      </c>
      <c r="G32" s="330">
        <v>42.011730488462369</v>
      </c>
      <c r="H32" s="330">
        <f t="shared" si="1"/>
        <v>43.960382450997919</v>
      </c>
      <c r="I32" s="331"/>
      <c r="J32" s="330">
        <v>3.0249928970780475</v>
      </c>
      <c r="K32" s="330">
        <v>42.992268377567854</v>
      </c>
      <c r="L32" s="330">
        <f t="shared" si="2"/>
        <v>46.017261274645904</v>
      </c>
      <c r="M32" s="236"/>
      <c r="N32" s="328">
        <f t="shared" si="3"/>
        <v>-0.7845649363721785</v>
      </c>
      <c r="O32" s="328">
        <f t="shared" si="4"/>
        <v>2.9752066102285868</v>
      </c>
      <c r="P32" s="327"/>
      <c r="Q32" s="328">
        <f t="shared" si="5"/>
        <v>0.94150276947455591</v>
      </c>
      <c r="R32" s="328">
        <f t="shared" si="6"/>
        <v>0.15392779888798724</v>
      </c>
      <c r="S32" s="327"/>
      <c r="T32" s="328">
        <f t="shared" si="7"/>
        <v>0.86109595092846991</v>
      </c>
      <c r="U32" s="328">
        <f t="shared" si="8"/>
        <v>0.30531675659573043</v>
      </c>
    </row>
    <row r="33" spans="1:21" x14ac:dyDescent="0.2">
      <c r="A33" s="329" t="str">
        <f>name!D28</f>
        <v>91 Elementary trades and related occupations</v>
      </c>
      <c r="B33" s="330">
        <v>4.9449182737252535</v>
      </c>
      <c r="C33" s="330">
        <v>15.641280248772855</v>
      </c>
      <c r="D33" s="330">
        <f t="shared" si="0"/>
        <v>20.586198522498108</v>
      </c>
      <c r="E33" s="331"/>
      <c r="F33" s="330">
        <v>3.5793465678988339</v>
      </c>
      <c r="G33" s="330">
        <v>13.092941255747144</v>
      </c>
      <c r="H33" s="330">
        <f t="shared" si="1"/>
        <v>16.672287823645977</v>
      </c>
      <c r="I33" s="331"/>
      <c r="J33" s="330">
        <v>14.139977608164239</v>
      </c>
      <c r="K33" s="330">
        <v>19.794064185104439</v>
      </c>
      <c r="L33" s="330">
        <f t="shared" si="2"/>
        <v>33.934041793268676</v>
      </c>
      <c r="M33" s="236"/>
      <c r="N33" s="328">
        <f t="shared" si="3"/>
        <v>-6.2591415176110443</v>
      </c>
      <c r="O33" s="328">
        <f t="shared" si="4"/>
        <v>9.5913637739016178</v>
      </c>
      <c r="P33" s="327"/>
      <c r="Q33" s="328">
        <f t="shared" si="5"/>
        <v>-3.4942957423856225</v>
      </c>
      <c r="R33" s="328">
        <f t="shared" si="6"/>
        <v>2.7937043718489152</v>
      </c>
      <c r="S33" s="327"/>
      <c r="T33" s="328">
        <f t="shared" si="7"/>
        <v>-4.1297613373593611</v>
      </c>
      <c r="U33" s="328">
        <f t="shared" si="8"/>
        <v>4.8518327486577251</v>
      </c>
    </row>
    <row r="34" spans="1:21" x14ac:dyDescent="0.2">
      <c r="A34" s="329" t="str">
        <f>name!D29</f>
        <v>92 Elementary administration and service occupations</v>
      </c>
      <c r="B34" s="330">
        <v>49.537733163840592</v>
      </c>
      <c r="C34" s="330">
        <v>49.462143238546894</v>
      </c>
      <c r="D34" s="330">
        <f t="shared" ref="D34" si="9">SUM(B34:C34)</f>
        <v>98.999876402387486</v>
      </c>
      <c r="E34" s="331"/>
      <c r="F34" s="330">
        <v>47.662912490551392</v>
      </c>
      <c r="G34" s="330">
        <v>47.074707060734184</v>
      </c>
      <c r="H34" s="330">
        <f t="shared" ref="H34" si="10">SUM(F34:G34)</f>
        <v>94.737619551285576</v>
      </c>
      <c r="I34" s="331"/>
      <c r="J34" s="330">
        <v>35.004012952496559</v>
      </c>
      <c r="K34" s="330">
        <v>44.572011948182443</v>
      </c>
      <c r="L34" s="330">
        <f t="shared" ref="L34" si="11">SUM(J34:K34)</f>
        <v>79.576024900679002</v>
      </c>
      <c r="M34" s="236"/>
      <c r="N34" s="328">
        <f t="shared" si="3"/>
        <v>-0.76865235734711046</v>
      </c>
      <c r="O34" s="328">
        <f t="shared" si="4"/>
        <v>-2.0369080742482781</v>
      </c>
      <c r="P34" s="327"/>
      <c r="Q34" s="328">
        <f t="shared" si="5"/>
        <v>-0.98455604187362988</v>
      </c>
      <c r="R34" s="328">
        <f t="shared" si="6"/>
        <v>-0.36353576590708592</v>
      </c>
      <c r="S34" s="327"/>
      <c r="T34" s="328">
        <f t="shared" si="7"/>
        <v>-0.87628664304819637</v>
      </c>
      <c r="U34" s="328">
        <f t="shared" si="8"/>
        <v>-1.1559227347821666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465.69193582813699</v>
      </c>
      <c r="C36" s="333">
        <f t="shared" ref="C36:D36" si="12">SUM(C9:C34)</f>
        <v>539.69306417186306</v>
      </c>
      <c r="D36" s="333">
        <f t="shared" si="12"/>
        <v>1005.385</v>
      </c>
      <c r="E36" s="333"/>
      <c r="F36" s="333">
        <f>SUM(F9:F34)</f>
        <v>497.10352388055014</v>
      </c>
      <c r="G36" s="333">
        <f t="shared" ref="G36:H36" si="13">SUM(G9:G34)</f>
        <v>568.11947611944993</v>
      </c>
      <c r="H36" s="333">
        <f t="shared" si="13"/>
        <v>1065.2230000000004</v>
      </c>
      <c r="I36" s="333"/>
      <c r="J36" s="333">
        <f>SUM(J9:J34)</f>
        <v>540.18306753893717</v>
      </c>
      <c r="K36" s="333">
        <f t="shared" ref="K36:L36" si="14">SUM(K9:K34)</f>
        <v>601.18393246106211</v>
      </c>
      <c r="L36" s="333">
        <f t="shared" si="14"/>
        <v>1141.3669999999995</v>
      </c>
      <c r="M36" s="258"/>
      <c r="N36" s="334">
        <f t="shared" si="3"/>
        <v>1.3140379518822076</v>
      </c>
      <c r="O36" s="334">
        <f>IF(F36&gt;0,(EXP(LN(J36/F36)/($J$6-$F$6))-1)*100,0)</f>
        <v>0.55560307464144199</v>
      </c>
      <c r="P36" s="335"/>
      <c r="Q36" s="334">
        <f t="shared" ref="Q36" si="15">IF(C36&gt;0,(EXP(LN(G36/C36)/($F$6-$B$6))-1)*100,0)</f>
        <v>1.0319111288016547</v>
      </c>
      <c r="R36" s="334">
        <f t="shared" ref="R36" si="16">IF(G36&gt;0,(EXP(LN(K36/G36)/($J$6-$F$6))-1)*100,0)</f>
        <v>0.37783995457889574</v>
      </c>
      <c r="S36" s="335"/>
      <c r="T36" s="334">
        <f t="shared" ref="T36" si="17">IF(D36&gt;0,(EXP(LN(H36/D36)/($F$6-$B$6))-1)*100,0)</f>
        <v>1.1629829512344703</v>
      </c>
      <c r="U36" s="334">
        <f t="shared" ref="U36" si="18">IF(H36&gt;0,(EXP(LN(L36/H36)/($J$6-$F$6))-1)*100,0)</f>
        <v>0.46134426371120529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Greater Birmingham and Solihull</v>
      </c>
      <c r="Q1" s="19" t="str">
        <f>CONCATENATE("Occupation Table 5.1  Males: Employment Change by Status (SOC 2020), ",B$5,"-",L$5,", ",Info!B5)</f>
        <v>Occupation Table 5.1  Males: Employment Change by Status (SOC 2020), 2015-2035, Greater Birmingham and Solihull</v>
      </c>
      <c r="AG1" s="19" t="str">
        <f>CONCATENATE("Occupation Table 5.2  Females: Employment Change by Status (SOC 2020), ",R$5,"-",AB$5,", ",Info!B5)</f>
        <v>Occupation Table 5.2  Females: Employment Change by Status (SOC 2020), 2015-2035, Greater Birmingham and Solihull</v>
      </c>
    </row>
    <row r="2" spans="1:47" x14ac:dyDescent="0.2">
      <c r="A2" s="1" t="s">
        <v>519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62.243834307653628</v>
      </c>
      <c r="C8" s="11">
        <v>9.1163865680195144</v>
      </c>
      <c r="D8" s="11">
        <v>13.974857675663122</v>
      </c>
      <c r="E8" s="11">
        <f>SUM(B8:D8)</f>
        <v>85.335078551336267</v>
      </c>
      <c r="F8" s="11"/>
      <c r="G8" s="11">
        <v>72.36610330463013</v>
      </c>
      <c r="H8" s="11">
        <v>14.935467200430466</v>
      </c>
      <c r="I8" s="11">
        <v>16.955039740382638</v>
      </c>
      <c r="J8" s="11">
        <f>SUM(G8:I8)</f>
        <v>104.25661024544323</v>
      </c>
      <c r="K8" s="11"/>
      <c r="L8" s="11">
        <v>72.883145847599181</v>
      </c>
      <c r="M8" s="11">
        <v>17.80085956949944</v>
      </c>
      <c r="N8" s="11">
        <v>18.634758542993143</v>
      </c>
      <c r="O8" s="11">
        <f>SUM(L8:N8)</f>
        <v>109.31876396009176</v>
      </c>
      <c r="Q8" s="10" t="str">
        <f>name!E4</f>
        <v>Managers, directors and senior officials</v>
      </c>
      <c r="R8" s="11">
        <v>43.946485129005296</v>
      </c>
      <c r="S8" s="11">
        <v>3.8841100181659911</v>
      </c>
      <c r="T8" s="11">
        <v>9.5924150023252039</v>
      </c>
      <c r="U8" s="11">
        <f>SUM(R8:T8)</f>
        <v>57.423010149496491</v>
      </c>
      <c r="V8" s="11"/>
      <c r="W8" s="11">
        <v>49.377463541039099</v>
      </c>
      <c r="X8" s="11">
        <v>6.6056741866847455</v>
      </c>
      <c r="Y8" s="11">
        <v>11.030594389832441</v>
      </c>
      <c r="Z8" s="11">
        <f>SUM(W8:Y8)</f>
        <v>67.013732117556287</v>
      </c>
      <c r="AA8" s="11"/>
      <c r="AB8" s="11">
        <v>47.892806699247302</v>
      </c>
      <c r="AC8" s="11">
        <v>7.2930127900104385</v>
      </c>
      <c r="AD8" s="11">
        <v>12.2370367726895</v>
      </c>
      <c r="AE8" s="11">
        <f>SUM(AB8:AD8)</f>
        <v>67.422856261947231</v>
      </c>
      <c r="AG8" s="10" t="str">
        <f>name!E4</f>
        <v>Managers, directors and senior officials</v>
      </c>
      <c r="AH8" s="11">
        <v>18.297349178648343</v>
      </c>
      <c r="AI8" s="11">
        <v>5.2322765498535162</v>
      </c>
      <c r="AJ8" s="11">
        <v>4.3824426733379109</v>
      </c>
      <c r="AK8" s="11">
        <f>SUM(AH8:AJ8)</f>
        <v>27.912068401839768</v>
      </c>
      <c r="AL8" s="11"/>
      <c r="AM8" s="11">
        <v>22.988639763590999</v>
      </c>
      <c r="AN8" s="11">
        <v>8.3297930137457108</v>
      </c>
      <c r="AO8" s="11">
        <v>5.9244453505502088</v>
      </c>
      <c r="AP8" s="11">
        <f>SUM(AM8:AO8)</f>
        <v>37.242878127886918</v>
      </c>
      <c r="AQ8" s="11"/>
      <c r="AR8" s="11">
        <v>24.990339148351921</v>
      </c>
      <c r="AS8" s="11">
        <v>10.507846779489009</v>
      </c>
      <c r="AT8" s="11">
        <v>6.3977217703036455</v>
      </c>
      <c r="AU8" s="11">
        <f>SUM(AR8:AT8)</f>
        <v>41.895907698144576</v>
      </c>
    </row>
    <row r="9" spans="1:47" x14ac:dyDescent="0.2">
      <c r="A9" t="str">
        <f>name!E5</f>
        <v>Professional occupations</v>
      </c>
      <c r="B9" s="11">
        <v>125.86639089663659</v>
      </c>
      <c r="C9" s="11">
        <v>36.172485954273007</v>
      </c>
      <c r="D9" s="11">
        <v>20.891521417810207</v>
      </c>
      <c r="E9" s="11">
        <f t="shared" ref="E9:E18" si="0">SUM(B9:D9)</f>
        <v>182.93039826871978</v>
      </c>
      <c r="F9" s="11"/>
      <c r="G9" s="11">
        <v>154.71821002329111</v>
      </c>
      <c r="H9" s="11">
        <v>45.214150195149486</v>
      </c>
      <c r="I9" s="11">
        <v>26.473177997417707</v>
      </c>
      <c r="J9" s="11">
        <f t="shared" ref="J9:J16" si="1">SUM(G9:I9)</f>
        <v>226.40553821585829</v>
      </c>
      <c r="K9" s="11"/>
      <c r="L9" s="11">
        <v>188.34349794854126</v>
      </c>
      <c r="M9" s="11">
        <v>55.401004688449362</v>
      </c>
      <c r="N9" s="11">
        <v>24.907883872306464</v>
      </c>
      <c r="O9" s="11">
        <f t="shared" ref="O9:O16" si="2">SUM(L9:N9)</f>
        <v>268.65238650929706</v>
      </c>
      <c r="Q9" s="10" t="str">
        <f>name!E5</f>
        <v>Professional occupations</v>
      </c>
      <c r="R9" s="11">
        <v>74.964010420719916</v>
      </c>
      <c r="S9" s="11">
        <v>6.653394160632514</v>
      </c>
      <c r="T9" s="11">
        <v>14.449474208006905</v>
      </c>
      <c r="U9" s="11">
        <f t="shared" ref="U9:U16" si="3">SUM(R9:T9)</f>
        <v>96.066878789359336</v>
      </c>
      <c r="V9" s="11"/>
      <c r="W9" s="11">
        <v>89.860532274765333</v>
      </c>
      <c r="X9" s="11">
        <v>9.5934893705531135</v>
      </c>
      <c r="Y9" s="11">
        <v>19.736572971041664</v>
      </c>
      <c r="Z9" s="11">
        <f t="shared" ref="Z9:Z16" si="4">SUM(W9:Y9)</f>
        <v>119.19059461636012</v>
      </c>
      <c r="AA9" s="11"/>
      <c r="AB9" s="11">
        <v>111.22598124636073</v>
      </c>
      <c r="AC9" s="11">
        <v>13.43498750875591</v>
      </c>
      <c r="AD9" s="11">
        <v>17.68197717677992</v>
      </c>
      <c r="AE9" s="11">
        <f t="shared" ref="AE9:AE16" si="5">SUM(AB9:AD9)</f>
        <v>142.34294593189657</v>
      </c>
      <c r="AG9" s="10" t="str">
        <f>name!E5</f>
        <v>Professional occupations</v>
      </c>
      <c r="AH9" s="11">
        <v>50.902380475916701</v>
      </c>
      <c r="AI9" s="11">
        <v>29.519091793640495</v>
      </c>
      <c r="AJ9" s="11">
        <v>6.4420472098033006</v>
      </c>
      <c r="AK9" s="11">
        <f t="shared" ref="AK9:AK18" si="6">SUM(AH9:AJ9)</f>
        <v>86.863519479360505</v>
      </c>
      <c r="AL9" s="11"/>
      <c r="AM9" s="11">
        <v>64.857677748525816</v>
      </c>
      <c r="AN9" s="11">
        <v>35.620660824596364</v>
      </c>
      <c r="AO9" s="11">
        <v>6.7366050263760373</v>
      </c>
      <c r="AP9" s="11">
        <f t="shared" ref="AP9:AP18" si="7">SUM(AM9:AO9)</f>
        <v>107.21494359949823</v>
      </c>
      <c r="AQ9" s="11"/>
      <c r="AR9" s="11">
        <v>77.117516702180538</v>
      </c>
      <c r="AS9" s="11">
        <v>41.966017179693445</v>
      </c>
      <c r="AT9" s="11">
        <v>7.2259066955265467</v>
      </c>
      <c r="AU9" s="11">
        <f t="shared" ref="AU9:AU18" si="8">SUM(AR9:AT9)</f>
        <v>126.30944057740054</v>
      </c>
    </row>
    <row r="10" spans="1:47" x14ac:dyDescent="0.2">
      <c r="A10" t="str">
        <f>name!E6</f>
        <v>Associate professional occupations</v>
      </c>
      <c r="B10" s="11">
        <v>77.554608029058826</v>
      </c>
      <c r="C10" s="11">
        <v>23.709075764209448</v>
      </c>
      <c r="D10" s="11">
        <v>16.451206350778165</v>
      </c>
      <c r="E10" s="11">
        <f t="shared" si="0"/>
        <v>117.71489014404644</v>
      </c>
      <c r="F10" s="11"/>
      <c r="G10" s="11">
        <v>92.410320254837515</v>
      </c>
      <c r="H10" s="11">
        <v>29.308234061570499</v>
      </c>
      <c r="I10" s="11">
        <v>16.565885402098555</v>
      </c>
      <c r="J10" s="11">
        <f t="shared" si="1"/>
        <v>138.28443971850658</v>
      </c>
      <c r="K10" s="11"/>
      <c r="L10" s="11">
        <v>105.42618460161106</v>
      </c>
      <c r="M10" s="11">
        <v>37.758528994932249</v>
      </c>
      <c r="N10" s="11">
        <v>17.368132828241265</v>
      </c>
      <c r="O10" s="11">
        <f t="shared" si="2"/>
        <v>160.55284642478458</v>
      </c>
      <c r="Q10" s="10" t="str">
        <f>name!E6</f>
        <v>Associate professional occupations</v>
      </c>
      <c r="R10" s="11">
        <v>49.597887370434769</v>
      </c>
      <c r="S10" s="11">
        <v>6.3614189206664724</v>
      </c>
      <c r="T10" s="11">
        <v>10.085824137318509</v>
      </c>
      <c r="U10" s="11">
        <f t="shared" si="3"/>
        <v>66.045130428419753</v>
      </c>
      <c r="V10" s="11"/>
      <c r="W10" s="11">
        <v>56.674306748541525</v>
      </c>
      <c r="X10" s="11">
        <v>8.8220508617870799</v>
      </c>
      <c r="Y10" s="11">
        <v>11.18975739208606</v>
      </c>
      <c r="Z10" s="11">
        <f t="shared" si="4"/>
        <v>76.686115002414667</v>
      </c>
      <c r="AA10" s="11"/>
      <c r="AB10" s="11">
        <v>54.454358874498787</v>
      </c>
      <c r="AC10" s="11">
        <v>9.5168718333210958</v>
      </c>
      <c r="AD10" s="11">
        <v>11.876242447519266</v>
      </c>
      <c r="AE10" s="11">
        <f t="shared" si="5"/>
        <v>75.847473155339145</v>
      </c>
      <c r="AG10" s="10" t="str">
        <f>name!E6</f>
        <v>Associate professional occupations</v>
      </c>
      <c r="AH10" s="11">
        <v>27.95672065862405</v>
      </c>
      <c r="AI10" s="11">
        <v>17.347656843542982</v>
      </c>
      <c r="AJ10" s="11">
        <v>6.3653822134596538</v>
      </c>
      <c r="AK10" s="11">
        <f t="shared" si="6"/>
        <v>51.669759715626682</v>
      </c>
      <c r="AL10" s="11"/>
      <c r="AM10" s="11">
        <v>35.736013506295983</v>
      </c>
      <c r="AN10" s="11">
        <v>20.486183199783422</v>
      </c>
      <c r="AO10" s="11">
        <v>5.3761280100125042</v>
      </c>
      <c r="AP10" s="11">
        <f t="shared" si="7"/>
        <v>61.598324716091909</v>
      </c>
      <c r="AQ10" s="11"/>
      <c r="AR10" s="11">
        <v>50.971825727112304</v>
      </c>
      <c r="AS10" s="11">
        <v>28.241657161611144</v>
      </c>
      <c r="AT10" s="11">
        <v>5.4918903807220012</v>
      </c>
      <c r="AU10" s="11">
        <f t="shared" si="8"/>
        <v>84.705373269445445</v>
      </c>
    </row>
    <row r="11" spans="1:47" x14ac:dyDescent="0.2">
      <c r="A11" t="str">
        <f>name!E7</f>
        <v>Administrative and secretarial occupations</v>
      </c>
      <c r="B11" s="11">
        <v>69.848705628186991</v>
      </c>
      <c r="C11" s="11">
        <v>53.251445744121185</v>
      </c>
      <c r="D11" s="11">
        <v>4.8996336651215726</v>
      </c>
      <c r="E11" s="11">
        <f t="shared" si="0"/>
        <v>127.99978503742975</v>
      </c>
      <c r="F11" s="11"/>
      <c r="G11" s="11">
        <v>72.900378927593508</v>
      </c>
      <c r="H11" s="11">
        <v>54.385862694671999</v>
      </c>
      <c r="I11" s="11">
        <v>3.9629678426180792</v>
      </c>
      <c r="J11" s="11">
        <f t="shared" si="1"/>
        <v>131.24920946488359</v>
      </c>
      <c r="K11" s="11"/>
      <c r="L11" s="11">
        <v>74.059548600705142</v>
      </c>
      <c r="M11" s="11">
        <v>49.845955743873759</v>
      </c>
      <c r="N11" s="11">
        <v>3.6408064570974257</v>
      </c>
      <c r="O11" s="11">
        <f t="shared" si="2"/>
        <v>127.54631080167633</v>
      </c>
      <c r="Q11" s="10" t="str">
        <f>name!E7</f>
        <v>Administrative and secretarial occupations</v>
      </c>
      <c r="R11" s="11">
        <v>25.012484538450423</v>
      </c>
      <c r="S11" s="11">
        <v>8.6223721082350995</v>
      </c>
      <c r="T11" s="11">
        <v>1.4305286111756557</v>
      </c>
      <c r="U11" s="11">
        <f t="shared" si="3"/>
        <v>35.065385257861173</v>
      </c>
      <c r="V11" s="11"/>
      <c r="W11" s="11">
        <v>28.368772985063025</v>
      </c>
      <c r="X11" s="11">
        <v>10.551461972402048</v>
      </c>
      <c r="Y11" s="11">
        <v>1.403177699674248</v>
      </c>
      <c r="Z11" s="11">
        <f t="shared" si="4"/>
        <v>40.323412657139315</v>
      </c>
      <c r="AA11" s="11"/>
      <c r="AB11" s="11">
        <v>36.13272215047192</v>
      </c>
      <c r="AC11" s="11">
        <v>11.156383991045566</v>
      </c>
      <c r="AD11" s="11">
        <v>1.927328272201676</v>
      </c>
      <c r="AE11" s="11">
        <f t="shared" si="5"/>
        <v>49.216434413719163</v>
      </c>
      <c r="AG11" s="10" t="str">
        <f>name!E7</f>
        <v>Administrative and secretarial occupations</v>
      </c>
      <c r="AH11" s="11">
        <v>44.836221089736597</v>
      </c>
      <c r="AI11" s="11">
        <v>44.629073635886087</v>
      </c>
      <c r="AJ11" s="11">
        <v>3.4691050539459174</v>
      </c>
      <c r="AK11" s="11">
        <f t="shared" si="6"/>
        <v>92.934399779568608</v>
      </c>
      <c r="AL11" s="11"/>
      <c r="AM11" s="11">
        <v>44.531605942530469</v>
      </c>
      <c r="AN11" s="11">
        <v>43.834400722269926</v>
      </c>
      <c r="AO11" s="11">
        <v>2.5597901429438279</v>
      </c>
      <c r="AP11" s="11">
        <f t="shared" si="7"/>
        <v>90.92579680774422</v>
      </c>
      <c r="AQ11" s="11"/>
      <c r="AR11" s="11">
        <v>37.926826450233236</v>
      </c>
      <c r="AS11" s="11">
        <v>38.689571752828179</v>
      </c>
      <c r="AT11" s="11">
        <v>1.7134781848957499</v>
      </c>
      <c r="AU11" s="11">
        <f t="shared" si="8"/>
        <v>78.329876387957157</v>
      </c>
    </row>
    <row r="12" spans="1:47" x14ac:dyDescent="0.2">
      <c r="A12" t="str">
        <f>name!E8</f>
        <v>Skilled trades occupations</v>
      </c>
      <c r="B12" s="11">
        <v>70.204568209567213</v>
      </c>
      <c r="C12" s="11">
        <v>10.833751729479399</v>
      </c>
      <c r="D12" s="11">
        <v>29.820597384649631</v>
      </c>
      <c r="E12" s="11">
        <f t="shared" si="0"/>
        <v>110.85891732369625</v>
      </c>
      <c r="F12" s="11"/>
      <c r="G12" s="11">
        <v>55.768786712004555</v>
      </c>
      <c r="H12" s="11">
        <v>9.0274140350869558</v>
      </c>
      <c r="I12" s="11">
        <v>32.647849222351404</v>
      </c>
      <c r="J12" s="11">
        <f t="shared" si="1"/>
        <v>97.444049969442915</v>
      </c>
      <c r="K12" s="11"/>
      <c r="L12" s="11">
        <v>45.060249050498591</v>
      </c>
      <c r="M12" s="11">
        <v>11.33579101808205</v>
      </c>
      <c r="N12" s="11">
        <v>33.891679517111037</v>
      </c>
      <c r="O12" s="11">
        <f t="shared" si="2"/>
        <v>90.287719585691676</v>
      </c>
      <c r="Q12" s="10" t="str">
        <f>name!E8</f>
        <v>Skilled trades occupations</v>
      </c>
      <c r="R12" s="11">
        <v>66.329094339942699</v>
      </c>
      <c r="S12" s="11">
        <v>7.5715457961464709</v>
      </c>
      <c r="T12" s="11">
        <v>27.422150922429221</v>
      </c>
      <c r="U12" s="11">
        <f t="shared" si="3"/>
        <v>101.32279105851839</v>
      </c>
      <c r="V12" s="11"/>
      <c r="W12" s="11">
        <v>51.633936267764604</v>
      </c>
      <c r="X12" s="11">
        <v>5.9814231375135831</v>
      </c>
      <c r="Y12" s="11">
        <v>29.901505674755693</v>
      </c>
      <c r="Z12" s="11">
        <f t="shared" si="4"/>
        <v>87.516865080033881</v>
      </c>
      <c r="AA12" s="11"/>
      <c r="AB12" s="11">
        <v>40.459052960032288</v>
      </c>
      <c r="AC12" s="11">
        <v>7.6954622180895482</v>
      </c>
      <c r="AD12" s="11">
        <v>30.608645432991544</v>
      </c>
      <c r="AE12" s="11">
        <f t="shared" si="5"/>
        <v>78.763160611113378</v>
      </c>
      <c r="AG12" s="10" t="str">
        <f>name!E8</f>
        <v>Skilled trades occupations</v>
      </c>
      <c r="AH12" s="11">
        <v>3.8754738696245306</v>
      </c>
      <c r="AI12" s="11">
        <v>3.2622059333329316</v>
      </c>
      <c r="AJ12" s="11">
        <v>2.398446462220416</v>
      </c>
      <c r="AK12" s="11">
        <f t="shared" si="6"/>
        <v>9.5361262651778791</v>
      </c>
      <c r="AL12" s="11"/>
      <c r="AM12" s="11">
        <v>4.1348504442399499</v>
      </c>
      <c r="AN12" s="11">
        <v>3.0459908975733714</v>
      </c>
      <c r="AO12" s="11">
        <v>2.7463435475957141</v>
      </c>
      <c r="AP12" s="11">
        <f t="shared" si="7"/>
        <v>9.9271848894090358</v>
      </c>
      <c r="AQ12" s="11"/>
      <c r="AR12" s="11">
        <v>4.6011960904663054</v>
      </c>
      <c r="AS12" s="11">
        <v>3.6403287999924991</v>
      </c>
      <c r="AT12" s="11">
        <v>3.2830340841194712</v>
      </c>
      <c r="AU12" s="11">
        <f t="shared" si="8"/>
        <v>11.524558974578277</v>
      </c>
    </row>
    <row r="13" spans="1:47" x14ac:dyDescent="0.2">
      <c r="A13" t="str">
        <f>name!E9</f>
        <v>Caring, leisure and other service occupations</v>
      </c>
      <c r="B13" s="11">
        <v>47.074859520973988</v>
      </c>
      <c r="C13" s="11">
        <v>45.050096904466415</v>
      </c>
      <c r="D13" s="11">
        <v>8.0009568481750506</v>
      </c>
      <c r="E13" s="11">
        <f t="shared" si="0"/>
        <v>100.12591327361545</v>
      </c>
      <c r="F13" s="11"/>
      <c r="G13" s="11">
        <v>47.933300120855691</v>
      </c>
      <c r="H13" s="11">
        <v>44.989445072077629</v>
      </c>
      <c r="I13" s="11">
        <v>7.2775427583477539</v>
      </c>
      <c r="J13" s="11">
        <f t="shared" si="1"/>
        <v>100.20028795128107</v>
      </c>
      <c r="K13" s="11"/>
      <c r="L13" s="11">
        <v>55.281456454639539</v>
      </c>
      <c r="M13" s="11">
        <v>45.063642175989351</v>
      </c>
      <c r="N13" s="11">
        <v>9.4195851692960062</v>
      </c>
      <c r="O13" s="11">
        <f t="shared" si="2"/>
        <v>109.76468379992488</v>
      </c>
      <c r="Q13" s="10" t="str">
        <f>name!E9</f>
        <v>Caring, leisure and other service occupations</v>
      </c>
      <c r="R13" s="11">
        <v>9.1914115861526717</v>
      </c>
      <c r="S13" s="11">
        <v>4.6610802089709704</v>
      </c>
      <c r="T13" s="11">
        <v>1.2864065755279712</v>
      </c>
      <c r="U13" s="11">
        <f t="shared" si="3"/>
        <v>15.138898370651614</v>
      </c>
      <c r="V13" s="11"/>
      <c r="W13" s="11">
        <v>8.9542027987393915</v>
      </c>
      <c r="X13" s="11">
        <v>5.3750751175269604</v>
      </c>
      <c r="Y13" s="11">
        <v>1.4220189401829093</v>
      </c>
      <c r="Z13" s="11">
        <f t="shared" si="4"/>
        <v>15.751296856449262</v>
      </c>
      <c r="AA13" s="11"/>
      <c r="AB13" s="11">
        <v>9.6150195038391644</v>
      </c>
      <c r="AC13" s="11">
        <v>6.8423547390894663</v>
      </c>
      <c r="AD13" s="11">
        <v>2.1487163041960948</v>
      </c>
      <c r="AE13" s="11">
        <f t="shared" si="5"/>
        <v>18.606090547124726</v>
      </c>
      <c r="AG13" s="10" t="str">
        <f>name!E9</f>
        <v>Caring, leisure and other service occupations</v>
      </c>
      <c r="AH13" s="11">
        <v>37.883447934821319</v>
      </c>
      <c r="AI13" s="11">
        <v>40.389016695495442</v>
      </c>
      <c r="AJ13" s="11">
        <v>6.71455027264708</v>
      </c>
      <c r="AK13" s="11">
        <f t="shared" si="6"/>
        <v>84.987014902963836</v>
      </c>
      <c r="AL13" s="11"/>
      <c r="AM13" s="11">
        <v>38.979097322116303</v>
      </c>
      <c r="AN13" s="11">
        <v>39.614369954550675</v>
      </c>
      <c r="AO13" s="11">
        <v>5.855523818164845</v>
      </c>
      <c r="AP13" s="11">
        <f t="shared" si="7"/>
        <v>84.448991094831825</v>
      </c>
      <c r="AQ13" s="11"/>
      <c r="AR13" s="11">
        <v>45.666436950800382</v>
      </c>
      <c r="AS13" s="11">
        <v>38.221287436899892</v>
      </c>
      <c r="AT13" s="11">
        <v>7.2708688650999092</v>
      </c>
      <c r="AU13" s="11">
        <f t="shared" si="8"/>
        <v>91.158593252800188</v>
      </c>
    </row>
    <row r="14" spans="1:47" x14ac:dyDescent="0.2">
      <c r="A14" t="str">
        <f>name!E10</f>
        <v>Sales and customer service occupations</v>
      </c>
      <c r="B14" s="11">
        <v>30.074902398209492</v>
      </c>
      <c r="C14" s="11">
        <v>46.525820856351253</v>
      </c>
      <c r="D14" s="11">
        <v>5.2254793788127616</v>
      </c>
      <c r="E14" s="11">
        <f t="shared" si="0"/>
        <v>81.826202633373512</v>
      </c>
      <c r="F14" s="11"/>
      <c r="G14" s="11">
        <v>30.680341218260597</v>
      </c>
      <c r="H14" s="11">
        <v>47.554692995551967</v>
      </c>
      <c r="I14" s="11">
        <v>3.4585927651890609</v>
      </c>
      <c r="J14" s="11">
        <f t="shared" si="1"/>
        <v>81.693626979001635</v>
      </c>
      <c r="K14" s="11"/>
      <c r="L14" s="11">
        <v>31.733512577805879</v>
      </c>
      <c r="M14" s="11">
        <v>50.841864401821844</v>
      </c>
      <c r="N14" s="11">
        <v>2.8738694838224292</v>
      </c>
      <c r="O14" s="11">
        <f t="shared" si="2"/>
        <v>85.449246463450152</v>
      </c>
      <c r="Q14" s="10" t="str">
        <f>name!E10</f>
        <v>Sales and customer service occupations</v>
      </c>
      <c r="R14" s="11">
        <v>16.672528748058202</v>
      </c>
      <c r="S14" s="11">
        <v>13.958029442924802</v>
      </c>
      <c r="T14" s="11">
        <v>3.159742158820269</v>
      </c>
      <c r="U14" s="11">
        <f t="shared" si="3"/>
        <v>33.790300349803275</v>
      </c>
      <c r="V14" s="11"/>
      <c r="W14" s="11">
        <v>17.428236680657417</v>
      </c>
      <c r="X14" s="11">
        <v>16.360461903952171</v>
      </c>
      <c r="Y14" s="11">
        <v>2.0915815574693606</v>
      </c>
      <c r="Z14" s="11">
        <f t="shared" si="4"/>
        <v>35.880280142078952</v>
      </c>
      <c r="AA14" s="11"/>
      <c r="AB14" s="11">
        <v>18.9543684749178</v>
      </c>
      <c r="AC14" s="11">
        <v>18.773382489497383</v>
      </c>
      <c r="AD14" s="11">
        <v>1.9129400108354357</v>
      </c>
      <c r="AE14" s="11">
        <f t="shared" si="5"/>
        <v>39.640690975250614</v>
      </c>
      <c r="AG14" s="10" t="str">
        <f>name!E10</f>
        <v>Sales and customer service occupations</v>
      </c>
      <c r="AH14" s="11">
        <v>13.402373650151304</v>
      </c>
      <c r="AI14" s="11">
        <v>32.56779141342647</v>
      </c>
      <c r="AJ14" s="11">
        <v>2.0657372199924922</v>
      </c>
      <c r="AK14" s="11">
        <f t="shared" si="6"/>
        <v>48.035902283570266</v>
      </c>
      <c r="AL14" s="11"/>
      <c r="AM14" s="11">
        <v>13.252104537603165</v>
      </c>
      <c r="AN14" s="11">
        <v>31.194231091599736</v>
      </c>
      <c r="AO14" s="11">
        <v>1.367011207719701</v>
      </c>
      <c r="AP14" s="11">
        <f t="shared" si="7"/>
        <v>45.813346836922598</v>
      </c>
      <c r="AQ14" s="11"/>
      <c r="AR14" s="11">
        <v>12.779144102888072</v>
      </c>
      <c r="AS14" s="11">
        <v>32.068481912324494</v>
      </c>
      <c r="AT14" s="11">
        <v>0.96092947298699405</v>
      </c>
      <c r="AU14" s="11">
        <f t="shared" si="8"/>
        <v>45.808555488199566</v>
      </c>
    </row>
    <row r="15" spans="1:47" x14ac:dyDescent="0.2">
      <c r="A15" t="str">
        <f>name!E11</f>
        <v>Process, plant and machine operatives</v>
      </c>
      <c r="B15" s="11">
        <v>59.832103563341022</v>
      </c>
      <c r="C15" s="11">
        <v>9.3949816809415605</v>
      </c>
      <c r="D15" s="11">
        <v>9.7806545986144826</v>
      </c>
      <c r="E15" s="11">
        <f t="shared" si="0"/>
        <v>79.007739842897053</v>
      </c>
      <c r="F15" s="11"/>
      <c r="G15" s="11">
        <v>49.042221797976218</v>
      </c>
      <c r="H15" s="11">
        <v>12.942758215323577</v>
      </c>
      <c r="I15" s="11">
        <v>12.294350067351264</v>
      </c>
      <c r="J15" s="11">
        <f t="shared" si="1"/>
        <v>74.279330080651064</v>
      </c>
      <c r="K15" s="11"/>
      <c r="L15" s="11">
        <v>45.338418638778265</v>
      </c>
      <c r="M15" s="11">
        <v>15.714828599246024</v>
      </c>
      <c r="N15" s="11">
        <v>15.231728523110807</v>
      </c>
      <c r="O15" s="11">
        <f t="shared" si="2"/>
        <v>76.284975761135101</v>
      </c>
      <c r="Q15" s="10" t="str">
        <f>name!E11</f>
        <v>Process, plant and machine operatives</v>
      </c>
      <c r="R15" s="11">
        <v>53.571847185908766</v>
      </c>
      <c r="S15" s="11">
        <v>7.0555275718660768</v>
      </c>
      <c r="T15" s="11">
        <v>9.1098715226584197</v>
      </c>
      <c r="U15" s="11">
        <f t="shared" si="3"/>
        <v>69.737246280433268</v>
      </c>
      <c r="V15" s="11"/>
      <c r="W15" s="11">
        <v>43.856571335670886</v>
      </c>
      <c r="X15" s="11">
        <v>10.366091747329243</v>
      </c>
      <c r="Y15" s="11">
        <v>11.366868247935841</v>
      </c>
      <c r="Z15" s="11">
        <f t="shared" si="4"/>
        <v>65.589531330935969</v>
      </c>
      <c r="AA15" s="11"/>
      <c r="AB15" s="11">
        <v>39.151962286680117</v>
      </c>
      <c r="AC15" s="11">
        <v>11.749222325768438</v>
      </c>
      <c r="AD15" s="11">
        <v>14.077019818935874</v>
      </c>
      <c r="AE15" s="11">
        <f t="shared" si="5"/>
        <v>64.978204431384427</v>
      </c>
      <c r="AG15" s="10" t="str">
        <f>name!E11</f>
        <v>Process, plant and machine operatives</v>
      </c>
      <c r="AH15" s="11">
        <v>6.2602563774322357</v>
      </c>
      <c r="AI15" s="11">
        <v>2.3394541090754819</v>
      </c>
      <c r="AJ15" s="11">
        <v>0.67078307595606479</v>
      </c>
      <c r="AK15" s="11">
        <f t="shared" si="6"/>
        <v>9.2704935624637823</v>
      </c>
      <c r="AL15" s="11"/>
      <c r="AM15" s="11">
        <v>5.1856504623053112</v>
      </c>
      <c r="AN15" s="11">
        <v>2.5766664679943418</v>
      </c>
      <c r="AO15" s="11">
        <v>0.92748181941540797</v>
      </c>
      <c r="AP15" s="11">
        <f t="shared" si="7"/>
        <v>8.6897987497150613</v>
      </c>
      <c r="AQ15" s="11"/>
      <c r="AR15" s="11">
        <v>6.1864563520981815</v>
      </c>
      <c r="AS15" s="11">
        <v>3.9656062734776012</v>
      </c>
      <c r="AT15" s="11">
        <v>1.154708704174926</v>
      </c>
      <c r="AU15" s="11">
        <f t="shared" si="8"/>
        <v>11.306771329750708</v>
      </c>
    </row>
    <row r="16" spans="1:47" x14ac:dyDescent="0.2">
      <c r="A16" t="str">
        <f>name!E12</f>
        <v>Elementary occupations</v>
      </c>
      <c r="B16" s="11">
        <v>48.918672337775888</v>
      </c>
      <c r="C16" s="11">
        <v>58.63684950449624</v>
      </c>
      <c r="D16" s="11">
        <v>12.03055308261348</v>
      </c>
      <c r="E16" s="11">
        <f t="shared" si="0"/>
        <v>119.58607492488561</v>
      </c>
      <c r="F16" s="11"/>
      <c r="G16" s="11">
        <v>44.137205196649383</v>
      </c>
      <c r="H16" s="11">
        <v>54.413519747338313</v>
      </c>
      <c r="I16" s="11">
        <v>12.859182430943825</v>
      </c>
      <c r="J16" s="11">
        <f t="shared" si="1"/>
        <v>111.40990737493152</v>
      </c>
      <c r="K16" s="11"/>
      <c r="L16" s="11">
        <v>49.060710431842239</v>
      </c>
      <c r="M16" s="11">
        <v>47.974198238460481</v>
      </c>
      <c r="N16" s="11">
        <v>16.475158023644916</v>
      </c>
      <c r="O16" s="11">
        <f t="shared" si="2"/>
        <v>113.51006669394764</v>
      </c>
      <c r="Q16" s="10" t="str">
        <f>name!E12</f>
        <v>Elementary occupations</v>
      </c>
      <c r="R16" s="11">
        <v>38.718262399740183</v>
      </c>
      <c r="S16" s="11">
        <v>20.568051037022382</v>
      </c>
      <c r="T16" s="11">
        <v>5.8171100505571847</v>
      </c>
      <c r="U16" s="11">
        <f t="shared" si="3"/>
        <v>65.103423487319759</v>
      </c>
      <c r="V16" s="11"/>
      <c r="W16" s="11">
        <v>34.981135033451196</v>
      </c>
      <c r="X16" s="11">
        <v>19.352477100206769</v>
      </c>
      <c r="Y16" s="11">
        <v>5.8340361828233886</v>
      </c>
      <c r="Z16" s="11">
        <f t="shared" si="4"/>
        <v>60.167648316481355</v>
      </c>
      <c r="AA16" s="11"/>
      <c r="AB16" s="11">
        <v>38.846096322306117</v>
      </c>
      <c r="AC16" s="11">
        <v>17.643725049571795</v>
      </c>
      <c r="AD16" s="11">
        <v>7.8762547614089398</v>
      </c>
      <c r="AE16" s="11">
        <f t="shared" si="5"/>
        <v>64.366076133286853</v>
      </c>
      <c r="AG16" s="10" t="str">
        <f>name!E12</f>
        <v>Elementary occupations</v>
      </c>
      <c r="AH16" s="11">
        <v>10.200409938035708</v>
      </c>
      <c r="AI16" s="11">
        <v>38.068798467473819</v>
      </c>
      <c r="AJ16" s="11">
        <v>6.2134430320562997</v>
      </c>
      <c r="AK16" s="11">
        <f t="shared" si="6"/>
        <v>54.482651437565828</v>
      </c>
      <c r="AL16" s="11"/>
      <c r="AM16" s="11">
        <v>9.156070163198212</v>
      </c>
      <c r="AN16" s="11">
        <v>35.061042647131586</v>
      </c>
      <c r="AO16" s="11">
        <v>7.0251462481204356</v>
      </c>
      <c r="AP16" s="11">
        <f t="shared" si="7"/>
        <v>51.24225905845023</v>
      </c>
      <c r="AQ16" s="11"/>
      <c r="AR16" s="11">
        <v>10.214614109536125</v>
      </c>
      <c r="AS16" s="11">
        <v>30.330473188888686</v>
      </c>
      <c r="AT16" s="11">
        <v>8.5989032622359716</v>
      </c>
      <c r="AU16" s="11">
        <f t="shared" si="8"/>
        <v>49.143990560660782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591.61864489140362</v>
      </c>
      <c r="C18" s="34">
        <f t="shared" ref="C18:D18" si="9">SUM(C8:C16)</f>
        <v>292.69089470635799</v>
      </c>
      <c r="D18" s="34">
        <f t="shared" si="9"/>
        <v>121.07546040223848</v>
      </c>
      <c r="E18" s="34">
        <f t="shared" si="0"/>
        <v>1005.3850000000001</v>
      </c>
      <c r="F18" s="34"/>
      <c r="G18" s="34">
        <f>SUM(G8:G16)</f>
        <v>619.9568675560987</v>
      </c>
      <c r="H18" s="34">
        <f t="shared" ref="H18:I18" si="10">SUM(H8:H16)</f>
        <v>312.77154421720081</v>
      </c>
      <c r="I18" s="34">
        <f t="shared" si="10"/>
        <v>132.49458822670027</v>
      </c>
      <c r="J18" s="34">
        <f t="shared" ref="J18" si="11">SUM(G18:I18)</f>
        <v>1065.2229999999997</v>
      </c>
      <c r="K18" s="34"/>
      <c r="L18" s="34">
        <f>SUM(L8:L16)</f>
        <v>667.18672415202127</v>
      </c>
      <c r="M18" s="34">
        <f t="shared" ref="M18:N18" si="12">SUM(M8:M16)</f>
        <v>331.73667343035453</v>
      </c>
      <c r="N18" s="34">
        <f t="shared" si="12"/>
        <v>142.44360241762348</v>
      </c>
      <c r="O18" s="34">
        <f>SUM(L18:N18)</f>
        <v>1141.3669999999993</v>
      </c>
      <c r="Q18" s="231" t="str">
        <f>name!E3</f>
        <v>All occupations</v>
      </c>
      <c r="R18" s="34">
        <f>SUM(R8:R16)</f>
        <v>378.00401171841298</v>
      </c>
      <c r="S18" s="34">
        <f t="shared" ref="S18:T18" si="13">SUM(S8:S16)</f>
        <v>79.335529264630793</v>
      </c>
      <c r="T18" s="34">
        <f t="shared" si="13"/>
        <v>82.353523188819352</v>
      </c>
      <c r="U18" s="34">
        <f t="shared" ref="U18" si="14">SUM(R18:T18)</f>
        <v>539.69306417186317</v>
      </c>
      <c r="V18" s="34"/>
      <c r="W18" s="34">
        <f>SUM(W8:W16)</f>
        <v>381.13515766569247</v>
      </c>
      <c r="X18" s="34">
        <f t="shared" ref="X18:Y18" si="15">SUM(X8:X16)</f>
        <v>93.008205397955706</v>
      </c>
      <c r="Y18" s="34">
        <f t="shared" si="15"/>
        <v>93.976113055801591</v>
      </c>
      <c r="Z18" s="34">
        <f t="shared" ref="Z18" si="16">SUM(W18:Y18)</f>
        <v>568.1194761194497</v>
      </c>
      <c r="AA18" s="34"/>
      <c r="AB18" s="34">
        <f>SUM(AB8:AB16)</f>
        <v>396.73236851835424</v>
      </c>
      <c r="AC18" s="34">
        <f t="shared" ref="AC18:AD18" si="17">SUM(AC8:AC16)</f>
        <v>104.10540294514965</v>
      </c>
      <c r="AD18" s="34">
        <f t="shared" si="17"/>
        <v>100.34616099755826</v>
      </c>
      <c r="AE18" s="34">
        <f t="shared" ref="AE18" si="18">SUM(AB18:AD18)</f>
        <v>601.18393246106211</v>
      </c>
      <c r="AG18" s="231" t="str">
        <f>name!E3</f>
        <v>All occupations</v>
      </c>
      <c r="AH18" s="34">
        <f>SUM(AH8:AH16)</f>
        <v>213.61463317299075</v>
      </c>
      <c r="AI18" s="34">
        <f t="shared" ref="AI18:AJ18" si="19">SUM(AI8:AI16)</f>
        <v>213.35536544172723</v>
      </c>
      <c r="AJ18" s="34">
        <f t="shared" si="19"/>
        <v>38.721937213419132</v>
      </c>
      <c r="AK18" s="34">
        <f t="shared" si="6"/>
        <v>465.6919358281371</v>
      </c>
      <c r="AL18" s="34"/>
      <c r="AM18" s="34">
        <f>SUM(AM8:AM16)</f>
        <v>238.82170989040623</v>
      </c>
      <c r="AN18" s="34">
        <f t="shared" ref="AN18:AO18" si="20">SUM(AN8:AN16)</f>
        <v>219.76333881924512</v>
      </c>
      <c r="AO18" s="34">
        <f t="shared" si="20"/>
        <v>38.518475170898682</v>
      </c>
      <c r="AP18" s="34">
        <f t="shared" si="7"/>
        <v>497.10352388055003</v>
      </c>
      <c r="AQ18" s="34"/>
      <c r="AR18" s="34">
        <f>SUM(AR8:AR16)</f>
        <v>270.45435563366703</v>
      </c>
      <c r="AS18" s="34">
        <f t="shared" ref="AS18:AT18" si="21">SUM(AS8:AS16)</f>
        <v>227.63127048520494</v>
      </c>
      <c r="AT18" s="34">
        <f t="shared" si="21"/>
        <v>42.097441420065216</v>
      </c>
      <c r="AU18" s="34">
        <f t="shared" si="8"/>
        <v>540.18306753893717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10.520938588586738</v>
      </c>
      <c r="C26" s="18">
        <f t="shared" ref="C26:O26" si="22">C8/C$18*100</f>
        <v>3.1146806179828466</v>
      </c>
      <c r="D26" s="18">
        <f t="shared" si="22"/>
        <v>11.542270935196667</v>
      </c>
      <c r="E26" s="18">
        <f t="shared" si="22"/>
        <v>8.4878010464982339</v>
      </c>
      <c r="F26" s="18"/>
      <c r="G26" s="18">
        <f t="shared" si="22"/>
        <v>11.672764202113118</v>
      </c>
      <c r="H26" s="18">
        <f t="shared" si="22"/>
        <v>4.7752001345936677</v>
      </c>
      <c r="I26" s="18">
        <f t="shared" si="22"/>
        <v>12.79677907400437</v>
      </c>
      <c r="J26" s="18">
        <f t="shared" si="22"/>
        <v>9.7873037143812383</v>
      </c>
      <c r="K26" s="18"/>
      <c r="L26" s="18">
        <f t="shared" si="22"/>
        <v>10.923950253991032</v>
      </c>
      <c r="M26" s="18">
        <f t="shared" si="22"/>
        <v>5.3659607137878256</v>
      </c>
      <c r="N26" s="18">
        <f t="shared" si="22"/>
        <v>13.08220111448656</v>
      </c>
      <c r="O26" s="18">
        <f t="shared" si="22"/>
        <v>9.5778802050604082</v>
      </c>
      <c r="Q26" t="str">
        <f>$A$8</f>
        <v>Managers, directors and senior officials</v>
      </c>
      <c r="R26" s="18">
        <f>R8/R$18*100</f>
        <v>11.625930880792453</v>
      </c>
      <c r="S26" s="18">
        <f t="shared" ref="S26:U26" si="23">S8/S$18*100</f>
        <v>4.8958014828516401</v>
      </c>
      <c r="T26" s="18">
        <f t="shared" si="23"/>
        <v>11.647850184055645</v>
      </c>
      <c r="U26" s="18">
        <f t="shared" si="23"/>
        <v>10.639938506085814</v>
      </c>
      <c r="V26" s="18"/>
      <c r="W26" s="18">
        <f t="shared" ref="W26:Z26" si="24">W8/W$18*100</f>
        <v>12.955368337955814</v>
      </c>
      <c r="X26" s="18">
        <f t="shared" si="24"/>
        <v>7.1022488375309907</v>
      </c>
      <c r="Y26" s="18">
        <f t="shared" si="24"/>
        <v>11.737657614422337</v>
      </c>
      <c r="Z26" s="18">
        <f t="shared" si="24"/>
        <v>11.795711102054588</v>
      </c>
      <c r="AA26" s="18"/>
      <c r="AB26" s="18">
        <f t="shared" ref="AB26:AE26" si="25">AB8/AB$18*100</f>
        <v>12.071817300440816</v>
      </c>
      <c r="AC26" s="18">
        <f t="shared" si="25"/>
        <v>7.0054123836905289</v>
      </c>
      <c r="AD26" s="18">
        <f t="shared" si="25"/>
        <v>12.194823051563743</v>
      </c>
      <c r="AE26" s="18">
        <f t="shared" si="25"/>
        <v>11.215013013727562</v>
      </c>
      <c r="AG26" t="str">
        <f>$A$8</f>
        <v>Managers, directors and senior officials</v>
      </c>
      <c r="AH26" s="18">
        <f>AH8/AH$18*100</f>
        <v>8.5655879032550502</v>
      </c>
      <c r="AI26" s="18">
        <f t="shared" ref="AI26:AK26" si="26">AI8/AI$18*100</f>
        <v>2.4523763623289727</v>
      </c>
      <c r="AJ26" s="18">
        <f t="shared" si="26"/>
        <v>11.317725787281042</v>
      </c>
      <c r="AK26" s="18">
        <f t="shared" si="26"/>
        <v>5.9936765604935607</v>
      </c>
      <c r="AL26" s="18"/>
      <c r="AM26" s="18">
        <f t="shared" ref="AM26:AP26" si="27">AM8/AM$18*100</f>
        <v>9.6258584590740686</v>
      </c>
      <c r="AN26" s="18">
        <f t="shared" si="27"/>
        <v>3.7903469516346164</v>
      </c>
      <c r="AO26" s="18">
        <f t="shared" si="27"/>
        <v>15.380788892251429</v>
      </c>
      <c r="AP26" s="18">
        <f t="shared" si="27"/>
        <v>7.4919762863793498</v>
      </c>
      <c r="AQ26" s="18"/>
      <c r="AR26" s="18">
        <f t="shared" ref="AR26:AU26" si="28">AR8/AR$18*100</f>
        <v>9.2401318846576714</v>
      </c>
      <c r="AS26" s="18">
        <f t="shared" si="28"/>
        <v>4.6161701584721309</v>
      </c>
      <c r="AT26" s="18">
        <f t="shared" si="28"/>
        <v>15.197412371133442</v>
      </c>
      <c r="AU26" s="18">
        <f t="shared" si="28"/>
        <v>7.7558720766686493</v>
      </c>
    </row>
    <row r="27" spans="1:47" x14ac:dyDescent="0.2">
      <c r="A27" t="str">
        <f>$A$9</f>
        <v>Professional occupations</v>
      </c>
      <c r="B27" s="18">
        <f t="shared" ref="B27:B34" si="29">B9/B$18*100</f>
        <v>21.274919575893417</v>
      </c>
      <c r="C27" s="18">
        <f t="shared" ref="C27:O27" si="30">C9/C$18*100</f>
        <v>12.358596255808722</v>
      </c>
      <c r="D27" s="18">
        <f t="shared" si="30"/>
        <v>17.254959302573884</v>
      </c>
      <c r="E27" s="18">
        <f t="shared" si="30"/>
        <v>18.195059431831563</v>
      </c>
      <c r="F27" s="18"/>
      <c r="G27" s="18">
        <f t="shared" si="30"/>
        <v>24.956286174100807</v>
      </c>
      <c r="H27" s="18">
        <f t="shared" si="30"/>
        <v>14.455966673154579</v>
      </c>
      <c r="I27" s="18">
        <f t="shared" si="30"/>
        <v>19.980573057158903</v>
      </c>
      <c r="J27" s="18">
        <f t="shared" si="30"/>
        <v>21.254285554842351</v>
      </c>
      <c r="K27" s="18"/>
      <c r="L27" s="18">
        <f t="shared" si="30"/>
        <v>28.229503245575131</v>
      </c>
      <c r="M27" s="18">
        <f t="shared" si="30"/>
        <v>16.700295483031773</v>
      </c>
      <c r="N27" s="18">
        <f t="shared" si="30"/>
        <v>17.486137284902586</v>
      </c>
      <c r="O27" s="18">
        <f t="shared" si="30"/>
        <v>23.537774134813539</v>
      </c>
      <c r="Q27" t="str">
        <f>$A$9</f>
        <v>Professional occupations</v>
      </c>
      <c r="R27" s="18">
        <f t="shared" ref="R27:U27" si="31">R9/R$18*100</f>
        <v>19.831538316202568</v>
      </c>
      <c r="S27" s="18">
        <f t="shared" si="31"/>
        <v>8.3863991610108499</v>
      </c>
      <c r="T27" s="18">
        <f t="shared" si="31"/>
        <v>17.545666109362791</v>
      </c>
      <c r="U27" s="18">
        <f t="shared" si="31"/>
        <v>17.8002804124915</v>
      </c>
      <c r="V27" s="18"/>
      <c r="W27" s="18">
        <f t="shared" ref="W27:Z27" si="32">W9/W$18*100</f>
        <v>23.577077702599475</v>
      </c>
      <c r="X27" s="18">
        <f t="shared" si="32"/>
        <v>10.314669904128669</v>
      </c>
      <c r="Y27" s="18">
        <f t="shared" si="32"/>
        <v>21.001691099228999</v>
      </c>
      <c r="Z27" s="18">
        <f t="shared" si="32"/>
        <v>20.979846603832986</v>
      </c>
      <c r="AA27" s="18"/>
      <c r="AB27" s="18">
        <f t="shared" ref="AB27:AE27" si="33">AB9/AB$18*100</f>
        <v>28.035519678353399</v>
      </c>
      <c r="AC27" s="18">
        <f t="shared" si="33"/>
        <v>12.905177952996777</v>
      </c>
      <c r="AD27" s="18">
        <f t="shared" si="33"/>
        <v>17.620980215885069</v>
      </c>
      <c r="AE27" s="18">
        <f t="shared" si="33"/>
        <v>23.677104168301426</v>
      </c>
      <c r="AG27" t="str">
        <f>$A$9</f>
        <v>Professional occupations</v>
      </c>
      <c r="AH27" s="18">
        <f t="shared" ref="AH27:AK27" si="34">AH9/AH$18*100</f>
        <v>23.82907000322146</v>
      </c>
      <c r="AI27" s="18">
        <f>AI9/AI$18*100</f>
        <v>13.835645394960977</v>
      </c>
      <c r="AJ27" s="18">
        <f t="shared" si="34"/>
        <v>16.636686264680996</v>
      </c>
      <c r="AK27" s="18">
        <f t="shared" si="34"/>
        <v>18.652571109029758</v>
      </c>
      <c r="AL27" s="18"/>
      <c r="AM27" s="18">
        <f t="shared" ref="AM27:AP27" si="35">AM9/AM$18*100</f>
        <v>27.157362610915314</v>
      </c>
      <c r="AN27" s="18">
        <f t="shared" si="35"/>
        <v>16.208645634881933</v>
      </c>
      <c r="AO27" s="18">
        <f t="shared" si="35"/>
        <v>17.489282731175322</v>
      </c>
      <c r="AP27" s="18">
        <f t="shared" si="35"/>
        <v>21.567930712408533</v>
      </c>
      <c r="AQ27" s="18"/>
      <c r="AR27" s="18">
        <f t="shared" ref="AR27:AU27" si="36">AR9/AR$18*100</f>
        <v>28.514059801882773</v>
      </c>
      <c r="AS27" s="18">
        <f t="shared" si="36"/>
        <v>18.435963165447895</v>
      </c>
      <c r="AT27" s="18">
        <f t="shared" si="36"/>
        <v>17.16471702739257</v>
      </c>
      <c r="AU27" s="18">
        <f t="shared" si="36"/>
        <v>23.382710078800457</v>
      </c>
    </row>
    <row r="28" spans="1:47" x14ac:dyDescent="0.2">
      <c r="A28" t="str">
        <f>$A$10</f>
        <v>Associate professional occupations</v>
      </c>
      <c r="B28" s="18">
        <f t="shared" si="29"/>
        <v>13.108885039161436</v>
      </c>
      <c r="C28" s="18">
        <f t="shared" ref="C28:O28" si="37">C10/C$18*100</f>
        <v>8.1003803647515475</v>
      </c>
      <c r="D28" s="18">
        <f t="shared" si="37"/>
        <v>13.587564561905237</v>
      </c>
      <c r="E28" s="18">
        <f t="shared" si="37"/>
        <v>11.708439070012625</v>
      </c>
      <c r="F28" s="18"/>
      <c r="G28" s="18">
        <f t="shared" si="37"/>
        <v>14.905927346062583</v>
      </c>
      <c r="H28" s="18">
        <f t="shared" si="37"/>
        <v>9.3704924899490578</v>
      </c>
      <c r="I28" s="18">
        <f t="shared" si="37"/>
        <v>12.503065690316401</v>
      </c>
      <c r="J28" s="18">
        <f t="shared" si="37"/>
        <v>12.98173619218761</v>
      </c>
      <c r="K28" s="18"/>
      <c r="L28" s="18">
        <f t="shared" si="37"/>
        <v>15.801601078859187</v>
      </c>
      <c r="M28" s="18">
        <f t="shared" si="37"/>
        <v>11.382078624134799</v>
      </c>
      <c r="N28" s="18">
        <f t="shared" si="37"/>
        <v>12.192989038089951</v>
      </c>
      <c r="O28" s="18">
        <f t="shared" si="37"/>
        <v>14.066715300581203</v>
      </c>
      <c r="Q28" t="str">
        <f>$A$10</f>
        <v>Associate professional occupations</v>
      </c>
      <c r="R28" s="18">
        <f t="shared" ref="R28:U28" si="38">R10/R$18*100</f>
        <v>13.120994971709926</v>
      </c>
      <c r="S28" s="18">
        <f t="shared" si="38"/>
        <v>8.018373331130606</v>
      </c>
      <c r="T28" s="18">
        <f t="shared" si="38"/>
        <v>12.246985613710576</v>
      </c>
      <c r="U28" s="18">
        <f t="shared" si="38"/>
        <v>12.237535520261558</v>
      </c>
      <c r="V28" s="18"/>
      <c r="W28" s="18">
        <f t="shared" ref="W28:Z28" si="39">W10/W$18*100</f>
        <v>14.869871122792777</v>
      </c>
      <c r="X28" s="18">
        <f t="shared" si="39"/>
        <v>9.4852393119940643</v>
      </c>
      <c r="Y28" s="18">
        <f t="shared" si="39"/>
        <v>11.907022995771012</v>
      </c>
      <c r="Z28" s="18">
        <f t="shared" si="39"/>
        <v>13.498237294419221</v>
      </c>
      <c r="AA28" s="18"/>
      <c r="AB28" s="18">
        <f t="shared" ref="AB28:AE28" si="40">AB10/AB$18*100</f>
        <v>13.725716174323077</v>
      </c>
      <c r="AC28" s="18">
        <f t="shared" si="40"/>
        <v>9.1415734093409924</v>
      </c>
      <c r="AD28" s="18">
        <f t="shared" si="40"/>
        <v>11.835273347236724</v>
      </c>
      <c r="AE28" s="18">
        <f t="shared" si="40"/>
        <v>12.616350680704807</v>
      </c>
      <c r="AG28" t="str">
        <f>$A$10</f>
        <v>Associate professional occupations</v>
      </c>
      <c r="AH28" s="18">
        <f t="shared" ref="AH28:AK28" si="41">AH10/AH$18*100</f>
        <v>13.087455781170179</v>
      </c>
      <c r="AI28" s="18">
        <f t="shared" si="41"/>
        <v>8.1308744252232401</v>
      </c>
      <c r="AJ28" s="18">
        <f t="shared" si="41"/>
        <v>16.438697729342227</v>
      </c>
      <c r="AK28" s="18">
        <f t="shared" si="41"/>
        <v>11.095266149228603</v>
      </c>
      <c r="AL28" s="18"/>
      <c r="AM28" s="18">
        <f t="shared" ref="AM28:AP28" si="42">AM10/AM$18*100</f>
        <v>14.963469411007488</v>
      </c>
      <c r="AN28" s="18">
        <f t="shared" si="42"/>
        <v>9.3219293581234055</v>
      </c>
      <c r="AO28" s="18">
        <f t="shared" si="42"/>
        <v>13.957271117716138</v>
      </c>
      <c r="AP28" s="18">
        <f t="shared" si="42"/>
        <v>12.391448009709441</v>
      </c>
      <c r="AQ28" s="18"/>
      <c r="AR28" s="18">
        <f t="shared" ref="AR28:AU28" si="43">AR10/AR$18*100</f>
        <v>18.84673870668</v>
      </c>
      <c r="AS28" s="18">
        <f t="shared" si="43"/>
        <v>12.406756374646132</v>
      </c>
      <c r="AT28" s="18">
        <f t="shared" si="43"/>
        <v>13.045663098433247</v>
      </c>
      <c r="AU28" s="18">
        <f t="shared" si="43"/>
        <v>15.680864203197142</v>
      </c>
    </row>
    <row r="29" spans="1:47" x14ac:dyDescent="0.2">
      <c r="A29" t="str">
        <f>$A$11</f>
        <v>Administrative and secretarial occupations</v>
      </c>
      <c r="B29" s="18">
        <f t="shared" si="29"/>
        <v>11.806373283081415</v>
      </c>
      <c r="C29" s="18">
        <f t="shared" ref="C29:O29" si="44">C11/C$18*100</f>
        <v>18.193748663601468</v>
      </c>
      <c r="D29" s="18">
        <f t="shared" si="44"/>
        <v>4.0467603004307771</v>
      </c>
      <c r="E29" s="18">
        <f t="shared" si="44"/>
        <v>12.731419808076479</v>
      </c>
      <c r="F29" s="18"/>
      <c r="G29" s="18">
        <f t="shared" si="44"/>
        <v>11.758943685061588</v>
      </c>
      <c r="H29" s="18">
        <f t="shared" si="44"/>
        <v>17.388366589034813</v>
      </c>
      <c r="I29" s="18">
        <f t="shared" si="44"/>
        <v>2.991041291314767</v>
      </c>
      <c r="J29" s="18">
        <f t="shared" si="44"/>
        <v>12.3212894825669</v>
      </c>
      <c r="K29" s="18"/>
      <c r="L29" s="18">
        <f t="shared" si="44"/>
        <v>11.100273119917532</v>
      </c>
      <c r="M29" s="18">
        <f t="shared" si="44"/>
        <v>15.025759807752614</v>
      </c>
      <c r="N29" s="18">
        <f t="shared" si="44"/>
        <v>2.5559634797940047</v>
      </c>
      <c r="O29" s="18">
        <f t="shared" si="44"/>
        <v>11.17487283246111</v>
      </c>
      <c r="Q29" t="str">
        <f>$A$11</f>
        <v>Administrative and secretarial occupations</v>
      </c>
      <c r="R29" s="18">
        <f t="shared" ref="R29:U29" si="45">R11/R$18*100</f>
        <v>6.6169891755230914</v>
      </c>
      <c r="S29" s="18">
        <f t="shared" si="45"/>
        <v>10.868235440233091</v>
      </c>
      <c r="T29" s="18">
        <f t="shared" si="45"/>
        <v>1.7370581801288012</v>
      </c>
      <c r="U29" s="18">
        <f t="shared" si="45"/>
        <v>6.4972829161085421</v>
      </c>
      <c r="V29" s="18"/>
      <c r="W29" s="18">
        <f t="shared" ref="W29:Z29" si="46">W11/W$18*100</f>
        <v>7.4432317288205425</v>
      </c>
      <c r="X29" s="18">
        <f t="shared" si="46"/>
        <v>11.344657094774959</v>
      </c>
      <c r="Y29" s="18">
        <f t="shared" si="46"/>
        <v>1.493121660438395</v>
      </c>
      <c r="Z29" s="18">
        <f t="shared" si="46"/>
        <v>7.0976994016415533</v>
      </c>
      <c r="AA29" s="18"/>
      <c r="AB29" s="18">
        <f t="shared" ref="AB29:AE29" si="47">AB11/AB$18*100</f>
        <v>9.1075810842997278</v>
      </c>
      <c r="AC29" s="18">
        <f t="shared" si="47"/>
        <v>10.716431304649545</v>
      </c>
      <c r="AD29" s="18">
        <f t="shared" si="47"/>
        <v>1.9206796284399701</v>
      </c>
      <c r="AE29" s="18">
        <f t="shared" si="47"/>
        <v>8.1865851291537712</v>
      </c>
      <c r="AG29" t="str">
        <f>$A$11</f>
        <v>Administrative and secretarial occupations</v>
      </c>
      <c r="AH29" s="18">
        <f t="shared" ref="AH29:AK29" si="48">AH11/AH$18*100</f>
        <v>20.989302288774873</v>
      </c>
      <c r="AI29" s="18">
        <f t="shared" si="48"/>
        <v>20.917717978869117</v>
      </c>
      <c r="AJ29" s="18">
        <f t="shared" si="48"/>
        <v>8.9590173002596956</v>
      </c>
      <c r="AK29" s="18">
        <f t="shared" si="48"/>
        <v>19.95619692539961</v>
      </c>
      <c r="AL29" s="18"/>
      <c r="AM29" s="18">
        <f t="shared" ref="AM29:AP29" si="49">AM11/AM$18*100</f>
        <v>18.646381002366049</v>
      </c>
      <c r="AN29" s="18">
        <f t="shared" si="49"/>
        <v>19.946184362589989</v>
      </c>
      <c r="AO29" s="18">
        <f t="shared" si="49"/>
        <v>6.6456165037337449</v>
      </c>
      <c r="AP29" s="18">
        <f t="shared" si="49"/>
        <v>18.291118939964093</v>
      </c>
      <c r="AQ29" s="18"/>
      <c r="AR29" s="18">
        <f t="shared" ref="AR29:AU29" si="50">AR11/AR$18*100</f>
        <v>14.023374244194271</v>
      </c>
      <c r="AS29" s="18">
        <f t="shared" si="50"/>
        <v>16.996597906060906</v>
      </c>
      <c r="AT29" s="18">
        <f t="shared" si="50"/>
        <v>4.070266807424173</v>
      </c>
      <c r="AU29" s="18">
        <f t="shared" si="50"/>
        <v>14.500616752914238</v>
      </c>
    </row>
    <row r="30" spans="1:47" x14ac:dyDescent="0.2">
      <c r="A30" t="str">
        <f>$A$12</f>
        <v>Skilled trades occupations</v>
      </c>
      <c r="B30" s="18">
        <f t="shared" si="29"/>
        <v>11.866523953526487</v>
      </c>
      <c r="C30" s="18">
        <f t="shared" ref="C30:O30" si="51">C12/C$18*100</f>
        <v>3.7014310747002761</v>
      </c>
      <c r="D30" s="18">
        <f t="shared" si="51"/>
        <v>24.629761708590042</v>
      </c>
      <c r="E30" s="18">
        <f t="shared" si="51"/>
        <v>11.026513954723438</v>
      </c>
      <c r="F30" s="18"/>
      <c r="G30" s="18">
        <f t="shared" si="51"/>
        <v>8.995591408132622</v>
      </c>
      <c r="H30" s="18">
        <f t="shared" si="51"/>
        <v>2.8862644962413735</v>
      </c>
      <c r="I30" s="18">
        <f t="shared" si="51"/>
        <v>24.640892627622218</v>
      </c>
      <c r="J30" s="18">
        <f t="shared" si="51"/>
        <v>9.1477606068816524</v>
      </c>
      <c r="K30" s="18"/>
      <c r="L30" s="18">
        <f t="shared" si="51"/>
        <v>6.7537688355188887</v>
      </c>
      <c r="M30" s="18">
        <f t="shared" si="51"/>
        <v>3.4171051698515051</v>
      </c>
      <c r="N30" s="18">
        <f t="shared" si="51"/>
        <v>23.793051384467002</v>
      </c>
      <c r="O30" s="18">
        <f t="shared" si="51"/>
        <v>7.9104897535754697</v>
      </c>
      <c r="Q30" t="str">
        <f>$A$12</f>
        <v>Skilled trades occupations</v>
      </c>
      <c r="R30" s="18">
        <f t="shared" ref="R30:U30" si="52">R12/R$18*100</f>
        <v>17.54719322644473</v>
      </c>
      <c r="S30" s="18">
        <f t="shared" si="52"/>
        <v>9.5437011214621119</v>
      </c>
      <c r="T30" s="18">
        <f t="shared" si="52"/>
        <v>33.298090792735096</v>
      </c>
      <c r="U30" s="18">
        <f t="shared" si="52"/>
        <v>18.774151047131586</v>
      </c>
      <c r="V30" s="18"/>
      <c r="W30" s="18">
        <f t="shared" ref="W30:Z30" si="53">W12/W$18*100</f>
        <v>13.547408374499687</v>
      </c>
      <c r="X30" s="18">
        <f t="shared" si="53"/>
        <v>6.4310703683839208</v>
      </c>
      <c r="Y30" s="18">
        <f t="shared" si="53"/>
        <v>31.818197946749123</v>
      </c>
      <c r="Z30" s="18">
        <f t="shared" si="53"/>
        <v>15.404658484482772</v>
      </c>
      <c r="AA30" s="18"/>
      <c r="AB30" s="18">
        <f t="shared" ref="AB30:AE30" si="54">AB12/AB$18*100</f>
        <v>10.198072093570683</v>
      </c>
      <c r="AC30" s="18">
        <f t="shared" si="54"/>
        <v>7.3919911939095817</v>
      </c>
      <c r="AD30" s="18">
        <f t="shared" si="54"/>
        <v>30.503055750918413</v>
      </c>
      <c r="AE30" s="18">
        <f t="shared" si="54"/>
        <v>13.101341595854239</v>
      </c>
      <c r="AG30" t="str">
        <f>$A$12</f>
        <v>Skilled trades occupations</v>
      </c>
      <c r="AH30" s="18">
        <f t="shared" ref="AH30:AK30" si="55">AH12/AH$18*100</f>
        <v>1.8142361373183968</v>
      </c>
      <c r="AI30" s="18">
        <f t="shared" si="55"/>
        <v>1.529001122881966</v>
      </c>
      <c r="AJ30" s="18">
        <f t="shared" si="55"/>
        <v>6.1940249760779835</v>
      </c>
      <c r="AK30" s="18">
        <f t="shared" si="55"/>
        <v>2.047732745944987</v>
      </c>
      <c r="AL30" s="18"/>
      <c r="AM30" s="18">
        <f t="shared" ref="AM30:AP30" si="56">AM12/AM$18*100</f>
        <v>1.7313545096622105</v>
      </c>
      <c r="AN30" s="18">
        <f t="shared" si="56"/>
        <v>1.3860323172823164</v>
      </c>
      <c r="AO30" s="18">
        <f t="shared" si="56"/>
        <v>7.1299383877755886</v>
      </c>
      <c r="AP30" s="18">
        <f t="shared" si="56"/>
        <v>1.9970055355701839</v>
      </c>
      <c r="AQ30" s="18"/>
      <c r="AR30" s="18">
        <f t="shared" ref="AR30:AU30" si="57">AR12/AR$18*100</f>
        <v>1.701283782132416</v>
      </c>
      <c r="AS30" s="18">
        <f t="shared" si="57"/>
        <v>1.5992217555316528</v>
      </c>
      <c r="AT30" s="18">
        <f t="shared" si="57"/>
        <v>7.798654676800985</v>
      </c>
      <c r="AU30" s="18">
        <f t="shared" si="57"/>
        <v>2.1334543170862292</v>
      </c>
    </row>
    <row r="31" spans="1:47" x14ac:dyDescent="0.2">
      <c r="A31" t="str">
        <f>$A$13</f>
        <v>Caring, leisure and other service occupations</v>
      </c>
      <c r="B31" s="18">
        <f t="shared" si="29"/>
        <v>7.9569601004740074</v>
      </c>
      <c r="C31" s="18">
        <f t="shared" ref="C31:O31" si="58">C13/C$18*100</f>
        <v>15.391697425252296</v>
      </c>
      <c r="D31" s="18">
        <f t="shared" si="58"/>
        <v>6.6082398708988324</v>
      </c>
      <c r="E31" s="18">
        <f t="shared" si="58"/>
        <v>9.9589623152936877</v>
      </c>
      <c r="F31" s="18"/>
      <c r="G31" s="18">
        <f t="shared" si="58"/>
        <v>7.7317153223596318</v>
      </c>
      <c r="H31" s="18">
        <f t="shared" si="58"/>
        <v>14.384123461319485</v>
      </c>
      <c r="I31" s="18">
        <f t="shared" si="58"/>
        <v>5.4927094425138083</v>
      </c>
      <c r="J31" s="18">
        <f t="shared" si="58"/>
        <v>9.4065081162612039</v>
      </c>
      <c r="K31" s="18"/>
      <c r="L31" s="18">
        <f t="shared" si="58"/>
        <v>8.2857548649369441</v>
      </c>
      <c r="M31" s="18">
        <f t="shared" si="58"/>
        <v>13.5841605059834</v>
      </c>
      <c r="N31" s="18">
        <f t="shared" si="58"/>
        <v>6.6128523916989836</v>
      </c>
      <c r="O31" s="18">
        <f t="shared" si="58"/>
        <v>9.6169491320429756</v>
      </c>
      <c r="Q31" t="str">
        <f>$A$13</f>
        <v>Caring, leisure and other service occupations</v>
      </c>
      <c r="R31" s="18">
        <f t="shared" ref="R31:U31" si="59">R13/R$18*100</f>
        <v>2.4315645604839879</v>
      </c>
      <c r="S31" s="18">
        <f t="shared" si="59"/>
        <v>5.8751485648044497</v>
      </c>
      <c r="T31" s="18">
        <f t="shared" si="59"/>
        <v>1.5620540879332032</v>
      </c>
      <c r="U31" s="18">
        <f t="shared" si="59"/>
        <v>2.805094112869809</v>
      </c>
      <c r="V31" s="18"/>
      <c r="W31" s="18">
        <f t="shared" ref="W31:Z31" si="60">W13/W$18*100</f>
        <v>2.3493510421815897</v>
      </c>
      <c r="X31" s="18">
        <f t="shared" si="60"/>
        <v>5.779140769922976</v>
      </c>
      <c r="Y31" s="18">
        <f t="shared" si="60"/>
        <v>1.5131706280919877</v>
      </c>
      <c r="Z31" s="18">
        <f t="shared" si="60"/>
        <v>2.7725324546235908</v>
      </c>
      <c r="AA31" s="18"/>
      <c r="AB31" s="18">
        <f t="shared" ref="AB31:AE31" si="61">AB13/AB$18*100</f>
        <v>2.4235530717464862</v>
      </c>
      <c r="AC31" s="18">
        <f t="shared" si="61"/>
        <v>6.5725260606258065</v>
      </c>
      <c r="AD31" s="18">
        <f t="shared" si="61"/>
        <v>2.1413039450989859</v>
      </c>
      <c r="AE31" s="18">
        <f t="shared" si="61"/>
        <v>3.0949081541412982</v>
      </c>
      <c r="AG31" t="str">
        <f>$A$13</f>
        <v>Caring, leisure and other service occupations</v>
      </c>
      <c r="AH31" s="18">
        <f t="shared" ref="AH31:AK31" si="62">AH13/AH$18*100</f>
        <v>17.734481656105601</v>
      </c>
      <c r="AI31" s="18">
        <f t="shared" si="62"/>
        <v>18.930396529693418</v>
      </c>
      <c r="AJ31" s="18">
        <f t="shared" si="62"/>
        <v>17.340429626852824</v>
      </c>
      <c r="AK31" s="18">
        <f t="shared" si="62"/>
        <v>18.24962134073289</v>
      </c>
      <c r="AL31" s="18"/>
      <c r="AM31" s="18">
        <f t="shared" ref="AM31:AP31" si="63">AM13/AM$18*100</f>
        <v>16.321421256050616</v>
      </c>
      <c r="AN31" s="18">
        <f t="shared" si="63"/>
        <v>18.02592287111792</v>
      </c>
      <c r="AO31" s="18">
        <f t="shared" si="63"/>
        <v>15.201857789502494</v>
      </c>
      <c r="AP31" s="18">
        <f t="shared" si="63"/>
        <v>16.988210108750756</v>
      </c>
      <c r="AQ31" s="18"/>
      <c r="AR31" s="18">
        <f t="shared" ref="AR31:AU31" si="64">AR13/AR$18*100</f>
        <v>16.885080975606844</v>
      </c>
      <c r="AS31" s="18">
        <f t="shared" si="64"/>
        <v>16.790877349772607</v>
      </c>
      <c r="AT31" s="18">
        <f t="shared" si="64"/>
        <v>17.271522020894935</v>
      </c>
      <c r="AU31" s="18">
        <f t="shared" si="64"/>
        <v>16.875499942661449</v>
      </c>
    </row>
    <row r="32" spans="1:47" x14ac:dyDescent="0.2">
      <c r="A32" t="str">
        <f>$A$14</f>
        <v>Sales and customer service occupations</v>
      </c>
      <c r="B32" s="18">
        <f t="shared" si="29"/>
        <v>5.0834946900177531</v>
      </c>
      <c r="C32" s="18">
        <f t="shared" ref="C32:O32" si="65">C14/C$18*100</f>
        <v>15.895889382902828</v>
      </c>
      <c r="D32" s="18">
        <f t="shared" si="65"/>
        <v>4.3158864409456754</v>
      </c>
      <c r="E32" s="18">
        <f t="shared" si="65"/>
        <v>8.1387928637659694</v>
      </c>
      <c r="F32" s="18"/>
      <c r="G32" s="18">
        <f t="shared" si="65"/>
        <v>4.9487864114166609</v>
      </c>
      <c r="H32" s="18">
        <f t="shared" si="65"/>
        <v>15.204290119988705</v>
      </c>
      <c r="I32" s="18">
        <f t="shared" si="65"/>
        <v>2.6103653073522937</v>
      </c>
      <c r="J32" s="18">
        <f t="shared" si="65"/>
        <v>7.6691572543027764</v>
      </c>
      <c r="K32" s="18"/>
      <c r="L32" s="18">
        <f t="shared" si="65"/>
        <v>4.7563165496343522</v>
      </c>
      <c r="M32" s="18">
        <f t="shared" si="65"/>
        <v>15.325970407819769</v>
      </c>
      <c r="N32" s="18">
        <f t="shared" si="65"/>
        <v>2.0175490053927945</v>
      </c>
      <c r="O32" s="18">
        <f t="shared" si="65"/>
        <v>7.4865706178161977</v>
      </c>
      <c r="Q32" t="str">
        <f>$A$14</f>
        <v>Sales and customer service occupations</v>
      </c>
      <c r="R32" s="18">
        <f t="shared" ref="R32:U32" si="66">R14/R$18*100</f>
        <v>4.4106750804745669</v>
      </c>
      <c r="S32" s="18">
        <f t="shared" si="66"/>
        <v>17.593667770673768</v>
      </c>
      <c r="T32" s="18">
        <f t="shared" si="66"/>
        <v>3.8368026484739977</v>
      </c>
      <c r="U32" s="18">
        <f t="shared" si="66"/>
        <v>6.2610217905344223</v>
      </c>
      <c r="V32" s="18"/>
      <c r="W32" s="18">
        <f t="shared" ref="W32:Z32" si="67">W14/W$18*100</f>
        <v>4.5727181893684961</v>
      </c>
      <c r="X32" s="18">
        <f t="shared" si="67"/>
        <v>17.590342522953108</v>
      </c>
      <c r="Y32" s="18">
        <f t="shared" si="67"/>
        <v>2.2256523380866065</v>
      </c>
      <c r="Z32" s="18">
        <f t="shared" si="67"/>
        <v>6.3156222679003813</v>
      </c>
      <c r="AA32" s="18"/>
      <c r="AB32" s="18">
        <f>AB14/AB$18*100</f>
        <v>4.7776208797142559</v>
      </c>
      <c r="AC32" s="18">
        <f t="shared" ref="AC32:AE32" si="68">AC14/AC$18*100</f>
        <v>18.033053000513888</v>
      </c>
      <c r="AD32" s="18">
        <f t="shared" si="68"/>
        <v>1.9063410018067197</v>
      </c>
      <c r="AE32" s="18">
        <f t="shared" si="68"/>
        <v>6.5937708635980696</v>
      </c>
      <c r="AG32" t="str">
        <f>$A$14</f>
        <v>Sales and customer service occupations</v>
      </c>
      <c r="AH32" s="18">
        <f t="shared" ref="AH32:AK32" si="69">AH14/AH$18*100</f>
        <v>6.2740896777879955</v>
      </c>
      <c r="AI32" s="18">
        <f t="shared" si="69"/>
        <v>15.264575768225319</v>
      </c>
      <c r="AJ32" s="18">
        <f t="shared" si="69"/>
        <v>5.334798227183243</v>
      </c>
      <c r="AK32" s="18">
        <f t="shared" si="69"/>
        <v>10.314952565830524</v>
      </c>
      <c r="AL32" s="18"/>
      <c r="AM32" s="18">
        <f t="shared" ref="AM32:AP32" si="70">AM14/AM$18*100</f>
        <v>5.5489530427047322</v>
      </c>
      <c r="AN32" s="18">
        <f t="shared" si="70"/>
        <v>14.194465400462869</v>
      </c>
      <c r="AO32" s="18">
        <f t="shared" si="70"/>
        <v>3.548975398570553</v>
      </c>
      <c r="AP32" s="18">
        <f t="shared" si="70"/>
        <v>9.2160575485944811</v>
      </c>
      <c r="AQ32" s="18"/>
      <c r="AR32" s="18">
        <f t="shared" ref="AR32:AU32" si="71">AR14/AR$18*100</f>
        <v>4.725065001429499</v>
      </c>
      <c r="AS32" s="18">
        <f t="shared" si="71"/>
        <v>14.087907098163303</v>
      </c>
      <c r="AT32" s="18">
        <f t="shared" si="71"/>
        <v>2.2826315342978991</v>
      </c>
      <c r="AU32" s="18">
        <f t="shared" si="71"/>
        <v>8.4801909280315648</v>
      </c>
    </row>
    <row r="33" spans="1:47" x14ac:dyDescent="0.2">
      <c r="A33" t="str">
        <f>$A$15</f>
        <v>Process, plant and machine operatives</v>
      </c>
      <c r="B33" s="18">
        <f t="shared" si="29"/>
        <v>10.113289038468977</v>
      </c>
      <c r="C33" s="18">
        <f t="shared" ref="C33:O33" si="72">C15/C$18*100</f>
        <v>3.2098646903133328</v>
      </c>
      <c r="D33" s="18">
        <f t="shared" si="72"/>
        <v>8.0781477651384215</v>
      </c>
      <c r="E33" s="18">
        <f t="shared" si="72"/>
        <v>7.8584561976652774</v>
      </c>
      <c r="F33" s="18"/>
      <c r="G33" s="18">
        <f t="shared" si="72"/>
        <v>7.9105861011433163</v>
      </c>
      <c r="H33" s="18">
        <f t="shared" si="72"/>
        <v>4.1380868735090619</v>
      </c>
      <c r="I33" s="18">
        <f t="shared" si="72"/>
        <v>9.2791337607808124</v>
      </c>
      <c r="J33" s="18">
        <f t="shared" si="72"/>
        <v>6.9731248837709172</v>
      </c>
      <c r="K33" s="18"/>
      <c r="L33" s="18">
        <f t="shared" si="72"/>
        <v>6.795461749692687</v>
      </c>
      <c r="M33" s="18">
        <f t="shared" si="72"/>
        <v>4.7371393812885829</v>
      </c>
      <c r="N33" s="18">
        <f t="shared" si="72"/>
        <v>10.693164357395036</v>
      </c>
      <c r="O33" s="18">
        <f t="shared" si="72"/>
        <v>6.6836500232734215</v>
      </c>
      <c r="Q33" t="str">
        <f>$A$15</f>
        <v>Process, plant and machine operatives</v>
      </c>
      <c r="R33" s="18">
        <f t="shared" ref="R33:U33" si="73">R15/R$18*100</f>
        <v>14.172295934736297</v>
      </c>
      <c r="S33" s="18">
        <f t="shared" si="73"/>
        <v>8.8932759852546397</v>
      </c>
      <c r="T33" s="18">
        <f t="shared" si="73"/>
        <v>11.061908671194789</v>
      </c>
      <c r="U33" s="18">
        <f t="shared" si="73"/>
        <v>12.921649528226235</v>
      </c>
      <c r="V33" s="18"/>
      <c r="W33" s="18">
        <f t="shared" ref="W33:Z33" si="74">W15/W$18*100</f>
        <v>11.506829127041353</v>
      </c>
      <c r="X33" s="18">
        <f t="shared" si="74"/>
        <v>11.145351856834221</v>
      </c>
      <c r="Y33" s="18">
        <f t="shared" si="74"/>
        <v>12.095486691587645</v>
      </c>
      <c r="Z33" s="18">
        <f t="shared" si="74"/>
        <v>11.545024257740016</v>
      </c>
      <c r="AA33" s="18"/>
      <c r="AB33" s="18">
        <f t="shared" ref="AB33:AE33" si="75">AB15/AB$18*100</f>
        <v>9.8686080071807432</v>
      </c>
      <c r="AC33" s="18">
        <f t="shared" si="75"/>
        <v>11.285891023311045</v>
      </c>
      <c r="AD33" s="18">
        <f t="shared" si="75"/>
        <v>14.028458766128992</v>
      </c>
      <c r="AE33" s="18">
        <f t="shared" si="75"/>
        <v>10.808373431635747</v>
      </c>
      <c r="AG33" t="str">
        <f>$A$15</f>
        <v>Process, plant and machine operatives</v>
      </c>
      <c r="AH33" s="18">
        <f t="shared" ref="AH33:AK33" si="76">AH15/AH$18*100</f>
        <v>2.9306308675784938</v>
      </c>
      <c r="AI33" s="18">
        <f t="shared" si="76"/>
        <v>1.0965058714281297</v>
      </c>
      <c r="AJ33" s="18">
        <f t="shared" si="76"/>
        <v>1.732307638068284</v>
      </c>
      <c r="AK33" s="18">
        <f t="shared" si="76"/>
        <v>1.990692311641197</v>
      </c>
      <c r="AL33" s="18"/>
      <c r="AM33" s="18">
        <f t="shared" ref="AM33:AP33" si="77">AM15/AM$18*100</f>
        <v>2.1713480171819279</v>
      </c>
      <c r="AN33" s="18">
        <f t="shared" si="77"/>
        <v>1.1724732987032223</v>
      </c>
      <c r="AO33" s="18">
        <f t="shared" si="77"/>
        <v>2.4078882024803909</v>
      </c>
      <c r="AP33" s="18">
        <f t="shared" si="77"/>
        <v>1.7480863305654519</v>
      </c>
      <c r="AQ33" s="18"/>
      <c r="AR33" s="18">
        <f t="shared" ref="AR33:AU33" si="78">AR15/AR$18*100</f>
        <v>2.2874308448845229</v>
      </c>
      <c r="AS33" s="18">
        <f t="shared" si="78"/>
        <v>1.7421184115103152</v>
      </c>
      <c r="AT33" s="18">
        <f t="shared" si="78"/>
        <v>2.7429427186625848</v>
      </c>
      <c r="AU33" s="18">
        <f t="shared" si="78"/>
        <v>2.0931369399015272</v>
      </c>
    </row>
    <row r="34" spans="1:47" x14ac:dyDescent="0.2">
      <c r="A34" t="str">
        <f>$A$16</f>
        <v>Elementary occupations</v>
      </c>
      <c r="B34" s="18">
        <f t="shared" si="29"/>
        <v>8.2686157307897723</v>
      </c>
      <c r="C34" s="18">
        <f t="shared" ref="C34:O34" si="79">C16/C$18*100</f>
        <v>20.033711524686694</v>
      </c>
      <c r="D34" s="18">
        <f t="shared" si="79"/>
        <v>9.9364091143204583</v>
      </c>
      <c r="E34" s="18">
        <f t="shared" si="79"/>
        <v>11.894555312132725</v>
      </c>
      <c r="F34" s="18"/>
      <c r="G34" s="18">
        <f t="shared" si="79"/>
        <v>7.1193993496096715</v>
      </c>
      <c r="H34" s="18">
        <f t="shared" si="79"/>
        <v>17.397209162209283</v>
      </c>
      <c r="I34" s="18">
        <f t="shared" si="79"/>
        <v>9.7054397489364366</v>
      </c>
      <c r="J34" s="18">
        <f t="shared" si="79"/>
        <v>10.458834194805364</v>
      </c>
      <c r="K34" s="18"/>
      <c r="L34" s="18">
        <f t="shared" si="79"/>
        <v>7.3533703018742251</v>
      </c>
      <c r="M34" s="18">
        <f t="shared" si="79"/>
        <v>14.461529906349737</v>
      </c>
      <c r="N34" s="18">
        <f t="shared" si="79"/>
        <v>11.566091943773086</v>
      </c>
      <c r="O34" s="18">
        <f t="shared" si="79"/>
        <v>9.9450980003756637</v>
      </c>
      <c r="Q34" t="str">
        <f>$A$16</f>
        <v>Elementary occupations</v>
      </c>
      <c r="R34" s="18">
        <f t="shared" ref="R34:U34" si="80">R16/R$18*100</f>
        <v>10.242817853632365</v>
      </c>
      <c r="S34" s="18">
        <f t="shared" si="80"/>
        <v>25.925397142578827</v>
      </c>
      <c r="T34" s="18">
        <f t="shared" si="80"/>
        <v>7.0635837124050802</v>
      </c>
      <c r="U34" s="18">
        <f t="shared" si="80"/>
        <v>12.063046166290517</v>
      </c>
      <c r="V34" s="18"/>
      <c r="W34" s="18">
        <f t="shared" ref="W34:Z34" si="81">W16/W$18*100</f>
        <v>9.1781443747402651</v>
      </c>
      <c r="X34" s="18">
        <f t="shared" si="81"/>
        <v>20.807279333477098</v>
      </c>
      <c r="Y34" s="18">
        <f t="shared" si="81"/>
        <v>6.2079990256239119</v>
      </c>
      <c r="Z34" s="18">
        <f t="shared" si="81"/>
        <v>10.590668133304909</v>
      </c>
      <c r="AA34" s="18"/>
      <c r="AB34" s="18">
        <f t="shared" ref="AB34:AE34" si="82">AB16/AB$18*100</f>
        <v>9.7915117103708074</v>
      </c>
      <c r="AC34" s="18">
        <f t="shared" si="82"/>
        <v>16.947943670961827</v>
      </c>
      <c r="AD34" s="18">
        <f t="shared" si="82"/>
        <v>7.8490842929213755</v>
      </c>
      <c r="AE34" s="18">
        <f t="shared" si="82"/>
        <v>10.706552962883078</v>
      </c>
      <c r="AG34" t="str">
        <f>$A$16</f>
        <v>Elementary occupations</v>
      </c>
      <c r="AH34" s="18">
        <f t="shared" ref="AH34:AK34" si="83">AH16/AH$18*100</f>
        <v>4.7751456847879643</v>
      </c>
      <c r="AI34" s="18">
        <f t="shared" si="83"/>
        <v>17.842906546388861</v>
      </c>
      <c r="AJ34" s="18">
        <f t="shared" si="83"/>
        <v>16.046312450253712</v>
      </c>
      <c r="AK34" s="18">
        <f t="shared" si="83"/>
        <v>11.699290291698881</v>
      </c>
      <c r="AL34" s="18"/>
      <c r="AM34" s="18">
        <f t="shared" ref="AM34:AP34" si="84">AM16/AM$18*100</f>
        <v>3.8338516910375842</v>
      </c>
      <c r="AN34" s="18">
        <f t="shared" si="84"/>
        <v>15.953999805203733</v>
      </c>
      <c r="AO34" s="18">
        <f t="shared" si="84"/>
        <v>18.238380976794339</v>
      </c>
      <c r="AP34" s="18">
        <f t="shared" si="84"/>
        <v>10.308166528057711</v>
      </c>
      <c r="AQ34" s="18"/>
      <c r="AR34" s="18">
        <f t="shared" ref="AR34:AU34" si="85">AR16/AR$18*100</f>
        <v>3.7768347585320146</v>
      </c>
      <c r="AS34" s="18">
        <f t="shared" si="85"/>
        <v>13.324387780395067</v>
      </c>
      <c r="AT34" s="18">
        <f t="shared" si="85"/>
        <v>20.426189744960162</v>
      </c>
      <c r="AU34" s="18">
        <f t="shared" si="85"/>
        <v>9.0976547607387594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10.122268996976501</v>
      </c>
      <c r="C44" s="27">
        <f t="shared" ref="C44:E44" si="93">H8-C8</f>
        <v>5.8190806324109516</v>
      </c>
      <c r="D44" s="27">
        <f t="shared" si="93"/>
        <v>2.9801820647195161</v>
      </c>
      <c r="E44" s="27">
        <f t="shared" si="93"/>
        <v>18.92153169410696</v>
      </c>
      <c r="F44" s="27"/>
      <c r="G44" s="27">
        <f>L8-G8</f>
        <v>0.51704254296905106</v>
      </c>
      <c r="H44" s="27">
        <f t="shared" ref="H44:J44" si="94">M8-H8</f>
        <v>2.8653923690689744</v>
      </c>
      <c r="I44" s="27">
        <f t="shared" si="94"/>
        <v>1.6797188026105054</v>
      </c>
      <c r="J44" s="27">
        <f t="shared" si="94"/>
        <v>5.0621537146485309</v>
      </c>
      <c r="K44" s="27"/>
      <c r="L44" s="27">
        <f>L8-B8</f>
        <v>10.639311539945552</v>
      </c>
      <c r="M44" s="27">
        <f t="shared" ref="M44:O44" si="95">M8-C8</f>
        <v>8.6844730014799261</v>
      </c>
      <c r="N44" s="27">
        <f t="shared" si="95"/>
        <v>4.6599008673300215</v>
      </c>
      <c r="O44" s="27">
        <f t="shared" si="95"/>
        <v>23.983685408755491</v>
      </c>
      <c r="Q44" t="str">
        <f>$A$8</f>
        <v>Managers, directors and senior officials</v>
      </c>
      <c r="R44" s="27">
        <f>W8-R8</f>
        <v>5.4309784120338023</v>
      </c>
      <c r="S44" s="27">
        <f t="shared" ref="S44:S52" si="96">X8-S8</f>
        <v>2.7215641685187544</v>
      </c>
      <c r="T44" s="27">
        <f t="shared" ref="T44:T52" si="97">Y8-T8</f>
        <v>1.4381793875072368</v>
      </c>
      <c r="U44" s="27">
        <f t="shared" ref="U44:U52" si="98">Z8-U8</f>
        <v>9.5907219680597962</v>
      </c>
      <c r="V44" s="27"/>
      <c r="W44" s="27">
        <f>AB8-W8</f>
        <v>-1.4846568417917965</v>
      </c>
      <c r="X44" s="27">
        <f t="shared" ref="X44:X52" si="99">AC8-X8</f>
        <v>0.68733860332569297</v>
      </c>
      <c r="Y44" s="27">
        <f t="shared" ref="Y44:Y52" si="100">AD8-Y8</f>
        <v>1.206442382857059</v>
      </c>
      <c r="Z44" s="27">
        <f t="shared" ref="Z44:Z52" si="101">AE8-Z8</f>
        <v>0.40912414439094391</v>
      </c>
      <c r="AA44" s="27"/>
      <c r="AB44" s="27">
        <f>AB8-R8</f>
        <v>3.9463215702420058</v>
      </c>
      <c r="AC44" s="27">
        <f t="shared" ref="AC44:AC52" si="102">AC8-S8</f>
        <v>3.4089027718444473</v>
      </c>
      <c r="AD44" s="27">
        <f t="shared" ref="AD44:AD52" si="103">AD8-T8</f>
        <v>2.6446217703642958</v>
      </c>
      <c r="AE44" s="27">
        <f t="shared" ref="AE44:AE52" si="104">AE8-U8</f>
        <v>9.9998461124507401</v>
      </c>
      <c r="AG44" t="str">
        <f>$A$8</f>
        <v>Managers, directors and senior officials</v>
      </c>
      <c r="AH44" s="27">
        <f>AM8-AH8</f>
        <v>4.6912905849426565</v>
      </c>
      <c r="AI44" s="27">
        <f t="shared" ref="AI44:AI52" si="105">AN8-AI8</f>
        <v>3.0975164638921946</v>
      </c>
      <c r="AJ44" s="27">
        <f t="shared" ref="AJ44:AJ52" si="106">AO8-AJ8</f>
        <v>1.5420026772122979</v>
      </c>
      <c r="AK44" s="27">
        <f t="shared" ref="AK44:AK52" si="107">AP8-AK8</f>
        <v>9.3308097260471499</v>
      </c>
      <c r="AL44" s="27"/>
      <c r="AM44" s="27">
        <f>AR8-AM8</f>
        <v>2.0016993847609221</v>
      </c>
      <c r="AN44" s="27">
        <f t="shared" ref="AN44:AN52" si="108">AS8-AN8</f>
        <v>2.1780537657432983</v>
      </c>
      <c r="AO44" s="27">
        <f t="shared" ref="AO44:AO52" si="109">AT8-AO8</f>
        <v>0.47327641975343671</v>
      </c>
      <c r="AP44" s="27">
        <f t="shared" ref="AP44:AP52" si="110">AU8-AP8</f>
        <v>4.6530295702576581</v>
      </c>
      <c r="AQ44" s="27"/>
      <c r="AR44" s="27">
        <f>AR8-AH8</f>
        <v>6.6929899697035786</v>
      </c>
      <c r="AS44" s="27">
        <f t="shared" ref="AS44:AS52" si="111">AS8-AI8</f>
        <v>5.2755702296354929</v>
      </c>
      <c r="AT44" s="27">
        <f t="shared" ref="AT44:AT52" si="112">AT8-AJ8</f>
        <v>2.0152790969657346</v>
      </c>
      <c r="AU44" s="27">
        <f t="shared" ref="AU44:AU52" si="113">AU8-AK8</f>
        <v>13.983839296304808</v>
      </c>
    </row>
    <row r="45" spans="1:47" x14ac:dyDescent="0.2">
      <c r="A45" t="str">
        <f>$A$9</f>
        <v>Professional occupations</v>
      </c>
      <c r="B45" s="27">
        <f t="shared" ref="B45:B54" si="114">G9-B9</f>
        <v>28.851819126654519</v>
      </c>
      <c r="C45" s="27">
        <f t="shared" ref="C45:C54" si="115">H9-C9</f>
        <v>9.0416642408764787</v>
      </c>
      <c r="D45" s="27">
        <f t="shared" ref="D45:D54" si="116">I9-D9</f>
        <v>5.5816565796075004</v>
      </c>
      <c r="E45" s="27">
        <f t="shared" ref="E45:E54" si="117">J9-E9</f>
        <v>43.475139947138501</v>
      </c>
      <c r="F45" s="27"/>
      <c r="G45" s="27">
        <f t="shared" ref="G45:G54" si="118">L9-G9</f>
        <v>33.625287925250149</v>
      </c>
      <c r="H45" s="27">
        <f t="shared" ref="H45:H54" si="119">M9-H9</f>
        <v>10.186854493299876</v>
      </c>
      <c r="I45" s="27">
        <f t="shared" ref="I45:I54" si="120">N9-I9</f>
        <v>-1.5652941251112438</v>
      </c>
      <c r="J45" s="27">
        <f t="shared" ref="J45:J54" si="121">O9-J9</f>
        <v>42.246848293438774</v>
      </c>
      <c r="K45" s="27"/>
      <c r="L45" s="27">
        <f t="shared" ref="L45:L54" si="122">L9-B9</f>
        <v>62.477107051904667</v>
      </c>
      <c r="M45" s="27">
        <f t="shared" ref="M45:M54" si="123">M9-C9</f>
        <v>19.228518734176355</v>
      </c>
      <c r="N45" s="27">
        <f t="shared" ref="N45:N54" si="124">N9-D9</f>
        <v>4.0163624544962566</v>
      </c>
      <c r="O45" s="27">
        <f t="shared" ref="O45:O54" si="125">O9-E9</f>
        <v>85.721988240577275</v>
      </c>
      <c r="Q45" t="str">
        <f>$A$9</f>
        <v>Professional occupations</v>
      </c>
      <c r="R45" s="27">
        <f t="shared" ref="R45:R52" si="126">W9-R9</f>
        <v>14.896521854045417</v>
      </c>
      <c r="S45" s="27">
        <f t="shared" si="96"/>
        <v>2.9400952099205995</v>
      </c>
      <c r="T45" s="27">
        <f t="shared" si="97"/>
        <v>5.2870987630347592</v>
      </c>
      <c r="U45" s="27">
        <f t="shared" si="98"/>
        <v>23.12371582700078</v>
      </c>
      <c r="V45" s="27"/>
      <c r="W45" s="27">
        <f t="shared" ref="W45:W52" si="127">AB9-W9</f>
        <v>21.365448971595399</v>
      </c>
      <c r="X45" s="27">
        <f t="shared" si="99"/>
        <v>3.8414981382027964</v>
      </c>
      <c r="Y45" s="27">
        <f t="shared" si="100"/>
        <v>-2.0545957942617434</v>
      </c>
      <c r="Z45" s="27">
        <f t="shared" si="101"/>
        <v>23.15235131553645</v>
      </c>
      <c r="AA45" s="27"/>
      <c r="AB45" s="27">
        <f t="shared" ref="AB45:AB52" si="128">AB9-R9</f>
        <v>36.261970825640816</v>
      </c>
      <c r="AC45" s="27">
        <f t="shared" si="102"/>
        <v>6.7815933481233959</v>
      </c>
      <c r="AD45" s="27">
        <f t="shared" si="103"/>
        <v>3.2325029687730158</v>
      </c>
      <c r="AE45" s="27">
        <f t="shared" si="104"/>
        <v>46.276067142537229</v>
      </c>
      <c r="AG45" t="str">
        <f>$A$9</f>
        <v>Professional occupations</v>
      </c>
      <c r="AH45" s="27">
        <f t="shared" ref="AH45:AH52" si="129">AM9-AH9</f>
        <v>13.955297272609116</v>
      </c>
      <c r="AI45" s="27">
        <f t="shared" si="105"/>
        <v>6.1015690309558686</v>
      </c>
      <c r="AJ45" s="27">
        <f t="shared" si="106"/>
        <v>0.29455781657273672</v>
      </c>
      <c r="AK45" s="27">
        <f t="shared" si="107"/>
        <v>20.351424120137722</v>
      </c>
      <c r="AL45" s="27"/>
      <c r="AM45" s="27">
        <f t="shared" ref="AM45:AM52" si="130">AR9-AM9</f>
        <v>12.259838953654722</v>
      </c>
      <c r="AN45" s="27">
        <f t="shared" si="108"/>
        <v>6.3453563550970813</v>
      </c>
      <c r="AO45" s="27">
        <f t="shared" si="109"/>
        <v>0.48930166915050943</v>
      </c>
      <c r="AP45" s="27">
        <f t="shared" si="110"/>
        <v>19.09449697790231</v>
      </c>
      <c r="AQ45" s="27"/>
      <c r="AR45" s="27">
        <f t="shared" ref="AR45:AR52" si="131">AR9-AH9</f>
        <v>26.215136226263837</v>
      </c>
      <c r="AS45" s="27">
        <f t="shared" si="111"/>
        <v>12.44692538605295</v>
      </c>
      <c r="AT45" s="27">
        <f t="shared" si="112"/>
        <v>0.78385948572324615</v>
      </c>
      <c r="AU45" s="27">
        <f t="shared" si="113"/>
        <v>39.445921098040031</v>
      </c>
    </row>
    <row r="46" spans="1:47" x14ac:dyDescent="0.2">
      <c r="A46" t="str">
        <f>$A$10</f>
        <v>Associate professional occupations</v>
      </c>
      <c r="B46" s="27">
        <f t="shared" si="114"/>
        <v>14.855712225778689</v>
      </c>
      <c r="C46" s="27">
        <f t="shared" si="115"/>
        <v>5.5991582973610505</v>
      </c>
      <c r="D46" s="27">
        <f t="shared" si="116"/>
        <v>0.11467905132039036</v>
      </c>
      <c r="E46" s="27">
        <f t="shared" si="117"/>
        <v>20.56954957446014</v>
      </c>
      <c r="F46" s="27"/>
      <c r="G46" s="27">
        <f t="shared" si="118"/>
        <v>13.01586434677354</v>
      </c>
      <c r="H46" s="27">
        <f t="shared" si="119"/>
        <v>8.4502949333617501</v>
      </c>
      <c r="I46" s="27">
        <f t="shared" si="120"/>
        <v>0.80224742614270994</v>
      </c>
      <c r="J46" s="27">
        <f t="shared" si="121"/>
        <v>22.268406706278</v>
      </c>
      <c r="K46" s="27"/>
      <c r="L46" s="27">
        <f t="shared" si="122"/>
        <v>27.871576572552229</v>
      </c>
      <c r="M46" s="27">
        <f t="shared" si="123"/>
        <v>14.049453230722801</v>
      </c>
      <c r="N46" s="27">
        <f t="shared" si="124"/>
        <v>0.9169264774631003</v>
      </c>
      <c r="O46" s="27">
        <f t="shared" si="125"/>
        <v>42.83795628073814</v>
      </c>
      <c r="Q46" t="str">
        <f>$A$10</f>
        <v>Associate professional occupations</v>
      </c>
      <c r="R46" s="27">
        <f t="shared" si="126"/>
        <v>7.0764193781067561</v>
      </c>
      <c r="S46" s="27">
        <f t="shared" si="96"/>
        <v>2.4606319411206075</v>
      </c>
      <c r="T46" s="27">
        <f t="shared" si="97"/>
        <v>1.1039332547675507</v>
      </c>
      <c r="U46" s="27">
        <f t="shared" si="98"/>
        <v>10.640984573994913</v>
      </c>
      <c r="V46" s="27"/>
      <c r="W46" s="27">
        <f>AB10-W10</f>
        <v>-2.2199478740427381</v>
      </c>
      <c r="X46" s="27">
        <f t="shared" si="99"/>
        <v>0.6948209715340159</v>
      </c>
      <c r="Y46" s="27">
        <f t="shared" si="100"/>
        <v>0.68648505543320582</v>
      </c>
      <c r="Z46" s="27">
        <f t="shared" si="101"/>
        <v>-0.8386418470755217</v>
      </c>
      <c r="AA46" s="27"/>
      <c r="AB46" s="27">
        <f t="shared" si="128"/>
        <v>4.8564715040640181</v>
      </c>
      <c r="AC46" s="27">
        <f t="shared" si="102"/>
        <v>3.1554529126546234</v>
      </c>
      <c r="AD46" s="27">
        <f t="shared" si="103"/>
        <v>1.7904183102007565</v>
      </c>
      <c r="AE46" s="27">
        <f t="shared" si="104"/>
        <v>9.8023427269193917</v>
      </c>
      <c r="AG46" t="str">
        <f>$A$10</f>
        <v>Associate professional occupations</v>
      </c>
      <c r="AH46" s="27">
        <f t="shared" si="129"/>
        <v>7.7792928476719325</v>
      </c>
      <c r="AI46" s="27">
        <f t="shared" si="105"/>
        <v>3.1385263562404404</v>
      </c>
      <c r="AJ46" s="27">
        <f t="shared" si="106"/>
        <v>-0.98925420344714965</v>
      </c>
      <c r="AK46" s="27">
        <f t="shared" si="107"/>
        <v>9.9285650004652268</v>
      </c>
      <c r="AL46" s="27"/>
      <c r="AM46" s="27">
        <f t="shared" si="130"/>
        <v>15.235812220816321</v>
      </c>
      <c r="AN46" s="27">
        <f t="shared" si="108"/>
        <v>7.7554739618277218</v>
      </c>
      <c r="AO46" s="27">
        <f t="shared" si="109"/>
        <v>0.11576237070949702</v>
      </c>
      <c r="AP46" s="27">
        <f t="shared" si="110"/>
        <v>23.107048553353536</v>
      </c>
      <c r="AQ46" s="27"/>
      <c r="AR46" s="27">
        <f t="shared" si="131"/>
        <v>23.015105068488253</v>
      </c>
      <c r="AS46" s="27">
        <f t="shared" si="111"/>
        <v>10.894000318068162</v>
      </c>
      <c r="AT46" s="27">
        <f t="shared" si="112"/>
        <v>-0.87349183273765263</v>
      </c>
      <c r="AU46" s="27">
        <f t="shared" si="113"/>
        <v>33.035613553818763</v>
      </c>
    </row>
    <row r="47" spans="1:47" x14ac:dyDescent="0.2">
      <c r="A47" t="str">
        <f>$A$11</f>
        <v>Administrative and secretarial occupations</v>
      </c>
      <c r="B47" s="27">
        <f t="shared" si="114"/>
        <v>3.0516732994065165</v>
      </c>
      <c r="C47" s="27">
        <f t="shared" si="115"/>
        <v>1.1344169505508148</v>
      </c>
      <c r="D47" s="27">
        <f t="shared" si="116"/>
        <v>-0.93666582250349339</v>
      </c>
      <c r="E47" s="27">
        <f t="shared" si="117"/>
        <v>3.249424427453846</v>
      </c>
      <c r="F47" s="27"/>
      <c r="G47" s="27">
        <f t="shared" si="118"/>
        <v>1.1591696731116343</v>
      </c>
      <c r="H47" s="27">
        <f t="shared" si="119"/>
        <v>-4.5399069507982404</v>
      </c>
      <c r="I47" s="27">
        <f t="shared" si="120"/>
        <v>-0.32216138552065354</v>
      </c>
      <c r="J47" s="27">
        <f t="shared" si="121"/>
        <v>-3.7028986632072645</v>
      </c>
      <c r="K47" s="27"/>
      <c r="L47" s="27">
        <f t="shared" si="122"/>
        <v>4.2108429725181509</v>
      </c>
      <c r="M47" s="27">
        <f t="shared" si="123"/>
        <v>-3.4054900002474255</v>
      </c>
      <c r="N47" s="27">
        <f t="shared" si="124"/>
        <v>-1.2588272080241469</v>
      </c>
      <c r="O47" s="27">
        <f t="shared" si="125"/>
        <v>-0.4534742357534185</v>
      </c>
      <c r="Q47" t="str">
        <f>$A$11</f>
        <v>Administrative and secretarial occupations</v>
      </c>
      <c r="R47" s="27">
        <f t="shared" si="126"/>
        <v>3.3562884466126022</v>
      </c>
      <c r="S47" s="27">
        <f t="shared" si="96"/>
        <v>1.9290898641669489</v>
      </c>
      <c r="T47" s="27">
        <f t="shared" si="97"/>
        <v>-2.7350911501407671E-2</v>
      </c>
      <c r="U47" s="27">
        <f t="shared" si="98"/>
        <v>5.2580273992781414</v>
      </c>
      <c r="V47" s="27"/>
      <c r="W47" s="27">
        <f t="shared" si="127"/>
        <v>7.7639491654088957</v>
      </c>
      <c r="X47" s="27">
        <f t="shared" si="99"/>
        <v>0.60492201864351713</v>
      </c>
      <c r="Y47" s="27">
        <f t="shared" si="100"/>
        <v>0.52415057252742803</v>
      </c>
      <c r="Z47" s="27">
        <f t="shared" si="101"/>
        <v>8.8930217565798486</v>
      </c>
      <c r="AA47" s="27"/>
      <c r="AB47" s="27">
        <f t="shared" si="128"/>
        <v>11.120237612021498</v>
      </c>
      <c r="AC47" s="27">
        <f t="shared" si="102"/>
        <v>2.5340118828104661</v>
      </c>
      <c r="AD47" s="27">
        <f t="shared" si="103"/>
        <v>0.49679966102602036</v>
      </c>
      <c r="AE47" s="27">
        <f t="shared" si="104"/>
        <v>14.15104915585799</v>
      </c>
      <c r="AG47" t="str">
        <f>$A$11</f>
        <v>Administrative and secretarial occupations</v>
      </c>
      <c r="AH47" s="27">
        <f t="shared" si="129"/>
        <v>-0.30461514720612826</v>
      </c>
      <c r="AI47" s="27">
        <f t="shared" si="105"/>
        <v>-0.79467291361616077</v>
      </c>
      <c r="AJ47" s="27">
        <f t="shared" si="106"/>
        <v>-0.9093149110020895</v>
      </c>
      <c r="AK47" s="27">
        <f t="shared" si="107"/>
        <v>-2.0086029718243879</v>
      </c>
      <c r="AL47" s="27"/>
      <c r="AM47" s="27">
        <f t="shared" si="130"/>
        <v>-6.6047794922972329</v>
      </c>
      <c r="AN47" s="27">
        <f t="shared" si="108"/>
        <v>-5.1448289694417468</v>
      </c>
      <c r="AO47" s="27">
        <f t="shared" si="109"/>
        <v>-0.84631195804807802</v>
      </c>
      <c r="AP47" s="27">
        <f>AU11-AP11</f>
        <v>-12.595920419787063</v>
      </c>
      <c r="AQ47" s="27"/>
      <c r="AR47" s="27">
        <f t="shared" si="131"/>
        <v>-6.9093946395033612</v>
      </c>
      <c r="AS47" s="27">
        <f t="shared" si="111"/>
        <v>-5.9395018830579076</v>
      </c>
      <c r="AT47" s="27">
        <f t="shared" si="112"/>
        <v>-1.7556268690501675</v>
      </c>
      <c r="AU47" s="27">
        <f t="shared" si="113"/>
        <v>-14.604523391611451</v>
      </c>
    </row>
    <row r="48" spans="1:47" x14ac:dyDescent="0.2">
      <c r="A48" t="str">
        <f>$A$12</f>
        <v>Skilled trades occupations</v>
      </c>
      <c r="B48" s="27">
        <f t="shared" si="114"/>
        <v>-14.435781497562658</v>
      </c>
      <c r="C48" s="27">
        <f t="shared" si="115"/>
        <v>-1.8063376943924432</v>
      </c>
      <c r="D48" s="27">
        <f t="shared" si="116"/>
        <v>2.8272518377017732</v>
      </c>
      <c r="E48" s="27">
        <f t="shared" si="117"/>
        <v>-13.414867354253332</v>
      </c>
      <c r="F48" s="27"/>
      <c r="G48" s="27">
        <f t="shared" si="118"/>
        <v>-10.708537661505964</v>
      </c>
      <c r="H48" s="27">
        <f t="shared" si="119"/>
        <v>2.3083769829950942</v>
      </c>
      <c r="I48" s="27">
        <f t="shared" si="120"/>
        <v>1.2438302947596327</v>
      </c>
      <c r="J48" s="27">
        <f t="shared" si="121"/>
        <v>-7.1563303837512393</v>
      </c>
      <c r="K48" s="27"/>
      <c r="L48" s="27">
        <f t="shared" si="122"/>
        <v>-25.144319159068623</v>
      </c>
      <c r="M48" s="27">
        <f t="shared" si="123"/>
        <v>0.50203928860265101</v>
      </c>
      <c r="N48" s="27">
        <f t="shared" si="124"/>
        <v>4.0710821324614059</v>
      </c>
      <c r="O48" s="27">
        <f t="shared" si="125"/>
        <v>-20.571197738004571</v>
      </c>
      <c r="Q48" t="str">
        <f>$A$12</f>
        <v>Skilled trades occupations</v>
      </c>
      <c r="R48" s="27">
        <f t="shared" si="126"/>
        <v>-14.695158072178096</v>
      </c>
      <c r="S48" s="27">
        <f t="shared" si="96"/>
        <v>-1.5901226586328878</v>
      </c>
      <c r="T48" s="27">
        <f t="shared" si="97"/>
        <v>2.4793547523264721</v>
      </c>
      <c r="U48" s="27">
        <f t="shared" si="98"/>
        <v>-13.80592597848451</v>
      </c>
      <c r="V48" s="27"/>
      <c r="W48" s="27">
        <f t="shared" si="127"/>
        <v>-11.174883307732316</v>
      </c>
      <c r="X48" s="27">
        <f t="shared" si="99"/>
        <v>1.7140390805759651</v>
      </c>
      <c r="Y48" s="27">
        <f t="shared" si="100"/>
        <v>0.70713975823585073</v>
      </c>
      <c r="Z48" s="27">
        <f t="shared" si="101"/>
        <v>-8.7537044689205032</v>
      </c>
      <c r="AA48" s="27"/>
      <c r="AB48" s="27">
        <f t="shared" si="128"/>
        <v>-25.870041379910411</v>
      </c>
      <c r="AC48" s="27">
        <f t="shared" si="102"/>
        <v>0.12391642194307728</v>
      </c>
      <c r="AD48" s="27">
        <f t="shared" si="103"/>
        <v>3.1864945105623228</v>
      </c>
      <c r="AE48" s="27">
        <f t="shared" si="104"/>
        <v>-22.559630447405013</v>
      </c>
      <c r="AG48" t="str">
        <f>$A$12</f>
        <v>Skilled trades occupations</v>
      </c>
      <c r="AH48" s="27">
        <f t="shared" si="129"/>
        <v>0.2593765746154193</v>
      </c>
      <c r="AI48" s="27">
        <f t="shared" si="105"/>
        <v>-0.21621503575956025</v>
      </c>
      <c r="AJ48" s="27">
        <f t="shared" si="106"/>
        <v>0.34789708537529807</v>
      </c>
      <c r="AK48" s="27">
        <f t="shared" si="107"/>
        <v>0.39105862423115667</v>
      </c>
      <c r="AL48" s="27"/>
      <c r="AM48" s="27">
        <f t="shared" si="130"/>
        <v>0.46634564622635555</v>
      </c>
      <c r="AN48" s="27">
        <f t="shared" si="108"/>
        <v>0.59433790241912776</v>
      </c>
      <c r="AO48" s="27">
        <f t="shared" si="109"/>
        <v>0.53669053652375709</v>
      </c>
      <c r="AP48" s="27">
        <f t="shared" si="110"/>
        <v>1.5973740851692408</v>
      </c>
      <c r="AQ48" s="27"/>
      <c r="AR48" s="27">
        <f t="shared" si="131"/>
        <v>0.72572222084177485</v>
      </c>
      <c r="AS48" s="27">
        <f t="shared" si="111"/>
        <v>0.37812286665956751</v>
      </c>
      <c r="AT48" s="27">
        <f t="shared" si="112"/>
        <v>0.88458762189905515</v>
      </c>
      <c r="AU48" s="27">
        <f t="shared" si="113"/>
        <v>1.9884327094003975</v>
      </c>
    </row>
    <row r="49" spans="1:47" x14ac:dyDescent="0.2">
      <c r="A49" t="str">
        <f>$A$13</f>
        <v>Caring, leisure and other service occupations</v>
      </c>
      <c r="B49" s="27">
        <f t="shared" si="114"/>
        <v>0.85844059988170329</v>
      </c>
      <c r="C49" s="27">
        <f t="shared" si="115"/>
        <v>-6.0651832388785465E-2</v>
      </c>
      <c r="D49" s="27">
        <f t="shared" si="116"/>
        <v>-0.72341408982729671</v>
      </c>
      <c r="E49" s="27">
        <f t="shared" si="117"/>
        <v>7.4374677665616673E-2</v>
      </c>
      <c r="F49" s="27"/>
      <c r="G49" s="27">
        <f t="shared" si="118"/>
        <v>7.348156333783848</v>
      </c>
      <c r="H49" s="27">
        <f t="shared" si="119"/>
        <v>7.419710391172174E-2</v>
      </c>
      <c r="I49" s="27">
        <f t="shared" si="120"/>
        <v>2.1420424109482523</v>
      </c>
      <c r="J49" s="27">
        <f t="shared" si="121"/>
        <v>9.5643958486438123</v>
      </c>
      <c r="K49" s="27"/>
      <c r="L49" s="27">
        <f t="shared" si="122"/>
        <v>8.2065969336655513</v>
      </c>
      <c r="M49" s="27">
        <f t="shared" si="123"/>
        <v>1.3545271522936275E-2</v>
      </c>
      <c r="N49" s="27">
        <f t="shared" si="124"/>
        <v>1.4186283211209556</v>
      </c>
      <c r="O49" s="27">
        <f t="shared" si="125"/>
        <v>9.638770526309429</v>
      </c>
      <c r="Q49" t="str">
        <f>$A$13</f>
        <v>Caring, leisure and other service occupations</v>
      </c>
      <c r="R49" s="27">
        <f t="shared" si="126"/>
        <v>-0.23720878741328022</v>
      </c>
      <c r="S49" s="27">
        <f t="shared" si="96"/>
        <v>0.71399490855599002</v>
      </c>
      <c r="T49" s="27">
        <f t="shared" si="97"/>
        <v>0.13561236465493809</v>
      </c>
      <c r="U49" s="27">
        <f t="shared" si="98"/>
        <v>0.61239848579764811</v>
      </c>
      <c r="V49" s="27"/>
      <c r="W49" s="27">
        <f t="shared" si="127"/>
        <v>0.66081670509977286</v>
      </c>
      <c r="X49" s="27">
        <f t="shared" si="99"/>
        <v>1.4672796215625059</v>
      </c>
      <c r="Y49" s="27">
        <f t="shared" si="100"/>
        <v>0.72669736401318552</v>
      </c>
      <c r="Z49" s="27">
        <f t="shared" si="101"/>
        <v>2.8547936906754643</v>
      </c>
      <c r="AA49" s="27"/>
      <c r="AB49" s="27">
        <f t="shared" si="128"/>
        <v>0.42360791768649264</v>
      </c>
      <c r="AC49" s="27">
        <f t="shared" si="102"/>
        <v>2.1812745301184959</v>
      </c>
      <c r="AD49" s="27">
        <f t="shared" si="103"/>
        <v>0.86230972866812361</v>
      </c>
      <c r="AE49" s="27">
        <f t="shared" si="104"/>
        <v>3.4671921764731124</v>
      </c>
      <c r="AG49" t="str">
        <f>$A$13</f>
        <v>Caring, leisure and other service occupations</v>
      </c>
      <c r="AH49" s="27">
        <f t="shared" si="129"/>
        <v>1.0956493872949835</v>
      </c>
      <c r="AI49" s="27">
        <f t="shared" si="105"/>
        <v>-0.77464674094476749</v>
      </c>
      <c r="AJ49" s="27">
        <f t="shared" si="106"/>
        <v>-0.85902645448223502</v>
      </c>
      <c r="AK49" s="27">
        <f t="shared" si="107"/>
        <v>-0.53802380813201012</v>
      </c>
      <c r="AL49" s="27"/>
      <c r="AM49" s="27">
        <f t="shared" si="130"/>
        <v>6.6873396286840787</v>
      </c>
      <c r="AN49" s="27">
        <f t="shared" si="108"/>
        <v>-1.3930825176507824</v>
      </c>
      <c r="AO49" s="27">
        <f t="shared" si="109"/>
        <v>1.4153450469350641</v>
      </c>
      <c r="AP49" s="27">
        <f t="shared" si="110"/>
        <v>6.7096021579683622</v>
      </c>
      <c r="AQ49" s="27"/>
      <c r="AR49" s="27">
        <f t="shared" si="131"/>
        <v>7.7829890159790622</v>
      </c>
      <c r="AS49" s="27">
        <f t="shared" si="111"/>
        <v>-2.1677292585955499</v>
      </c>
      <c r="AT49" s="27">
        <f t="shared" si="112"/>
        <v>0.55631859245282911</v>
      </c>
      <c r="AU49" s="27">
        <f t="shared" si="113"/>
        <v>6.1715783498363521</v>
      </c>
    </row>
    <row r="50" spans="1:47" x14ac:dyDescent="0.2">
      <c r="A50" t="str">
        <f>$A$14</f>
        <v>Sales and customer service occupations</v>
      </c>
      <c r="B50" s="27">
        <f t="shared" si="114"/>
        <v>0.60543882005110561</v>
      </c>
      <c r="C50" s="27">
        <f t="shared" si="115"/>
        <v>1.0288721392007147</v>
      </c>
      <c r="D50" s="27">
        <f t="shared" si="116"/>
        <v>-1.7668866136237007</v>
      </c>
      <c r="E50" s="27">
        <f t="shared" si="117"/>
        <v>-0.13257565437187679</v>
      </c>
      <c r="F50" s="27"/>
      <c r="G50" s="27">
        <f t="shared" si="118"/>
        <v>1.0531713595452814</v>
      </c>
      <c r="H50" s="27">
        <f t="shared" si="119"/>
        <v>3.2871714062698771</v>
      </c>
      <c r="I50" s="27">
        <f t="shared" si="120"/>
        <v>-0.58472328136663165</v>
      </c>
      <c r="J50" s="27">
        <f t="shared" si="121"/>
        <v>3.7556194844485162</v>
      </c>
      <c r="K50" s="27"/>
      <c r="L50" s="27">
        <f t="shared" si="122"/>
        <v>1.658610179596387</v>
      </c>
      <c r="M50" s="27">
        <f t="shared" si="123"/>
        <v>4.3160435454705919</v>
      </c>
      <c r="N50" s="27">
        <f t="shared" si="124"/>
        <v>-2.3516098949903324</v>
      </c>
      <c r="O50" s="27">
        <f t="shared" si="125"/>
        <v>3.6230438300766394</v>
      </c>
      <c r="Q50" t="str">
        <f>$A$14</f>
        <v>Sales and customer service occupations</v>
      </c>
      <c r="R50" s="27">
        <f t="shared" si="126"/>
        <v>0.75570793259921487</v>
      </c>
      <c r="S50" s="27">
        <f t="shared" si="96"/>
        <v>2.4024324610273684</v>
      </c>
      <c r="T50" s="27">
        <f t="shared" si="97"/>
        <v>-1.0681606013509084</v>
      </c>
      <c r="U50" s="27">
        <f t="shared" si="98"/>
        <v>2.0899797922756775</v>
      </c>
      <c r="V50" s="27"/>
      <c r="W50" s="27">
        <f t="shared" si="127"/>
        <v>1.5261317942603831</v>
      </c>
      <c r="X50" s="27">
        <f t="shared" si="99"/>
        <v>2.412920585545212</v>
      </c>
      <c r="Y50" s="27">
        <f t="shared" si="100"/>
        <v>-0.17864154663392484</v>
      </c>
      <c r="Z50" s="27">
        <f t="shared" si="101"/>
        <v>3.7604108331716617</v>
      </c>
      <c r="AA50" s="27"/>
      <c r="AB50" s="27">
        <f t="shared" si="128"/>
        <v>2.281839726859598</v>
      </c>
      <c r="AC50" s="27">
        <f t="shared" si="102"/>
        <v>4.8153530465725805</v>
      </c>
      <c r="AD50" s="27">
        <f t="shared" si="103"/>
        <v>-1.2468021479848332</v>
      </c>
      <c r="AE50" s="27">
        <f t="shared" si="104"/>
        <v>5.8503906254473392</v>
      </c>
      <c r="AG50" t="str">
        <f>$A$14</f>
        <v>Sales and customer service occupations</v>
      </c>
      <c r="AH50" s="27">
        <f t="shared" si="129"/>
        <v>-0.15026911254813946</v>
      </c>
      <c r="AI50" s="27">
        <f t="shared" si="105"/>
        <v>-1.3735603218267336</v>
      </c>
      <c r="AJ50" s="27">
        <f t="shared" si="106"/>
        <v>-0.69872601227279119</v>
      </c>
      <c r="AK50" s="27">
        <f t="shared" si="107"/>
        <v>-2.222555446647668</v>
      </c>
      <c r="AL50" s="27"/>
      <c r="AM50" s="27">
        <f t="shared" si="130"/>
        <v>-0.47296043471509286</v>
      </c>
      <c r="AN50" s="27">
        <f t="shared" si="108"/>
        <v>0.87425082072475746</v>
      </c>
      <c r="AO50" s="27">
        <f t="shared" si="109"/>
        <v>-0.40608173473270692</v>
      </c>
      <c r="AP50" s="27">
        <f t="shared" si="110"/>
        <v>-4.7913487230317742E-3</v>
      </c>
      <c r="AQ50" s="27"/>
      <c r="AR50" s="27">
        <f t="shared" si="131"/>
        <v>-0.62322954726323232</v>
      </c>
      <c r="AS50" s="27">
        <f t="shared" si="111"/>
        <v>-0.49930950110197614</v>
      </c>
      <c r="AT50" s="27">
        <f t="shared" si="112"/>
        <v>-1.104807747005498</v>
      </c>
      <c r="AU50" s="27">
        <f t="shared" si="113"/>
        <v>-2.2273467953706998</v>
      </c>
    </row>
    <row r="51" spans="1:47" x14ac:dyDescent="0.2">
      <c r="A51" t="str">
        <f>$A$15</f>
        <v>Process, plant and machine operatives</v>
      </c>
      <c r="B51" s="27">
        <f t="shared" si="114"/>
        <v>-10.789881765364804</v>
      </c>
      <c r="C51" s="27">
        <f t="shared" si="115"/>
        <v>3.5477765343820167</v>
      </c>
      <c r="D51" s="27">
        <f t="shared" si="116"/>
        <v>2.5136954687367812</v>
      </c>
      <c r="E51" s="27">
        <f t="shared" si="117"/>
        <v>-4.7284097622459882</v>
      </c>
      <c r="F51" s="27"/>
      <c r="G51" s="27">
        <f t="shared" si="118"/>
        <v>-3.7038031591979532</v>
      </c>
      <c r="H51" s="27">
        <f t="shared" si="119"/>
        <v>2.772070383922447</v>
      </c>
      <c r="I51" s="27">
        <f t="shared" si="120"/>
        <v>2.9373784557595428</v>
      </c>
      <c r="J51" s="27">
        <f t="shared" si="121"/>
        <v>2.0056456804840366</v>
      </c>
      <c r="K51" s="27"/>
      <c r="L51" s="27">
        <f t="shared" si="122"/>
        <v>-14.493684924562757</v>
      </c>
      <c r="M51" s="27">
        <f t="shared" si="123"/>
        <v>6.3198469183044637</v>
      </c>
      <c r="N51" s="27">
        <f t="shared" si="124"/>
        <v>5.451073924496324</v>
      </c>
      <c r="O51" s="27">
        <f t="shared" si="125"/>
        <v>-2.7227640817619516</v>
      </c>
      <c r="Q51" t="str">
        <f>$A$15</f>
        <v>Process, plant and machine operatives</v>
      </c>
      <c r="R51" s="27">
        <f t="shared" si="126"/>
        <v>-9.7152758502378802</v>
      </c>
      <c r="S51" s="27">
        <f t="shared" si="96"/>
        <v>3.3105641754631661</v>
      </c>
      <c r="T51" s="27">
        <f t="shared" si="97"/>
        <v>2.2569967252774212</v>
      </c>
      <c r="U51" s="27">
        <f t="shared" si="98"/>
        <v>-4.1477149494972991</v>
      </c>
      <c r="V51" s="27"/>
      <c r="W51" s="27">
        <f t="shared" si="127"/>
        <v>-4.7046090489907684</v>
      </c>
      <c r="X51" s="27">
        <f t="shared" si="99"/>
        <v>1.3831305784391947</v>
      </c>
      <c r="Y51" s="27">
        <f t="shared" si="100"/>
        <v>2.7101515710000328</v>
      </c>
      <c r="Z51" s="27">
        <f t="shared" si="101"/>
        <v>-0.61132689955154262</v>
      </c>
      <c r="AA51" s="27"/>
      <c r="AB51" s="27">
        <f t="shared" si="128"/>
        <v>-14.419884899228649</v>
      </c>
      <c r="AC51" s="27">
        <f t="shared" si="102"/>
        <v>4.6936947539023608</v>
      </c>
      <c r="AD51" s="27">
        <f t="shared" si="103"/>
        <v>4.967148296277454</v>
      </c>
      <c r="AE51" s="27">
        <f t="shared" si="104"/>
        <v>-4.7590418490488418</v>
      </c>
      <c r="AG51" t="str">
        <f>$A$15</f>
        <v>Process, plant and machine operatives</v>
      </c>
      <c r="AH51" s="27">
        <f t="shared" si="129"/>
        <v>-1.0746059151269245</v>
      </c>
      <c r="AI51" s="27">
        <f t="shared" si="105"/>
        <v>0.23721235891885994</v>
      </c>
      <c r="AJ51" s="27">
        <f t="shared" si="106"/>
        <v>0.25669874345934318</v>
      </c>
      <c r="AK51" s="27">
        <f t="shared" si="107"/>
        <v>-0.58069481274872103</v>
      </c>
      <c r="AL51" s="27"/>
      <c r="AM51" s="27">
        <f t="shared" si="130"/>
        <v>1.0008058897928702</v>
      </c>
      <c r="AN51" s="27">
        <f t="shared" si="108"/>
        <v>1.3889398054832593</v>
      </c>
      <c r="AO51" s="27">
        <f t="shared" si="109"/>
        <v>0.22722688475951802</v>
      </c>
      <c r="AP51" s="27">
        <f t="shared" si="110"/>
        <v>2.6169725800356467</v>
      </c>
      <c r="AQ51" s="27"/>
      <c r="AR51" s="27">
        <f t="shared" si="131"/>
        <v>-7.3800025334054276E-2</v>
      </c>
      <c r="AS51" s="27">
        <f t="shared" si="111"/>
        <v>1.6261521644021193</v>
      </c>
      <c r="AT51" s="27">
        <f t="shared" si="112"/>
        <v>0.4839256282188612</v>
      </c>
      <c r="AU51" s="27">
        <f t="shared" si="113"/>
        <v>2.0362777672869257</v>
      </c>
    </row>
    <row r="52" spans="1:47" x14ac:dyDescent="0.2">
      <c r="A52" t="str">
        <f>$A$16</f>
        <v>Elementary occupations</v>
      </c>
      <c r="B52" s="27">
        <f t="shared" si="114"/>
        <v>-4.7814671411265053</v>
      </c>
      <c r="C52" s="27">
        <f t="shared" si="115"/>
        <v>-4.2233297571579271</v>
      </c>
      <c r="D52" s="27">
        <f t="shared" si="116"/>
        <v>0.82862934833034529</v>
      </c>
      <c r="E52" s="27">
        <f t="shared" si="117"/>
        <v>-8.1761675499540871</v>
      </c>
      <c r="F52" s="27"/>
      <c r="G52" s="27">
        <f t="shared" si="118"/>
        <v>4.9235052351928559</v>
      </c>
      <c r="H52" s="27">
        <f t="shared" si="119"/>
        <v>-6.4393215088778319</v>
      </c>
      <c r="I52" s="27">
        <f t="shared" si="120"/>
        <v>3.6159755927010906</v>
      </c>
      <c r="J52" s="27">
        <f t="shared" si="121"/>
        <v>2.1001593190161145</v>
      </c>
      <c r="K52" s="27"/>
      <c r="L52" s="27">
        <f t="shared" si="122"/>
        <v>0.1420380940663506</v>
      </c>
      <c r="M52" s="27">
        <f t="shared" si="123"/>
        <v>-10.662651266035759</v>
      </c>
      <c r="N52" s="27">
        <f t="shared" si="124"/>
        <v>4.4446049410314359</v>
      </c>
      <c r="O52" s="27">
        <f t="shared" si="125"/>
        <v>-6.0760082309379726</v>
      </c>
      <c r="Q52" t="str">
        <f>$A$16</f>
        <v>Elementary occupations</v>
      </c>
      <c r="R52" s="27">
        <f t="shared" si="126"/>
        <v>-3.7371273662889877</v>
      </c>
      <c r="S52" s="27">
        <f t="shared" si="96"/>
        <v>-1.2155739368156127</v>
      </c>
      <c r="T52" s="27">
        <f t="shared" si="97"/>
        <v>1.6926132266203986E-2</v>
      </c>
      <c r="U52" s="27">
        <f t="shared" si="98"/>
        <v>-4.9357751708384043</v>
      </c>
      <c r="V52" s="27"/>
      <c r="W52" s="27">
        <f t="shared" si="127"/>
        <v>3.8649612888549214</v>
      </c>
      <c r="X52" s="27">
        <f t="shared" si="99"/>
        <v>-1.708752050634974</v>
      </c>
      <c r="Y52" s="27">
        <f t="shared" si="100"/>
        <v>2.0422185785855511</v>
      </c>
      <c r="Z52" s="27">
        <f t="shared" si="101"/>
        <v>4.1984278168054985</v>
      </c>
      <c r="AA52" s="27"/>
      <c r="AB52" s="27">
        <f t="shared" si="128"/>
        <v>0.12783392256593373</v>
      </c>
      <c r="AC52" s="27">
        <f t="shared" si="102"/>
        <v>-2.9243259874505867</v>
      </c>
      <c r="AD52" s="27">
        <f t="shared" si="103"/>
        <v>2.0591447108517551</v>
      </c>
      <c r="AE52" s="27">
        <f t="shared" si="104"/>
        <v>-0.73734735403290586</v>
      </c>
      <c r="AG52" t="str">
        <f>$A$16</f>
        <v>Elementary occupations</v>
      </c>
      <c r="AH52" s="27">
        <f t="shared" si="129"/>
        <v>-1.0443397748374963</v>
      </c>
      <c r="AI52" s="27">
        <f t="shared" si="105"/>
        <v>-3.0077558203422328</v>
      </c>
      <c r="AJ52" s="27">
        <f t="shared" si="106"/>
        <v>0.81170321606413598</v>
      </c>
      <c r="AK52" s="27">
        <f t="shared" si="107"/>
        <v>-3.2403923791155975</v>
      </c>
      <c r="AL52" s="27"/>
      <c r="AM52" s="27">
        <f t="shared" si="130"/>
        <v>1.0585439463379132</v>
      </c>
      <c r="AN52" s="27">
        <f t="shared" si="108"/>
        <v>-4.7305694582429005</v>
      </c>
      <c r="AO52" s="27">
        <f t="shared" si="109"/>
        <v>1.5737570141155359</v>
      </c>
      <c r="AP52" s="27">
        <f t="shared" si="110"/>
        <v>-2.0982684977894479</v>
      </c>
      <c r="AQ52" s="27"/>
      <c r="AR52" s="27">
        <f t="shared" si="131"/>
        <v>1.4204171500416862E-2</v>
      </c>
      <c r="AS52" s="27">
        <f t="shared" si="111"/>
        <v>-7.7383252785851333</v>
      </c>
      <c r="AT52" s="27">
        <f t="shared" si="112"/>
        <v>2.3854602301796719</v>
      </c>
      <c r="AU52" s="27">
        <f t="shared" si="113"/>
        <v>-5.3386608769050454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28.338222664695081</v>
      </c>
      <c r="C54" s="29">
        <f t="shared" si="115"/>
        <v>20.080649510842818</v>
      </c>
      <c r="D54" s="29">
        <f t="shared" si="116"/>
        <v>11.419127824461796</v>
      </c>
      <c r="E54" s="29">
        <f t="shared" si="117"/>
        <v>59.837999999999624</v>
      </c>
      <c r="F54" s="29"/>
      <c r="G54" s="29">
        <f t="shared" si="118"/>
        <v>47.22985659592257</v>
      </c>
      <c r="H54" s="29">
        <f t="shared" si="119"/>
        <v>18.965129213153716</v>
      </c>
      <c r="I54" s="29">
        <f t="shared" si="120"/>
        <v>9.9490141909232079</v>
      </c>
      <c r="J54" s="29">
        <f t="shared" si="121"/>
        <v>76.143999999999551</v>
      </c>
      <c r="K54" s="29"/>
      <c r="L54" s="29">
        <f t="shared" si="122"/>
        <v>75.568079260617651</v>
      </c>
      <c r="M54" s="29">
        <f t="shared" si="123"/>
        <v>39.045778723996534</v>
      </c>
      <c r="N54" s="29">
        <f t="shared" si="124"/>
        <v>21.368142015385004</v>
      </c>
      <c r="O54" s="29">
        <f t="shared" si="125"/>
        <v>135.98199999999918</v>
      </c>
      <c r="Q54" s="24" t="str">
        <f>$A$18</f>
        <v>All occupations</v>
      </c>
      <c r="R54" s="29">
        <f t="shared" ref="R54" si="132">W18-R18</f>
        <v>3.1311459472794922</v>
      </c>
      <c r="S54" s="29">
        <f t="shared" ref="S54" si="133">X18-S18</f>
        <v>13.672676133324913</v>
      </c>
      <c r="T54" s="29">
        <f t="shared" ref="T54" si="134">Y18-T18</f>
        <v>11.622589866982239</v>
      </c>
      <c r="U54" s="29">
        <f t="shared" ref="U54" si="135">Z18-U18</f>
        <v>28.42641194758653</v>
      </c>
      <c r="V54" s="29"/>
      <c r="W54" s="29">
        <f t="shared" ref="W54" si="136">AB18-W18</f>
        <v>15.59721085266176</v>
      </c>
      <c r="X54" s="29">
        <f t="shared" ref="X54" si="137">AC18-X18</f>
        <v>11.097197547193943</v>
      </c>
      <c r="Y54" s="29">
        <f t="shared" ref="Y54" si="138">AD18-Y18</f>
        <v>6.3700479417566669</v>
      </c>
      <c r="Z54" s="29">
        <f t="shared" ref="Z54" si="139">AE18-Z18</f>
        <v>33.064456341612413</v>
      </c>
      <c r="AA54" s="29"/>
      <c r="AB54" s="29">
        <f t="shared" ref="AB54" si="140">AB18-R18</f>
        <v>18.728356799941253</v>
      </c>
      <c r="AC54" s="29">
        <f t="shared" ref="AC54" si="141">AC18-S18</f>
        <v>24.769873680518856</v>
      </c>
      <c r="AD54" s="29">
        <f t="shared" ref="AD54" si="142">AD18-T18</f>
        <v>17.992637808738905</v>
      </c>
      <c r="AE54" s="29">
        <f t="shared" ref="AE54" si="143">AE18-U18</f>
        <v>61.490868289198943</v>
      </c>
      <c r="AG54" s="24" t="str">
        <f>$A$18</f>
        <v>All occupations</v>
      </c>
      <c r="AH54" s="29">
        <f t="shared" ref="AH54" si="144">AM18-AH18</f>
        <v>25.207076717415475</v>
      </c>
      <c r="AI54" s="29">
        <f t="shared" ref="AI54" si="145">AN18-AI18</f>
        <v>6.4079733775178909</v>
      </c>
      <c r="AJ54" s="29">
        <f t="shared" ref="AJ54" si="146">AO18-AJ18</f>
        <v>-0.20346204252044942</v>
      </c>
      <c r="AK54" s="29">
        <f t="shared" ref="AK54" si="147">AP18-AK18</f>
        <v>31.411588052412924</v>
      </c>
      <c r="AL54" s="29"/>
      <c r="AM54" s="29">
        <f t="shared" ref="AM54" si="148">AR18-AM18</f>
        <v>31.632645743260809</v>
      </c>
      <c r="AN54" s="29">
        <f t="shared" ref="AN54" si="149">AS18-AN18</f>
        <v>7.8679316659598157</v>
      </c>
      <c r="AO54" s="29">
        <f t="shared" ref="AO54" si="150">AT18-AO18</f>
        <v>3.5789662491665339</v>
      </c>
      <c r="AP54" s="29">
        <f t="shared" ref="AP54" si="151">AU18-AP18</f>
        <v>43.079543658387138</v>
      </c>
      <c r="AQ54" s="29"/>
      <c r="AR54" s="29">
        <f t="shared" ref="AR54" si="152">AR18-AH18</f>
        <v>56.839722460676285</v>
      </c>
      <c r="AS54" s="29">
        <f t="shared" ref="AS54" si="153">AS18-AI18</f>
        <v>14.275905043477707</v>
      </c>
      <c r="AT54" s="29">
        <f t="shared" ref="AT54" si="154">AT18-AJ18</f>
        <v>3.3755042066460845</v>
      </c>
      <c r="AU54" s="29">
        <f t="shared" ref="AU54" si="155">AU18-AK18</f>
        <v>74.491131710800062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Greater Birmingham and Solihull</v>
      </c>
    </row>
    <row r="2" spans="1:14" x14ac:dyDescent="0.2">
      <c r="A2" s="364" t="s">
        <v>521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1.1629829512344703</v>
      </c>
      <c r="N7" s="91">
        <f>'Occ T2'!I180</f>
        <v>0.46134426371120529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-0.87628664304815196</v>
      </c>
      <c r="N9" s="91">
        <f>'Occ T2'!I178</f>
        <v>-1.1559227347821888</v>
      </c>
    </row>
    <row r="10" spans="1:14" x14ac:dyDescent="0.2">
      <c r="L10" s="91" t="str">
        <f>'Occ T3'!A48</f>
        <v>91 Elementary trades and related occupations</v>
      </c>
      <c r="M10" s="91">
        <f>'Occ T2'!H177</f>
        <v>-4.1297613373593833</v>
      </c>
      <c r="N10" s="91">
        <f>'Occ T2'!I177</f>
        <v>4.8518327486577251</v>
      </c>
    </row>
    <row r="11" spans="1:14" x14ac:dyDescent="0.2">
      <c r="L11" s="114" t="str">
        <f>"["&amp;'Occ T3'!A47&amp;"]"</f>
        <v>[Elementary occupations]</v>
      </c>
      <c r="M11" s="91">
        <f>'Occ T1'!H88</f>
        <v>-1.4064191196828335</v>
      </c>
      <c r="N11" s="91">
        <f>'Occ T1'!I88</f>
        <v>0.12457931994909188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0.86109595092846991</v>
      </c>
      <c r="N13" s="91">
        <f>'Occ T2'!I176</f>
        <v>0.30531675659573043</v>
      </c>
    </row>
    <row r="14" spans="1:14" x14ac:dyDescent="0.2">
      <c r="L14" s="91" t="str">
        <f>'Occ T3'!A44</f>
        <v>81 Process, plant and machine operatives</v>
      </c>
      <c r="M14" s="91">
        <f>'Occ T2'!H175</f>
        <v>-3.8484990662235208</v>
      </c>
      <c r="N14" s="91">
        <f>'Occ T2'!I175</f>
        <v>-1.1274267404859373E-2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-1.2266762825659083</v>
      </c>
      <c r="N15" s="91">
        <f>'Occ T1'!I87</f>
        <v>0.17777978267159433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3.8094983328432752</v>
      </c>
      <c r="N17" s="91">
        <f>'Occ T2'!I174</f>
        <v>1.7415777848832414</v>
      </c>
    </row>
    <row r="18" spans="12:14" x14ac:dyDescent="0.2">
      <c r="L18" s="91" t="str">
        <f>'Occ T3'!A40</f>
        <v>71 Sales occupations</v>
      </c>
      <c r="M18" s="91">
        <f>'Occ T2'!H173</f>
        <v>-1.2944456585515351</v>
      </c>
      <c r="N18" s="91">
        <f>'Occ T2'!I173</f>
        <v>-0.3365026200822796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-3.2425226613885805E-2</v>
      </c>
      <c r="N19" s="91">
        <f>'Occ T1'!I86</f>
        <v>0.30009336399992037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2.3030558570100723</v>
      </c>
      <c r="N21" s="91">
        <f>'Occ T2'!I172</f>
        <v>-1.1352386409801518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-1.7937524317005238</v>
      </c>
      <c r="N22" s="91">
        <f>'Occ T2'!I171</f>
        <v>-0.37622949676506812</v>
      </c>
    </row>
    <row r="23" spans="12:14" x14ac:dyDescent="0.2">
      <c r="L23" s="91" t="str">
        <f>'Occ T3'!A35</f>
        <v>61 Caring personal service occupations</v>
      </c>
      <c r="M23" s="91">
        <f>'Occ T2'!H170</f>
        <v>0.48558611772888671</v>
      </c>
      <c r="N23" s="91">
        <f>'Occ T2'!I170</f>
        <v>0.86475139612867125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1.4851817383321197E-2</v>
      </c>
      <c r="N24" s="91">
        <f>'Occ T1'!I85</f>
        <v>0.60963592004190659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-2.7113958945212291</v>
      </c>
      <c r="N26" s="91">
        <f>'Occ T2'!I169</f>
        <v>9.6509052716409194E-2</v>
      </c>
    </row>
    <row r="27" spans="12:14" x14ac:dyDescent="0.2">
      <c r="L27" s="91" t="str">
        <f>'Occ T3'!A31</f>
        <v>53 Skilled construction and building trades</v>
      </c>
      <c r="M27" s="91">
        <f>'Occ T2'!H168</f>
        <v>-1.2562353650207858</v>
      </c>
      <c r="N27" s="91">
        <f>'Occ T2'!I168</f>
        <v>-1.1462396086545201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-2.8830019553271802</v>
      </c>
      <c r="N28" s="91">
        <f>'Occ T2'!I167</f>
        <v>-0.49179003683090805</v>
      </c>
    </row>
    <row r="29" spans="12:14" x14ac:dyDescent="0.2">
      <c r="L29" s="91" t="str">
        <f>'Occ T3'!A29</f>
        <v>51 Skilled agricultural and related trades</v>
      </c>
      <c r="M29" s="91">
        <f>'Occ T2'!H166</f>
        <v>-5.7275559805014868</v>
      </c>
      <c r="N29" s="91">
        <f>'Occ T2'!I166</f>
        <v>0.65088312926475655</v>
      </c>
    </row>
    <row r="30" spans="12:14" x14ac:dyDescent="0.2">
      <c r="L30" s="114" t="str">
        <f>"["&amp;'Occ T3'!A28&amp;"]"</f>
        <v>[Skilled trades occupations]</v>
      </c>
      <c r="M30" s="91">
        <f>'Occ T1'!H84</f>
        <v>-2.5466127894208324</v>
      </c>
      <c r="N30" s="91">
        <f>'Occ T1'!I84</f>
        <v>-0.50722200525307182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-2.1719554055776413</v>
      </c>
      <c r="N32" s="91">
        <f>'Occ T2'!I165</f>
        <v>-3.2052527878723036</v>
      </c>
    </row>
    <row r="33" spans="12:14" x14ac:dyDescent="0.2">
      <c r="L33" s="91" t="str">
        <f>'Occ T3'!A25</f>
        <v>41 Administrative occupations</v>
      </c>
      <c r="M33" s="91">
        <f>'Occ T2'!H164</f>
        <v>1.0772200518122332</v>
      </c>
      <c r="N33" s="91">
        <f>'Occ T2'!I164</f>
        <v>0.27165398191717482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0.50264491843994286</v>
      </c>
      <c r="N34" s="91">
        <f>'Occ T1'!I83</f>
        <v>-0.19060716475181039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2.947584333764719</v>
      </c>
      <c r="N36" s="91">
        <f>'Occ T2'!I163</f>
        <v>0.45885301155039748</v>
      </c>
    </row>
    <row r="37" spans="12:14" x14ac:dyDescent="0.2">
      <c r="L37" s="91" t="str">
        <f>'Occ T3'!A21</f>
        <v>34 Culture, media and sports occupations</v>
      </c>
      <c r="M37" s="91">
        <f>'Occ T2'!H162</f>
        <v>2.4575069694883434</v>
      </c>
      <c r="N37" s="91">
        <f>'Occ T2'!I162</f>
        <v>-0.32710663071477963</v>
      </c>
    </row>
    <row r="38" spans="12:14" x14ac:dyDescent="0.2">
      <c r="L38" s="91" t="str">
        <f>'Occ T3'!A20</f>
        <v>33 Protective service occupations</v>
      </c>
      <c r="M38" s="91">
        <f>'Occ T2'!H161</f>
        <v>2.611322525888693</v>
      </c>
      <c r="N38" s="91">
        <f>'Occ T2'!I161</f>
        <v>-0.44470156779912173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3.9967620602610054</v>
      </c>
      <c r="N39" s="91">
        <f>'Occ T2'!I160</f>
        <v>4.3454136047922587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4.8447385457328407</v>
      </c>
      <c r="N40" s="91">
        <f>'Occ T2'!I159</f>
        <v>2.3133435651989664E-2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3.2733779597593049</v>
      </c>
      <c r="N41" s="91">
        <f>'Occ T1'!I82</f>
        <v>1.000373468554927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6.1508657613448925</v>
      </c>
      <c r="N43" s="91">
        <f>'Occ T2'!I158</f>
        <v>1.0110981659637197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1.4517094907515737</v>
      </c>
      <c r="N44" s="91">
        <f>'Occ T2'!I157</f>
        <v>0.71333947669629527</v>
      </c>
    </row>
    <row r="45" spans="12:14" x14ac:dyDescent="0.2">
      <c r="L45" s="91" t="str">
        <f>'Occ T3'!A13</f>
        <v>22 Health professionals</v>
      </c>
      <c r="M45" s="91">
        <f>'Occ T2'!H156</f>
        <v>4.4670495107197006</v>
      </c>
      <c r="N45" s="91">
        <f>'Occ T2'!I156</f>
        <v>0.3230006018615672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4.6859937302212495</v>
      </c>
      <c r="N46" s="91">
        <f>'Occ T2'!I155</f>
        <v>2.1521879651400511</v>
      </c>
    </row>
    <row r="47" spans="12:14" x14ac:dyDescent="0.2">
      <c r="L47" s="114" t="str">
        <f>"["&amp;'Occ T3'!A11&amp;"]"</f>
        <v>[Professional occupations]</v>
      </c>
      <c r="M47" s="91">
        <f>'Occ T1'!H81</f>
        <v>4.3566750086699857</v>
      </c>
      <c r="N47" s="91">
        <f>'Occ T1'!I81</f>
        <v>1.1471329639540784</v>
      </c>
    </row>
    <row r="49" spans="12:14" x14ac:dyDescent="0.2">
      <c r="L49" s="107" t="str">
        <f>'Occ T3'!A9</f>
        <v>12 Other managers and proprietors</v>
      </c>
      <c r="M49" s="91">
        <f>'Occ T2'!H154</f>
        <v>2.4634872768136695</v>
      </c>
      <c r="N49" s="91">
        <f>'Occ T2'!I154</f>
        <v>1.1411186333082801</v>
      </c>
    </row>
    <row r="50" spans="12:14" x14ac:dyDescent="0.2">
      <c r="L50" s="107" t="str">
        <f>'Occ T3'!A8</f>
        <v>11 Corporate managers and directors</v>
      </c>
      <c r="M50" s="91">
        <f>'Occ T2'!H153</f>
        <v>4.7873647122383955</v>
      </c>
      <c r="N50" s="91">
        <f>'Occ T2'!I153</f>
        <v>-4.4927038909825523E-2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4.0866908488588205</v>
      </c>
      <c r="N51" s="91">
        <f>'Occ T1'!I80</f>
        <v>0.31658533002296707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Greater Birmingham and Solihull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15.48753918026933</v>
      </c>
      <c r="N82" s="94">
        <f>'Occ T2'!F119</f>
        <v>-0.49903057485101954</v>
      </c>
    </row>
    <row r="83" spans="12:14" x14ac:dyDescent="0.2">
      <c r="L83" s="10" t="str">
        <f>name!D5</f>
        <v>12 Other managers and proprietors</v>
      </c>
      <c r="M83" s="94">
        <f>'Occ T2'!D9-'Occ T2'!B9</f>
        <v>3.4339925138375165</v>
      </c>
      <c r="N83" s="94">
        <f>'Occ T2'!F120</f>
        <v>5.561184289499618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12.877890011230406</v>
      </c>
      <c r="N84" s="94">
        <f>'Occ T2'!F121</f>
        <v>23.679353456328649</v>
      </c>
    </row>
    <row r="85" spans="12:14" x14ac:dyDescent="0.2">
      <c r="L85" s="10" t="str">
        <f>name!D7</f>
        <v>22 Health professionals</v>
      </c>
      <c r="M85" s="94">
        <f>'Occ T2'!D11-'Occ T2'!B11</f>
        <v>10.064739744550941</v>
      </c>
      <c r="N85" s="94">
        <f>'Occ T2'!F122</f>
        <v>2.5413297363905514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3.1055847578317923</v>
      </c>
      <c r="N86" s="94">
        <f>'Occ T2'!F123</f>
        <v>5.025541183442229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17.426925433525312</v>
      </c>
      <c r="N87" s="94">
        <f>'Occ T2'!F124</f>
        <v>11.000623917277622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4.2221104559995215</v>
      </c>
      <c r="N88" s="94">
        <f>'Occ T2'!F125</f>
        <v>6.9661427252235342E-2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3.8040907880187191</v>
      </c>
      <c r="N89" s="94">
        <f>'Occ T2'!F126</f>
        <v>19.085801913809856</v>
      </c>
    </row>
    <row r="90" spans="12:14" x14ac:dyDescent="0.2">
      <c r="L90" s="10" t="str">
        <f>name!D12</f>
        <v>33 Protective service occupations</v>
      </c>
      <c r="M90" s="94">
        <f>'Occ T2'!D16-'Occ T2'!B16</f>
        <v>1.390291188073471</v>
      </c>
      <c r="N90" s="94">
        <f>'Occ T2'!F127</f>
        <v>-0.74347032571880334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2.1238711362683951</v>
      </c>
      <c r="N91" s="94">
        <f>'Occ T2'!F128</f>
        <v>-0.89105062968258153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9.0291860061001259</v>
      </c>
      <c r="N92" s="94">
        <f>'Occ T2'!F129</f>
        <v>4.7474643206172686</v>
      </c>
    </row>
    <row r="93" spans="12:14" x14ac:dyDescent="0.2">
      <c r="L93" s="10" t="str">
        <f>name!D15</f>
        <v>41 Administrative occupations</v>
      </c>
      <c r="M93" s="94">
        <f>'Occ T2'!D19-'Occ T2'!B19</f>
        <v>5.7309500989168356</v>
      </c>
      <c r="N93" s="94">
        <f>'Occ T2'!F130</f>
        <v>4.5629595607060054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-2.4815256714627658</v>
      </c>
      <c r="N94" s="94">
        <f>'Occ T2'!F131</f>
        <v>-8.2658582239133978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-2.3677078925660613</v>
      </c>
      <c r="N95" s="94">
        <f>'Occ T2'!F132</f>
        <v>0.70553959750110273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-6.3665683739145535</v>
      </c>
      <c r="N96" s="94">
        <f>'Occ T2'!F133</f>
        <v>-2.881286994627267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-2.149347257894803</v>
      </c>
      <c r="N97" s="94">
        <f>'Occ T2'!F134</f>
        <v>-5.2309772994295578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-2.5312438298777202</v>
      </c>
      <c r="N98" s="94">
        <f>'Occ T2'!F135</f>
        <v>0.25039431280436375</v>
      </c>
    </row>
    <row r="99" spans="12:14" x14ac:dyDescent="0.2">
      <c r="L99" s="10" t="str">
        <f>name!D21</f>
        <v>61 Caring personal service occupations</v>
      </c>
      <c r="M99" s="94">
        <f>'Occ T2'!D25-'Occ T2'!B25</f>
        <v>1.8843446002254325</v>
      </c>
      <c r="N99" s="94">
        <f>'Occ T2'!F136</f>
        <v>10.856357542970088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-1.92820246226837</v>
      </c>
      <c r="N100" s="94">
        <f>'Occ T2'!F137</f>
        <v>-1.119019659146236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0.11823253970864622</v>
      </c>
      <c r="N101" s="94">
        <f>'Occ T2'!F138</f>
        <v>-0.17294203518006546</v>
      </c>
    </row>
    <row r="102" spans="12:14" x14ac:dyDescent="0.2">
      <c r="L102" s="10" t="str">
        <f>name!D24</f>
        <v>71 Sales occupations</v>
      </c>
      <c r="M102" s="94">
        <f>'Occ T2'!D28-'Occ T2'!B28</f>
        <v>-3.9801115423752123</v>
      </c>
      <c r="N102" s="94">
        <f>'Occ T2'!F139</f>
        <v>-2.9152183946917205</v>
      </c>
    </row>
    <row r="103" spans="12:14" x14ac:dyDescent="0.2">
      <c r="L103" s="10" t="str">
        <f>name!D25</f>
        <v>72 Customer service occupations</v>
      </c>
      <c r="M103" s="94">
        <f>'Occ T2'!D29-'Occ T2'!B29</f>
        <v>3.8475358880032964</v>
      </c>
      <c r="N103" s="94">
        <f>'Occ T2'!F140</f>
        <v>6.6708378791402296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-6.5731868312729489</v>
      </c>
      <c r="N104" s="94">
        <f>'Occ T2'!F141</f>
        <v>-5.1233143163866401E-2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1.8447770690269181</v>
      </c>
      <c r="N105" s="94">
        <f>'Occ T2'!F142</f>
        <v>2.0568788236479989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-3.9139106988521561</v>
      </c>
      <c r="N106" s="94">
        <f>'Occ T2'!F143</f>
        <v>17.261753969622685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-4.2622568511016681</v>
      </c>
      <c r="N107" s="94">
        <f>'Occ T2'!F144</f>
        <v>-15.161594650606801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59.838000000000875</v>
      </c>
      <c r="N109" s="94">
        <f>'Occ T2'!F146</f>
        <v>76.143999999999096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Greater Birmingham and Solihull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18.921531694106847</v>
      </c>
      <c r="N153" s="94">
        <f>'Occ T1'!H8</f>
        <v>5.062153714648602</v>
      </c>
    </row>
    <row r="154" spans="1:14" x14ac:dyDescent="0.2">
      <c r="L154" s="10" t="str">
        <f>name!E5</f>
        <v>Professional occupations</v>
      </c>
      <c r="M154" s="94">
        <f>'Occ T1'!D9-'Occ T1'!B9</f>
        <v>43.475139947138445</v>
      </c>
      <c r="N154" s="94">
        <f>'Occ T1'!H9</f>
        <v>42.246848293439058</v>
      </c>
    </row>
    <row r="155" spans="1:14" x14ac:dyDescent="0.2">
      <c r="L155" s="10" t="str">
        <f>name!E6</f>
        <v>Associate professional occupations</v>
      </c>
      <c r="M155" s="94">
        <f>'Occ T1'!D10-'Occ T1'!B10</f>
        <v>20.56954957446024</v>
      </c>
      <c r="N155" s="94">
        <f>'Occ T1'!H10</f>
        <v>22.268406706277972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3.2494244274540733</v>
      </c>
      <c r="N156" s="94">
        <f>'Occ T1'!H11</f>
        <v>-3.7028986632073924</v>
      </c>
    </row>
    <row r="157" spans="1:14" x14ac:dyDescent="0.2">
      <c r="L157" s="10" t="str">
        <f>name!E8</f>
        <v>Skilled trades occupations</v>
      </c>
      <c r="M157" s="94">
        <f>'Occ T1'!D12-'Occ T1'!B12</f>
        <v>-13.414867354253133</v>
      </c>
      <c r="N157" s="94">
        <f>'Occ T1'!H12</f>
        <v>-7.1563303837513672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7.4374677665701938E-2</v>
      </c>
      <c r="N158" s="94">
        <f>'Occ T1'!H13</f>
        <v>9.5643958486437981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-0.13257565437190522</v>
      </c>
      <c r="N159" s="94">
        <f>'Occ T1'!H14</f>
        <v>3.755619484448502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-4.7284097622460308</v>
      </c>
      <c r="N160" s="94">
        <f>'Occ T1'!H15</f>
        <v>2.0056456804841361</v>
      </c>
    </row>
    <row r="161" spans="12:14" x14ac:dyDescent="0.2">
      <c r="L161" s="10" t="str">
        <f>name!E12</f>
        <v>Elementary occupations</v>
      </c>
      <c r="M161" s="94">
        <f>'Occ T1'!D16-'Occ T1'!B16</f>
        <v>-8.1761675499538171</v>
      </c>
      <c r="N161" s="94">
        <f>'Occ T1'!H16</f>
        <v>2.1001593190158729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59.838000000000534</v>
      </c>
      <c r="N163" s="94">
        <f>'Occ T1'!H18</f>
        <v>76.143999999999181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Greater Birmingham and Solihull</v>
      </c>
      <c r="L1" s="46"/>
    </row>
    <row r="2" spans="1:64" x14ac:dyDescent="0.2">
      <c r="A2" s="364" t="s">
        <v>521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66.301496332995924</v>
      </c>
      <c r="N5" s="87">
        <f>SUM(N6:N7)</f>
        <v>75.248207446611616</v>
      </c>
      <c r="O5" s="87">
        <f t="shared" ref="O5:AL5" si="1">SUM(O6:O7)</f>
        <v>77.592190817092302</v>
      </c>
      <c r="P5" s="87">
        <f t="shared" si="1"/>
        <v>80.905948772820068</v>
      </c>
      <c r="Q5" s="87">
        <f t="shared" si="1"/>
        <v>82.427771293656022</v>
      </c>
      <c r="R5" s="87">
        <f t="shared" si="1"/>
        <v>85.335078551336366</v>
      </c>
      <c r="S5" s="87">
        <f t="shared" si="1"/>
        <v>88.839134167012816</v>
      </c>
      <c r="T5" s="87">
        <f t="shared" si="1"/>
        <v>93.547073811844058</v>
      </c>
      <c r="U5" s="87">
        <f t="shared" si="1"/>
        <v>97.982630820975032</v>
      </c>
      <c r="V5" s="87">
        <f t="shared" si="1"/>
        <v>101.07979699840884</v>
      </c>
      <c r="W5" s="87">
        <f t="shared" si="1"/>
        <v>104.25661024544321</v>
      </c>
      <c r="X5" s="87">
        <f t="shared" si="1"/>
        <v>93.979751689656666</v>
      </c>
      <c r="Y5" s="87">
        <f t="shared" si="1"/>
        <v>95.108301609574454</v>
      </c>
      <c r="Z5" s="87">
        <f t="shared" si="1"/>
        <v>96.203417889704184</v>
      </c>
      <c r="AA5" s="87">
        <f t="shared" si="1"/>
        <v>97.375689525463898</v>
      </c>
      <c r="AB5" s="87">
        <f t="shared" si="1"/>
        <v>98.46915596624261</v>
      </c>
      <c r="AC5" s="87">
        <f t="shared" si="1"/>
        <v>99.488900957044507</v>
      </c>
      <c r="AD5" s="87">
        <f t="shared" si="1"/>
        <v>100.49233121214564</v>
      </c>
      <c r="AE5" s="87">
        <f t="shared" si="1"/>
        <v>101.52101132335315</v>
      </c>
      <c r="AF5" s="87">
        <f t="shared" si="1"/>
        <v>102.57306236939934</v>
      </c>
      <c r="AG5" s="87">
        <f t="shared" si="1"/>
        <v>103.68634432925361</v>
      </c>
      <c r="AH5" s="87">
        <f t="shared" si="1"/>
        <v>104.78303446277454</v>
      </c>
      <c r="AI5" s="87">
        <f t="shared" si="1"/>
        <v>105.87084445238406</v>
      </c>
      <c r="AJ5" s="87">
        <f t="shared" si="1"/>
        <v>106.9932248256778</v>
      </c>
      <c r="AK5" s="87">
        <f t="shared" si="1"/>
        <v>108.14644905075103</v>
      </c>
      <c r="AL5" s="87">
        <f t="shared" si="1"/>
        <v>109.31876396009181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46.355818622195706</v>
      </c>
      <c r="N6" s="11">
        <v>52.703500698190815</v>
      </c>
      <c r="O6" s="11">
        <v>54.05222001267061</v>
      </c>
      <c r="P6" s="11">
        <v>56.550662161018494</v>
      </c>
      <c r="Q6" s="11">
        <v>55.02150012604082</v>
      </c>
      <c r="R6" s="11">
        <v>58.796138721630605</v>
      </c>
      <c r="S6" s="11">
        <v>63.843079403957859</v>
      </c>
      <c r="T6" s="11">
        <v>65.938651916176497</v>
      </c>
      <c r="U6" s="11">
        <v>70.230337288463403</v>
      </c>
      <c r="V6" s="11">
        <v>72.426950917354262</v>
      </c>
      <c r="W6" s="11">
        <v>74.283677901899935</v>
      </c>
      <c r="X6" s="11">
        <v>64.757751689119104</v>
      </c>
      <c r="Y6" s="11">
        <v>65.362931027956591</v>
      </c>
      <c r="Z6" s="11">
        <v>66.039050223316536</v>
      </c>
      <c r="AA6" s="11">
        <v>66.779964225299068</v>
      </c>
      <c r="AB6" s="11">
        <v>67.407553115492107</v>
      </c>
      <c r="AC6" s="11">
        <v>68.007443843292364</v>
      </c>
      <c r="AD6" s="11">
        <v>68.608886388977737</v>
      </c>
      <c r="AE6" s="11">
        <v>69.228644775952375</v>
      </c>
      <c r="AF6" s="11">
        <v>69.845142840111009</v>
      </c>
      <c r="AG6" s="11">
        <v>70.502819721298394</v>
      </c>
      <c r="AH6" s="11">
        <v>71.145884333067301</v>
      </c>
      <c r="AI6" s="11">
        <v>71.788116918350838</v>
      </c>
      <c r="AJ6" s="11">
        <v>72.451584939635069</v>
      </c>
      <c r="AK6" s="11">
        <v>73.109637672990388</v>
      </c>
      <c r="AL6" s="11">
        <v>73.784647327048916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19.945677710800222</v>
      </c>
      <c r="N7" s="11">
        <v>22.544706748420801</v>
      </c>
      <c r="O7" s="11">
        <v>23.539970804421696</v>
      </c>
      <c r="P7" s="11">
        <v>24.355286611801571</v>
      </c>
      <c r="Q7" s="11">
        <v>27.406271167615206</v>
      </c>
      <c r="R7" s="11">
        <v>26.538939829705765</v>
      </c>
      <c r="S7" s="11">
        <v>24.996054763054964</v>
      </c>
      <c r="T7" s="11">
        <v>27.608421895667568</v>
      </c>
      <c r="U7" s="11">
        <v>27.752293532511622</v>
      </c>
      <c r="V7" s="11">
        <v>28.65284608105458</v>
      </c>
      <c r="W7" s="11">
        <v>29.972932343543281</v>
      </c>
      <c r="X7" s="11">
        <v>29.222000000537559</v>
      </c>
      <c r="Y7" s="11">
        <v>29.745370581617856</v>
      </c>
      <c r="Z7" s="11">
        <v>30.164367666387641</v>
      </c>
      <c r="AA7" s="11">
        <v>30.59572530016483</v>
      </c>
      <c r="AB7" s="11">
        <v>31.061602850750504</v>
      </c>
      <c r="AC7" s="11">
        <v>31.481457113752136</v>
      </c>
      <c r="AD7" s="11">
        <v>31.883444823167899</v>
      </c>
      <c r="AE7" s="11">
        <v>32.292366547400775</v>
      </c>
      <c r="AF7" s="11">
        <v>32.727919529288322</v>
      </c>
      <c r="AG7" s="11">
        <v>33.183524607955214</v>
      </c>
      <c r="AH7" s="11">
        <v>33.637150129707244</v>
      </c>
      <c r="AI7" s="11">
        <v>34.082727534033225</v>
      </c>
      <c r="AJ7" s="11">
        <v>34.541639886042738</v>
      </c>
      <c r="AK7" s="11">
        <v>35.036811377760642</v>
      </c>
      <c r="AL7" s="11">
        <v>35.534116633042899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170.68854971347659</v>
      </c>
      <c r="N9" s="87">
        <f>SUM(N10:N13)</f>
        <v>170.06924815746493</v>
      </c>
      <c r="O9" s="87">
        <f t="shared" ref="O9:AL9" si="3">SUM(O10:O13)</f>
        <v>168.98823515254099</v>
      </c>
      <c r="P9" s="87">
        <f t="shared" si="3"/>
        <v>179.97615221559181</v>
      </c>
      <c r="Q9" s="87">
        <f t="shared" si="3"/>
        <v>183.87235716570291</v>
      </c>
      <c r="R9" s="87">
        <f t="shared" si="3"/>
        <v>182.93039826871973</v>
      </c>
      <c r="S9" s="87">
        <f t="shared" si="3"/>
        <v>199.39541746616646</v>
      </c>
      <c r="T9" s="87">
        <f t="shared" si="3"/>
        <v>199.7771627149038</v>
      </c>
      <c r="U9" s="87">
        <f t="shared" si="3"/>
        <v>212.74288746233785</v>
      </c>
      <c r="V9" s="87">
        <f t="shared" si="3"/>
        <v>215.31052285091721</v>
      </c>
      <c r="W9" s="87">
        <f t="shared" si="3"/>
        <v>226.40553821585817</v>
      </c>
      <c r="X9" s="87">
        <f t="shared" si="3"/>
        <v>230.29627175793115</v>
      </c>
      <c r="Y9" s="87">
        <f t="shared" si="3"/>
        <v>232.70320946747927</v>
      </c>
      <c r="Z9" s="87">
        <f t="shared" si="3"/>
        <v>235.62882995702716</v>
      </c>
      <c r="AA9" s="87">
        <f t="shared" si="3"/>
        <v>238.79162208685241</v>
      </c>
      <c r="AB9" s="87">
        <f t="shared" si="3"/>
        <v>241.59292546973938</v>
      </c>
      <c r="AC9" s="87">
        <f t="shared" si="3"/>
        <v>244.29398814244655</v>
      </c>
      <c r="AD9" s="87">
        <f t="shared" si="3"/>
        <v>246.95627085568759</v>
      </c>
      <c r="AE9" s="87">
        <f t="shared" si="3"/>
        <v>249.54483943188549</v>
      </c>
      <c r="AF9" s="87">
        <f t="shared" si="3"/>
        <v>252.19006259023081</v>
      </c>
      <c r="AG9" s="87">
        <f t="shared" si="3"/>
        <v>254.96898315520417</v>
      </c>
      <c r="AH9" s="87">
        <f t="shared" si="3"/>
        <v>257.75629150002425</v>
      </c>
      <c r="AI9" s="87">
        <f t="shared" si="3"/>
        <v>260.47849533841509</v>
      </c>
      <c r="AJ9" s="87">
        <f t="shared" si="3"/>
        <v>263.24985741687664</v>
      </c>
      <c r="AK9" s="87">
        <f t="shared" si="3"/>
        <v>265.98473016442404</v>
      </c>
      <c r="AL9" s="87">
        <f t="shared" si="3"/>
        <v>268.65238650929723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43.430692243079015</v>
      </c>
      <c r="N10" s="11">
        <v>42.643539968667163</v>
      </c>
      <c r="O10" s="11">
        <v>42.402601788645917</v>
      </c>
      <c r="P10" s="11">
        <v>45.124915655732707</v>
      </c>
      <c r="Q10" s="11">
        <v>47.909168727920957</v>
      </c>
      <c r="R10" s="11">
        <v>50.047853661205387</v>
      </c>
      <c r="S10" s="11">
        <v>52.629049304253179</v>
      </c>
      <c r="T10" s="11">
        <v>51.610195230660601</v>
      </c>
      <c r="U10" s="11">
        <v>58.754188863605016</v>
      </c>
      <c r="V10" s="11">
        <v>59.617156311692185</v>
      </c>
      <c r="W10" s="11">
        <v>62.925743672435793</v>
      </c>
      <c r="X10" s="11">
        <v>71.698829988798266</v>
      </c>
      <c r="Y10" s="11">
        <v>72.716691837577983</v>
      </c>
      <c r="Z10" s="11">
        <v>73.883464568936702</v>
      </c>
      <c r="AA10" s="11">
        <v>75.087659796225267</v>
      </c>
      <c r="AB10" s="11">
        <v>76.177326947248204</v>
      </c>
      <c r="AC10" s="11">
        <v>77.206593093732621</v>
      </c>
      <c r="AD10" s="11">
        <v>78.200232775548642</v>
      </c>
      <c r="AE10" s="11">
        <v>79.180961425526817</v>
      </c>
      <c r="AF10" s="11">
        <v>80.19715027818512</v>
      </c>
      <c r="AG10" s="11">
        <v>81.27736630623906</v>
      </c>
      <c r="AH10" s="11">
        <v>82.344945275907833</v>
      </c>
      <c r="AI10" s="11">
        <v>83.407605366264775</v>
      </c>
      <c r="AJ10" s="11">
        <v>84.472594204581483</v>
      </c>
      <c r="AK10" s="11">
        <v>85.538732096820794</v>
      </c>
      <c r="AL10" s="11">
        <v>86.605097128764442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35.71772909461356</v>
      </c>
      <c r="N11" s="11">
        <v>39.735767615877727</v>
      </c>
      <c r="O11" s="11">
        <v>41.725286634115378</v>
      </c>
      <c r="P11" s="11">
        <v>42.374405236338276</v>
      </c>
      <c r="Q11" s="11">
        <v>43.927392950772941</v>
      </c>
      <c r="R11" s="11">
        <v>41.212032952974852</v>
      </c>
      <c r="S11" s="11">
        <v>47.893155848979561</v>
      </c>
      <c r="T11" s="11">
        <v>50.080895389692657</v>
      </c>
      <c r="U11" s="11">
        <v>50.14656647736431</v>
      </c>
      <c r="V11" s="11">
        <v>52.089653745979312</v>
      </c>
      <c r="W11" s="11">
        <v>51.276772697525793</v>
      </c>
      <c r="X11" s="11">
        <v>48.520297157684951</v>
      </c>
      <c r="Y11" s="11">
        <v>48.89216365958562</v>
      </c>
      <c r="Z11" s="11">
        <v>49.332943056332567</v>
      </c>
      <c r="AA11" s="11">
        <v>49.826224745401667</v>
      </c>
      <c r="AB11" s="11">
        <v>50.245011449533877</v>
      </c>
      <c r="AC11" s="11">
        <v>50.647093256075721</v>
      </c>
      <c r="AD11" s="11">
        <v>51.032514454890773</v>
      </c>
      <c r="AE11" s="11">
        <v>51.338326625770534</v>
      </c>
      <c r="AF11" s="11">
        <v>51.696544802069354</v>
      </c>
      <c r="AG11" s="11">
        <v>52.05140728331147</v>
      </c>
      <c r="AH11" s="11">
        <v>52.414455602191026</v>
      </c>
      <c r="AI11" s="11">
        <v>52.774344574623839</v>
      </c>
      <c r="AJ11" s="11">
        <v>53.14028920897443</v>
      </c>
      <c r="AK11" s="11">
        <v>53.496362681465691</v>
      </c>
      <c r="AL11" s="11">
        <v>53.818102433916344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44.377226804494569</v>
      </c>
      <c r="N12" s="11">
        <v>40.288764207794244</v>
      </c>
      <c r="O12" s="11">
        <v>38.87979419177578</v>
      </c>
      <c r="P12" s="11">
        <v>42.047757053641824</v>
      </c>
      <c r="Q12" s="11">
        <v>41.153336237687867</v>
      </c>
      <c r="R12" s="11">
        <v>41.560878286205856</v>
      </c>
      <c r="S12" s="11">
        <v>44.251707033238731</v>
      </c>
      <c r="T12" s="11">
        <v>42.0973385959539</v>
      </c>
      <c r="U12" s="11">
        <v>41.831523869102845</v>
      </c>
      <c r="V12" s="11">
        <v>42.018175691358493</v>
      </c>
      <c r="W12" s="11">
        <v>44.666463044037648</v>
      </c>
      <c r="X12" s="11">
        <v>42.640426905600528</v>
      </c>
      <c r="Y12" s="11">
        <v>43.034027734345443</v>
      </c>
      <c r="Z12" s="11">
        <v>43.568543182958713</v>
      </c>
      <c r="AA12" s="11">
        <v>44.160414651213834</v>
      </c>
      <c r="AB12" s="11">
        <v>44.696311572442859</v>
      </c>
      <c r="AC12" s="11">
        <v>45.226158209518559</v>
      </c>
      <c r="AD12" s="11">
        <v>45.759728721497247</v>
      </c>
      <c r="AE12" s="11">
        <v>46.274935800397209</v>
      </c>
      <c r="AF12" s="11">
        <v>46.756918835239979</v>
      </c>
      <c r="AG12" s="11">
        <v>47.26294855784711</v>
      </c>
      <c r="AH12" s="11">
        <v>47.789569386792145</v>
      </c>
      <c r="AI12" s="11">
        <v>48.267049936777305</v>
      </c>
      <c r="AJ12" s="11">
        <v>48.752658020700757</v>
      </c>
      <c r="AK12" s="11">
        <v>49.233339845511082</v>
      </c>
      <c r="AL12" s="11">
        <v>49.692004227479877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47.162901571289432</v>
      </c>
      <c r="N13" s="11">
        <v>47.401176365125792</v>
      </c>
      <c r="O13" s="11">
        <v>45.980552538003934</v>
      </c>
      <c r="P13" s="11">
        <v>50.429074269879017</v>
      </c>
      <c r="Q13" s="11">
        <v>50.882459249321144</v>
      </c>
      <c r="R13" s="11">
        <v>50.109633368333633</v>
      </c>
      <c r="S13" s="11">
        <v>54.621505279694986</v>
      </c>
      <c r="T13" s="11">
        <v>55.988733498596631</v>
      </c>
      <c r="U13" s="11">
        <v>62.010608252265676</v>
      </c>
      <c r="V13" s="11">
        <v>61.585537101887226</v>
      </c>
      <c r="W13" s="11">
        <v>67.536558801858945</v>
      </c>
      <c r="X13" s="11">
        <v>67.436717705847386</v>
      </c>
      <c r="Y13" s="11">
        <v>68.060326235970209</v>
      </c>
      <c r="Z13" s="11">
        <v>68.843879148799175</v>
      </c>
      <c r="AA13" s="11">
        <v>69.71732289401163</v>
      </c>
      <c r="AB13" s="11">
        <v>70.474275500514437</v>
      </c>
      <c r="AC13" s="11">
        <v>71.214143583119679</v>
      </c>
      <c r="AD13" s="11">
        <v>71.963794903750923</v>
      </c>
      <c r="AE13" s="11">
        <v>72.750615580190953</v>
      </c>
      <c r="AF13" s="11">
        <v>73.539448674736363</v>
      </c>
      <c r="AG13" s="11">
        <v>74.377261007806524</v>
      </c>
      <c r="AH13" s="11">
        <v>75.207321235133236</v>
      </c>
      <c r="AI13" s="11">
        <v>76.029495460749189</v>
      </c>
      <c r="AJ13" s="11">
        <v>76.884315982619952</v>
      </c>
      <c r="AK13" s="11">
        <v>77.716295540626447</v>
      </c>
      <c r="AL13" s="11">
        <v>78.537182719136567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101.826976226333</v>
      </c>
      <c r="N15" s="87">
        <f>SUM(N16:N20)</f>
        <v>108.20023508630982</v>
      </c>
      <c r="O15" s="87">
        <f t="shared" ref="O15:AL15" si="5">SUM(O16:O20)</f>
        <v>110.95633757022571</v>
      </c>
      <c r="P15" s="87">
        <f t="shared" si="5"/>
        <v>114.06679754249868</v>
      </c>
      <c r="Q15" s="87">
        <f t="shared" si="5"/>
        <v>115.91939973581766</v>
      </c>
      <c r="R15" s="87">
        <f t="shared" si="5"/>
        <v>117.71489014404645</v>
      </c>
      <c r="S15" s="87">
        <f t="shared" si="5"/>
        <v>122.15302707133344</v>
      </c>
      <c r="T15" s="87">
        <f t="shared" si="5"/>
        <v>127.48994585183348</v>
      </c>
      <c r="U15" s="87">
        <f t="shared" si="5"/>
        <v>133.5091844474041</v>
      </c>
      <c r="V15" s="87">
        <f t="shared" si="5"/>
        <v>133.85987844282047</v>
      </c>
      <c r="W15" s="87">
        <f t="shared" si="5"/>
        <v>138.28443971850669</v>
      </c>
      <c r="X15" s="87">
        <f t="shared" si="5"/>
        <v>140.36230268977656</v>
      </c>
      <c r="Y15" s="87">
        <f t="shared" si="5"/>
        <v>141.52586681958101</v>
      </c>
      <c r="Z15" s="87">
        <f t="shared" si="5"/>
        <v>143.02405831565915</v>
      </c>
      <c r="AA15" s="87">
        <f t="shared" si="5"/>
        <v>144.73784488108959</v>
      </c>
      <c r="AB15" s="87">
        <f t="shared" si="5"/>
        <v>146.21356043116413</v>
      </c>
      <c r="AC15" s="87">
        <f t="shared" si="5"/>
        <v>147.59842925336088</v>
      </c>
      <c r="AD15" s="87">
        <f t="shared" si="5"/>
        <v>148.93947689019774</v>
      </c>
      <c r="AE15" s="87">
        <f t="shared" si="5"/>
        <v>150.34032259128941</v>
      </c>
      <c r="AF15" s="87">
        <f t="shared" si="5"/>
        <v>151.74585663653653</v>
      </c>
      <c r="AG15" s="87">
        <f t="shared" si="5"/>
        <v>153.19644910956927</v>
      </c>
      <c r="AH15" s="87">
        <f t="shared" si="5"/>
        <v>154.61469617914821</v>
      </c>
      <c r="AI15" s="87">
        <f t="shared" si="5"/>
        <v>156.02854451036899</v>
      </c>
      <c r="AJ15" s="87">
        <f t="shared" si="5"/>
        <v>157.53688501839855</v>
      </c>
      <c r="AK15" s="87">
        <f t="shared" si="5"/>
        <v>159.04154532092454</v>
      </c>
      <c r="AL15" s="87">
        <f t="shared" si="5"/>
        <v>160.55284642478466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15.233801773745279</v>
      </c>
      <c r="N16" s="11">
        <v>15.522314084803964</v>
      </c>
      <c r="O16" s="11">
        <v>15.495159058794716</v>
      </c>
      <c r="P16" s="11">
        <v>16.800237418745287</v>
      </c>
      <c r="Q16" s="11">
        <v>15.787815087806656</v>
      </c>
      <c r="R16" s="11">
        <v>15.820651402955766</v>
      </c>
      <c r="S16" s="11">
        <v>16.56985223155414</v>
      </c>
      <c r="T16" s="11">
        <v>18.326528871239674</v>
      </c>
      <c r="U16" s="11">
        <v>19.831808493732286</v>
      </c>
      <c r="V16" s="11">
        <v>18.59820524655829</v>
      </c>
      <c r="W16" s="11">
        <v>20.042761858955288</v>
      </c>
      <c r="X16" s="11">
        <v>18.036040672144921</v>
      </c>
      <c r="Y16" s="11">
        <v>18.195627847441951</v>
      </c>
      <c r="Z16" s="11">
        <v>18.378740793175407</v>
      </c>
      <c r="AA16" s="11">
        <v>18.567693401380978</v>
      </c>
      <c r="AB16" s="11">
        <v>18.725679075432929</v>
      </c>
      <c r="AC16" s="11">
        <v>18.877742504083528</v>
      </c>
      <c r="AD16" s="11">
        <v>19.01806129333896</v>
      </c>
      <c r="AE16" s="11">
        <v>19.157614556988705</v>
      </c>
      <c r="AF16" s="11">
        <v>19.285165481129422</v>
      </c>
      <c r="AG16" s="11">
        <v>19.41376557669664</v>
      </c>
      <c r="AH16" s="11">
        <v>19.54958277154023</v>
      </c>
      <c r="AI16" s="11">
        <v>19.677346522628969</v>
      </c>
      <c r="AJ16" s="11">
        <v>19.81802694462171</v>
      </c>
      <c r="AK16" s="11">
        <v>19.96256399070354</v>
      </c>
      <c r="AL16" s="11">
        <v>20.112423286207523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13.553956891539967</v>
      </c>
      <c r="N17" s="11">
        <v>17.930708199272615</v>
      </c>
      <c r="O17" s="11">
        <v>18.17150469453771</v>
      </c>
      <c r="P17" s="11">
        <v>17.73002443062979</v>
      </c>
      <c r="Q17" s="11">
        <v>18.430996627288359</v>
      </c>
      <c r="R17" s="11">
        <v>17.573819505003204</v>
      </c>
      <c r="S17" s="11">
        <v>19.999414670004782</v>
      </c>
      <c r="T17" s="11">
        <v>19.956068469452759</v>
      </c>
      <c r="U17" s="11">
        <v>21.505857424347347</v>
      </c>
      <c r="V17" s="11">
        <v>21.291299970200633</v>
      </c>
      <c r="W17" s="11">
        <v>21.377910293021923</v>
      </c>
      <c r="X17" s="11">
        <v>31.496647414829404</v>
      </c>
      <c r="Y17" s="11">
        <v>32.118269654878326</v>
      </c>
      <c r="Z17" s="11">
        <v>32.777146612514507</v>
      </c>
      <c r="AA17" s="11">
        <v>33.46861804230906</v>
      </c>
      <c r="AB17" s="11">
        <v>34.106913248021534</v>
      </c>
      <c r="AC17" s="11">
        <v>34.728503924774209</v>
      </c>
      <c r="AD17" s="11">
        <v>35.347552907981616</v>
      </c>
      <c r="AE17" s="11">
        <v>35.993255604717397</v>
      </c>
      <c r="AF17" s="11">
        <v>36.631786826966056</v>
      </c>
      <c r="AG17" s="11">
        <v>37.274229375805646</v>
      </c>
      <c r="AH17" s="11">
        <v>37.888580927454946</v>
      </c>
      <c r="AI17" s="11">
        <v>38.49350887782542</v>
      </c>
      <c r="AJ17" s="11">
        <v>39.14931190514195</v>
      </c>
      <c r="AK17" s="11">
        <v>39.808664976955271</v>
      </c>
      <c r="AL17" s="11">
        <v>40.463712206831779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8.8116317122619012</v>
      </c>
      <c r="N18" s="11">
        <v>11.587560524368978</v>
      </c>
      <c r="O18" s="11">
        <v>11.31914776776059</v>
      </c>
      <c r="P18" s="11">
        <v>10.675538979667142</v>
      </c>
      <c r="Q18" s="11">
        <v>10.005291491259747</v>
      </c>
      <c r="R18" s="11">
        <v>10.10639175524768</v>
      </c>
      <c r="S18" s="11">
        <v>11.217839385220291</v>
      </c>
      <c r="T18" s="11">
        <v>10.911788521967992</v>
      </c>
      <c r="U18" s="11">
        <v>10.982837213398287</v>
      </c>
      <c r="V18" s="11">
        <v>10.853648282223624</v>
      </c>
      <c r="W18" s="11">
        <v>11.496682943321151</v>
      </c>
      <c r="X18" s="11">
        <v>9.3716688566840549</v>
      </c>
      <c r="Y18" s="11">
        <v>9.4836650625716139</v>
      </c>
      <c r="Z18" s="11">
        <v>9.6007499879792313</v>
      </c>
      <c r="AA18" s="11">
        <v>9.7297464855802147</v>
      </c>
      <c r="AB18" s="11">
        <v>9.8385157455868413</v>
      </c>
      <c r="AC18" s="11">
        <v>9.9349313291770702</v>
      </c>
      <c r="AD18" s="11">
        <v>10.027244758319817</v>
      </c>
      <c r="AE18" s="11">
        <v>10.109086497249567</v>
      </c>
      <c r="AF18" s="11">
        <v>10.204540424953592</v>
      </c>
      <c r="AG18" s="11">
        <v>10.286958156936388</v>
      </c>
      <c r="AH18" s="11">
        <v>10.369532934640912</v>
      </c>
      <c r="AI18" s="11">
        <v>10.451075175912745</v>
      </c>
      <c r="AJ18" s="11">
        <v>10.555591605646239</v>
      </c>
      <c r="AK18" s="11">
        <v>10.644370941046276</v>
      </c>
      <c r="AL18" s="11">
        <v>10.753212617602347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12.043201063993566</v>
      </c>
      <c r="N19" s="11">
        <v>11.267974142301741</v>
      </c>
      <c r="O19" s="11">
        <v>12.532369099848697</v>
      </c>
      <c r="P19" s="11">
        <v>13.859902142028403</v>
      </c>
      <c r="Q19" s="11">
        <v>14.685021887659484</v>
      </c>
      <c r="R19" s="11">
        <v>16.455833438445399</v>
      </c>
      <c r="S19" s="11">
        <v>15.183010755454401</v>
      </c>
      <c r="T19" s="11">
        <v>16.212818423606123</v>
      </c>
      <c r="U19" s="11">
        <v>16.557336740566008</v>
      </c>
      <c r="V19" s="11">
        <v>17.94532808479703</v>
      </c>
      <c r="W19" s="11">
        <v>18.579704574713794</v>
      </c>
      <c r="X19" s="11">
        <v>15.949168468179536</v>
      </c>
      <c r="Y19" s="11">
        <v>15.731909819985106</v>
      </c>
      <c r="Z19" s="11">
        <v>15.772055101280291</v>
      </c>
      <c r="AA19" s="11">
        <v>15.948836421183666</v>
      </c>
      <c r="AB19" s="11">
        <v>16.11837032323837</v>
      </c>
      <c r="AC19" s="11">
        <v>16.268028852637343</v>
      </c>
      <c r="AD19" s="11">
        <v>16.414054108923363</v>
      </c>
      <c r="AE19" s="11">
        <v>16.5585493428826</v>
      </c>
      <c r="AF19" s="11">
        <v>16.7073419506563</v>
      </c>
      <c r="AG19" s="11">
        <v>16.87048337665308</v>
      </c>
      <c r="AH19" s="11">
        <v>17.019519953481513</v>
      </c>
      <c r="AI19" s="11">
        <v>17.183572400169734</v>
      </c>
      <c r="AJ19" s="11">
        <v>17.359928101334663</v>
      </c>
      <c r="AK19" s="11">
        <v>17.520700412803325</v>
      </c>
      <c r="AL19" s="11">
        <v>17.688653945031213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52.184384784792293</v>
      </c>
      <c r="N20" s="11">
        <v>51.891678135562508</v>
      </c>
      <c r="O20" s="11">
        <v>53.438156949283993</v>
      </c>
      <c r="P20" s="11">
        <v>55.001094571428055</v>
      </c>
      <c r="Q20" s="11">
        <v>57.01027464180342</v>
      </c>
      <c r="R20" s="11">
        <v>57.758194042394415</v>
      </c>
      <c r="S20" s="11">
        <v>59.182910029099823</v>
      </c>
      <c r="T20" s="11">
        <v>62.082741565566941</v>
      </c>
      <c r="U20" s="11">
        <v>64.63134457536016</v>
      </c>
      <c r="V20" s="11">
        <v>65.171396859040897</v>
      </c>
      <c r="W20" s="11">
        <v>66.787380048494541</v>
      </c>
      <c r="X20" s="11">
        <v>65.508777277938634</v>
      </c>
      <c r="Y20" s="11">
        <v>65.996394434704015</v>
      </c>
      <c r="Z20" s="11">
        <v>66.495365820709722</v>
      </c>
      <c r="AA20" s="11">
        <v>67.022950530635654</v>
      </c>
      <c r="AB20" s="11">
        <v>67.42408203888445</v>
      </c>
      <c r="AC20" s="11">
        <v>67.789222642688728</v>
      </c>
      <c r="AD20" s="11">
        <v>68.132563821633966</v>
      </c>
      <c r="AE20" s="11">
        <v>68.521816589451134</v>
      </c>
      <c r="AF20" s="11">
        <v>68.917021952831163</v>
      </c>
      <c r="AG20" s="11">
        <v>69.351012623477516</v>
      </c>
      <c r="AH20" s="11">
        <v>69.787479592030621</v>
      </c>
      <c r="AI20" s="11">
        <v>70.223041533832117</v>
      </c>
      <c r="AJ20" s="11">
        <v>70.654026461653984</v>
      </c>
      <c r="AK20" s="11">
        <v>71.105244999416129</v>
      </c>
      <c r="AL20" s="11">
        <v>71.534844369111809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111.9964670526889</v>
      </c>
      <c r="N22" s="87">
        <f>SUM(N23:N24)</f>
        <v>121.84835330117723</v>
      </c>
      <c r="O22" s="87">
        <f t="shared" ref="O22:AL22" si="7">SUM(O23:O24)</f>
        <v>122.77763757994919</v>
      </c>
      <c r="P22" s="87">
        <f t="shared" si="7"/>
        <v>121.64969153512821</v>
      </c>
      <c r="Q22" s="87">
        <f t="shared" si="7"/>
        <v>123.80255073227499</v>
      </c>
      <c r="R22" s="87">
        <f t="shared" si="7"/>
        <v>127.99978503742966</v>
      </c>
      <c r="S22" s="87">
        <f t="shared" si="7"/>
        <v>126.53593740170118</v>
      </c>
      <c r="T22" s="87">
        <f t="shared" si="7"/>
        <v>132.64774936360919</v>
      </c>
      <c r="U22" s="87">
        <f t="shared" si="7"/>
        <v>135.29442104559044</v>
      </c>
      <c r="V22" s="87">
        <f t="shared" si="7"/>
        <v>127.78044378928564</v>
      </c>
      <c r="W22" s="87">
        <f t="shared" si="7"/>
        <v>131.24920946488373</v>
      </c>
      <c r="X22" s="87">
        <f t="shared" si="7"/>
        <v>134.43558793665053</v>
      </c>
      <c r="Y22" s="87">
        <f t="shared" si="7"/>
        <v>134.80167844751313</v>
      </c>
      <c r="Z22" s="87">
        <f t="shared" si="7"/>
        <v>134.95705299968236</v>
      </c>
      <c r="AA22" s="87">
        <f t="shared" si="7"/>
        <v>135.09871276710257</v>
      </c>
      <c r="AB22" s="87">
        <f t="shared" si="7"/>
        <v>134.95530834072042</v>
      </c>
      <c r="AC22" s="87">
        <f t="shared" si="7"/>
        <v>134.52485147846508</v>
      </c>
      <c r="AD22" s="87">
        <f t="shared" si="7"/>
        <v>134.0195294688107</v>
      </c>
      <c r="AE22" s="87">
        <f t="shared" si="7"/>
        <v>133.33991581628561</v>
      </c>
      <c r="AF22" s="87">
        <f t="shared" si="7"/>
        <v>132.58962187886385</v>
      </c>
      <c r="AG22" s="87">
        <f t="shared" si="7"/>
        <v>131.87810321461492</v>
      </c>
      <c r="AH22" s="87">
        <f t="shared" si="7"/>
        <v>131.08293688238544</v>
      </c>
      <c r="AI22" s="87">
        <f t="shared" si="7"/>
        <v>130.28534384940602</v>
      </c>
      <c r="AJ22" s="87">
        <f t="shared" si="7"/>
        <v>129.30862131792827</v>
      </c>
      <c r="AK22" s="87">
        <f t="shared" si="7"/>
        <v>128.35321795512746</v>
      </c>
      <c r="AL22" s="87">
        <f t="shared" si="7"/>
        <v>127.54631080167634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86.943827508770056</v>
      </c>
      <c r="N23" s="11">
        <v>97.11380352485196</v>
      </c>
      <c r="O23" s="11">
        <v>98.613005910691257</v>
      </c>
      <c r="P23" s="11">
        <v>96.966241004703207</v>
      </c>
      <c r="Q23" s="11">
        <v>98.885868560014003</v>
      </c>
      <c r="R23" s="11">
        <v>104.13476923491712</v>
      </c>
      <c r="S23" s="11">
        <v>103.38557786787808</v>
      </c>
      <c r="T23" s="11">
        <v>107.83299822985292</v>
      </c>
      <c r="U23" s="11">
        <v>109.70810848515173</v>
      </c>
      <c r="V23" s="11">
        <v>105.81247620484294</v>
      </c>
      <c r="W23" s="11">
        <v>109.86571933383395</v>
      </c>
      <c r="X23" s="11">
        <v>113.19803994449778</v>
      </c>
      <c r="Y23" s="11">
        <v>113.79471968336267</v>
      </c>
      <c r="Z23" s="11">
        <v>114.25885597775761</v>
      </c>
      <c r="AA23" s="11">
        <v>114.72529548717178</v>
      </c>
      <c r="AB23" s="11">
        <v>115.00047862503099</v>
      </c>
      <c r="AC23" s="11">
        <v>115.15600332374127</v>
      </c>
      <c r="AD23" s="11">
        <v>115.20013579633761</v>
      </c>
      <c r="AE23" s="11">
        <v>115.16788961087839</v>
      </c>
      <c r="AF23" s="11">
        <v>115.1211473143141</v>
      </c>
      <c r="AG23" s="11">
        <v>115.12532427158281</v>
      </c>
      <c r="AH23" s="11">
        <v>115.10540230839914</v>
      </c>
      <c r="AI23" s="11">
        <v>115.02017948926385</v>
      </c>
      <c r="AJ23" s="11">
        <v>114.89180798277094</v>
      </c>
      <c r="AK23" s="11">
        <v>114.70266041170706</v>
      </c>
      <c r="AL23" s="11">
        <v>114.42867889453996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25.05263954391884</v>
      </c>
      <c r="N24" s="11">
        <v>24.734549776325267</v>
      </c>
      <c r="O24" s="11">
        <v>24.164631669257922</v>
      </c>
      <c r="P24" s="11">
        <v>24.683450530425006</v>
      </c>
      <c r="Q24" s="11">
        <v>24.916682172260991</v>
      </c>
      <c r="R24" s="11">
        <v>23.865015802512549</v>
      </c>
      <c r="S24" s="11">
        <v>23.150359533823089</v>
      </c>
      <c r="T24" s="11">
        <v>24.814751133756271</v>
      </c>
      <c r="U24" s="11">
        <v>25.586312560438703</v>
      </c>
      <c r="V24" s="11">
        <v>21.967967584442697</v>
      </c>
      <c r="W24" s="11">
        <v>21.383490131049783</v>
      </c>
      <c r="X24" s="11">
        <v>21.237547992152745</v>
      </c>
      <c r="Y24" s="11">
        <v>21.00695876415045</v>
      </c>
      <c r="Z24" s="11">
        <v>20.698197021924756</v>
      </c>
      <c r="AA24" s="11">
        <v>20.373417279930802</v>
      </c>
      <c r="AB24" s="11">
        <v>19.954829715689442</v>
      </c>
      <c r="AC24" s="11">
        <v>19.368848154723807</v>
      </c>
      <c r="AD24" s="11">
        <v>18.819393672473087</v>
      </c>
      <c r="AE24" s="11">
        <v>18.172026205407231</v>
      </c>
      <c r="AF24" s="11">
        <v>17.468474564549759</v>
      </c>
      <c r="AG24" s="11">
        <v>16.752778943032101</v>
      </c>
      <c r="AH24" s="11">
        <v>15.977534573986301</v>
      </c>
      <c r="AI24" s="11">
        <v>15.26516436014216</v>
      </c>
      <c r="AJ24" s="11">
        <v>14.416813335157329</v>
      </c>
      <c r="AK24" s="11">
        <v>13.650557543420398</v>
      </c>
      <c r="AL24" s="11">
        <v>13.117631907136385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100.67626635277934</v>
      </c>
      <c r="N26" s="87">
        <f>SUM(N27:N30)</f>
        <v>98.984384586266572</v>
      </c>
      <c r="O26" s="87">
        <f t="shared" ref="O26:AL26" si="9">SUM(O27:O30)</f>
        <v>98.257994173642345</v>
      </c>
      <c r="P26" s="87">
        <f t="shared" si="9"/>
        <v>101.40129029282591</v>
      </c>
      <c r="Q26" s="87">
        <f t="shared" si="9"/>
        <v>105.07489684113543</v>
      </c>
      <c r="R26" s="87">
        <f>SUM(R27:R30)</f>
        <v>110.85891732369615</v>
      </c>
      <c r="S26" s="87">
        <f t="shared" si="9"/>
        <v>100.56575164877438</v>
      </c>
      <c r="T26" s="87">
        <f t="shared" si="9"/>
        <v>102.92101447442123</v>
      </c>
      <c r="U26" s="87">
        <f t="shared" si="9"/>
        <v>107.27372572312022</v>
      </c>
      <c r="V26" s="87">
        <f t="shared" si="9"/>
        <v>113.86196099197197</v>
      </c>
      <c r="W26" s="87">
        <f t="shared" si="9"/>
        <v>97.444049969443014</v>
      </c>
      <c r="X26" s="87">
        <f t="shared" si="9"/>
        <v>98.609215459752505</v>
      </c>
      <c r="Y26" s="87">
        <f t="shared" si="9"/>
        <v>98.18524807854827</v>
      </c>
      <c r="Z26" s="87">
        <f t="shared" si="9"/>
        <v>97.580961566360713</v>
      </c>
      <c r="AA26" s="87">
        <f t="shared" si="9"/>
        <v>97.057134663296182</v>
      </c>
      <c r="AB26" s="87">
        <f t="shared" si="9"/>
        <v>96.451548925120775</v>
      </c>
      <c r="AC26" s="87">
        <f t="shared" si="9"/>
        <v>95.835618530245767</v>
      </c>
      <c r="AD26" s="87">
        <f t="shared" si="9"/>
        <v>95.191834325294877</v>
      </c>
      <c r="AE26" s="87">
        <f t="shared" si="9"/>
        <v>94.573484507203858</v>
      </c>
      <c r="AF26" s="87">
        <f t="shared" si="9"/>
        <v>93.934741193750824</v>
      </c>
      <c r="AG26" s="87">
        <f t="shared" si="9"/>
        <v>93.335394338131223</v>
      </c>
      <c r="AH26" s="87">
        <f t="shared" si="9"/>
        <v>92.718128781651643</v>
      </c>
      <c r="AI26" s="87">
        <f t="shared" si="9"/>
        <v>92.114997516792712</v>
      </c>
      <c r="AJ26" s="87">
        <f t="shared" si="9"/>
        <v>91.515666716837558</v>
      </c>
      <c r="AK26" s="87">
        <f t="shared" si="9"/>
        <v>90.912086312945362</v>
      </c>
      <c r="AL26" s="87">
        <f t="shared" si="9"/>
        <v>90.287719585691647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8.4768045845895337</v>
      </c>
      <c r="N27" s="11">
        <v>7.3463771660726547</v>
      </c>
      <c r="O27" s="11">
        <v>8.770639943084662</v>
      </c>
      <c r="P27" s="11">
        <v>7.4062356149083728</v>
      </c>
      <c r="Q27" s="11">
        <v>7.3278063205649397</v>
      </c>
      <c r="R27" s="11">
        <v>9.2706366696121076</v>
      </c>
      <c r="S27" s="11">
        <v>7.6739568459316558</v>
      </c>
      <c r="T27" s="11">
        <v>7.0098954234198763</v>
      </c>
      <c r="U27" s="11">
        <v>8.7909559581579675</v>
      </c>
      <c r="V27" s="11">
        <v>8.1984146584072661</v>
      </c>
      <c r="W27" s="11">
        <v>6.9029287770460463</v>
      </c>
      <c r="X27" s="11">
        <v>6.5091872189077193</v>
      </c>
      <c r="Y27" s="11">
        <v>6.5629348681717685</v>
      </c>
      <c r="Z27" s="11">
        <v>6.670762936825211</v>
      </c>
      <c r="AA27" s="11">
        <v>6.7889675414948298</v>
      </c>
      <c r="AB27" s="11">
        <v>6.8737574840150515</v>
      </c>
      <c r="AC27" s="11">
        <v>6.9494860267275582</v>
      </c>
      <c r="AD27" s="11">
        <v>7.0260868037277442</v>
      </c>
      <c r="AE27" s="11">
        <v>7.0992031771592625</v>
      </c>
      <c r="AF27" s="11">
        <v>7.1715986595593142</v>
      </c>
      <c r="AG27" s="11">
        <v>7.2452173390437435</v>
      </c>
      <c r="AH27" s="11">
        <v>7.320063460381399</v>
      </c>
      <c r="AI27" s="11">
        <v>7.3919914621976872</v>
      </c>
      <c r="AJ27" s="11">
        <v>7.4649614341419452</v>
      </c>
      <c r="AK27" s="11">
        <v>7.5380982861137769</v>
      </c>
      <c r="AL27" s="11">
        <v>7.6084683745471491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39.482628060839993</v>
      </c>
      <c r="N28" s="11">
        <v>42.125424024499964</v>
      </c>
      <c r="O28" s="11">
        <v>39.600055106609879</v>
      </c>
      <c r="P28" s="11">
        <v>42.645268380157134</v>
      </c>
      <c r="Q28" s="11">
        <v>44.494547153265238</v>
      </c>
      <c r="R28" s="11">
        <v>46.787342069119525</v>
      </c>
      <c r="S28" s="11">
        <v>43.29782298232206</v>
      </c>
      <c r="T28" s="11">
        <v>43.429471470151164</v>
      </c>
      <c r="U28" s="11">
        <v>44.873669590578693</v>
      </c>
      <c r="V28" s="11">
        <v>48.799347868976405</v>
      </c>
      <c r="W28" s="11">
        <v>40.420773695204971</v>
      </c>
      <c r="X28" s="11">
        <v>40.707352901105473</v>
      </c>
      <c r="Y28" s="11">
        <v>40.545716817607499</v>
      </c>
      <c r="Z28" s="11">
        <v>40.40065763171782</v>
      </c>
      <c r="AA28" s="11">
        <v>40.258747121863209</v>
      </c>
      <c r="AB28" s="11">
        <v>40.042638399026139</v>
      </c>
      <c r="AC28" s="11">
        <v>39.805776661526714</v>
      </c>
      <c r="AD28" s="11">
        <v>39.548959164430649</v>
      </c>
      <c r="AE28" s="11">
        <v>39.274831371485604</v>
      </c>
      <c r="AF28" s="11">
        <v>38.994559254130287</v>
      </c>
      <c r="AG28" s="11">
        <v>38.748370449412313</v>
      </c>
      <c r="AH28" s="11">
        <v>38.503077102350389</v>
      </c>
      <c r="AI28" s="11">
        <v>38.27555655734956</v>
      </c>
      <c r="AJ28" s="11">
        <v>38.04123642482039</v>
      </c>
      <c r="AK28" s="11">
        <v>37.794352161582886</v>
      </c>
      <c r="AL28" s="11">
        <v>37.539486700577704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35.00042268985441</v>
      </c>
      <c r="N29" s="11">
        <v>32.740106809891401</v>
      </c>
      <c r="O29" s="11">
        <v>31.177343813636835</v>
      </c>
      <c r="P29" s="11">
        <v>32.530824225316266</v>
      </c>
      <c r="Q29" s="11">
        <v>33.232756573589093</v>
      </c>
      <c r="R29" s="11">
        <v>35.089469355038794</v>
      </c>
      <c r="S29" s="11">
        <v>30.093581073090707</v>
      </c>
      <c r="T29" s="11">
        <v>32.37288559667622</v>
      </c>
      <c r="U29" s="11">
        <v>36.032559606676536</v>
      </c>
      <c r="V29" s="11">
        <v>39.820969732941414</v>
      </c>
      <c r="W29" s="11">
        <v>32.940122097143991</v>
      </c>
      <c r="X29" s="11">
        <v>33.661008308496235</v>
      </c>
      <c r="Y29" s="11">
        <v>33.276058942057105</v>
      </c>
      <c r="Z29" s="11">
        <v>32.808536401058994</v>
      </c>
      <c r="AA29" s="11">
        <v>32.417899265304733</v>
      </c>
      <c r="AB29" s="11">
        <v>32.031368239169126</v>
      </c>
      <c r="AC29" s="11">
        <v>31.61021382779105</v>
      </c>
      <c r="AD29" s="11">
        <v>31.178905412996606</v>
      </c>
      <c r="AE29" s="11">
        <v>30.774375222601527</v>
      </c>
      <c r="AF29" s="11">
        <v>30.349693255652856</v>
      </c>
      <c r="AG29" s="11">
        <v>29.919545031545272</v>
      </c>
      <c r="AH29" s="11">
        <v>29.476603903535292</v>
      </c>
      <c r="AI29" s="11">
        <v>29.037476727295875</v>
      </c>
      <c r="AJ29" s="11">
        <v>28.603566847462815</v>
      </c>
      <c r="AK29" s="11">
        <v>28.159787433220892</v>
      </c>
      <c r="AL29" s="11">
        <v>27.709144797714433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17.716411017495393</v>
      </c>
      <c r="N30" s="11">
        <v>16.772476585802558</v>
      </c>
      <c r="O30" s="11">
        <v>18.709955310310978</v>
      </c>
      <c r="P30" s="11">
        <v>18.818962072444126</v>
      </c>
      <c r="Q30" s="11">
        <v>20.019786793716143</v>
      </c>
      <c r="R30" s="11">
        <v>19.711469229925719</v>
      </c>
      <c r="S30" s="11">
        <v>19.500390747429954</v>
      </c>
      <c r="T30" s="11">
        <v>20.108761984173967</v>
      </c>
      <c r="U30" s="11">
        <v>17.576540567707031</v>
      </c>
      <c r="V30" s="11">
        <v>17.043228731646892</v>
      </c>
      <c r="W30" s="11">
        <v>17.180225400047998</v>
      </c>
      <c r="X30" s="11">
        <v>17.731667031243077</v>
      </c>
      <c r="Y30" s="11">
        <v>17.8005374507119</v>
      </c>
      <c r="Z30" s="11">
        <v>17.701004596758683</v>
      </c>
      <c r="AA30" s="11">
        <v>17.591520734633402</v>
      </c>
      <c r="AB30" s="11">
        <v>17.503784802910463</v>
      </c>
      <c r="AC30" s="11">
        <v>17.470142014200455</v>
      </c>
      <c r="AD30" s="11">
        <v>17.437882944139883</v>
      </c>
      <c r="AE30" s="11">
        <v>17.425074735957466</v>
      </c>
      <c r="AF30" s="11">
        <v>17.418890024408363</v>
      </c>
      <c r="AG30" s="11">
        <v>17.422261518129901</v>
      </c>
      <c r="AH30" s="11">
        <v>17.418384315384564</v>
      </c>
      <c r="AI30" s="11">
        <v>17.409972769949587</v>
      </c>
      <c r="AJ30" s="11">
        <v>17.405902010412397</v>
      </c>
      <c r="AK30" s="11">
        <v>17.419848432027802</v>
      </c>
      <c r="AL30" s="11">
        <v>17.430619712852362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94.961587475293456</v>
      </c>
      <c r="N32" s="87">
        <f t="shared" si="10"/>
        <v>92.314745214518751</v>
      </c>
      <c r="O32" s="87">
        <f t="shared" si="10"/>
        <v>93.529308490903006</v>
      </c>
      <c r="P32" s="87">
        <f t="shared" si="10"/>
        <v>95.510254432454701</v>
      </c>
      <c r="Q32" s="87">
        <f t="shared" si="10"/>
        <v>98.639853016086448</v>
      </c>
      <c r="R32" s="87">
        <f t="shared" si="10"/>
        <v>100.12591327361545</v>
      </c>
      <c r="S32" s="87">
        <f t="shared" si="10"/>
        <v>109.36557257480023</v>
      </c>
      <c r="T32" s="87">
        <f t="shared" si="10"/>
        <v>108.65527003949687</v>
      </c>
      <c r="U32" s="87">
        <f t="shared" si="10"/>
        <v>106.27326808170582</v>
      </c>
      <c r="V32" s="87">
        <f t="shared" si="10"/>
        <v>104.73024069209538</v>
      </c>
      <c r="W32" s="87">
        <f t="shared" si="10"/>
        <v>100.20028795128115</v>
      </c>
      <c r="X32" s="87">
        <f t="shared" si="10"/>
        <v>98.540090280815562</v>
      </c>
      <c r="Y32" s="87">
        <f t="shared" si="10"/>
        <v>99.326903365501579</v>
      </c>
      <c r="Z32" s="87">
        <f t="shared" si="10"/>
        <v>100.19993977327675</v>
      </c>
      <c r="AA32" s="87">
        <f t="shared" si="10"/>
        <v>101.13010351994097</v>
      </c>
      <c r="AB32" s="87">
        <f t="shared" si="10"/>
        <v>101.91617923725575</v>
      </c>
      <c r="AC32" s="87">
        <f t="shared" si="10"/>
        <v>102.64403323558766</v>
      </c>
      <c r="AD32" s="87">
        <f t="shared" si="10"/>
        <v>103.35839583657193</v>
      </c>
      <c r="AE32" s="87">
        <f t="shared" ref="AE32" si="11">SUM(AE33:AE35)</f>
        <v>104.13931403416474</v>
      </c>
      <c r="AF32" s="87">
        <f t="shared" ref="AF32" si="12">SUM(AF33:AF35)</f>
        <v>104.89306867969322</v>
      </c>
      <c r="AG32" s="87">
        <f t="shared" ref="AG32" si="13">SUM(AG33:AG35)</f>
        <v>105.65424250993473</v>
      </c>
      <c r="AH32" s="87">
        <f t="shared" ref="AH32" si="14">SUM(AH33:AH35)</f>
        <v>106.44816101358818</v>
      </c>
      <c r="AI32" s="87">
        <f t="shared" ref="AI32" si="15">SUM(AI33:AI35)</f>
        <v>107.24694812498663</v>
      </c>
      <c r="AJ32" s="87">
        <f t="shared" ref="AJ32" si="16">SUM(AJ33:AJ35)</f>
        <v>108.0810964125268</v>
      </c>
      <c r="AK32" s="87">
        <f t="shared" ref="AK32" si="17">SUM(AK33:AK35)</f>
        <v>108.93495348118378</v>
      </c>
      <c r="AL32" s="87">
        <f t="shared" ref="AL32" si="18">SUM(AL33:AL35)</f>
        <v>109.76468379992495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75.844368266547647</v>
      </c>
      <c r="N33" s="11">
        <v>70.67289674201912</v>
      </c>
      <c r="O33" s="11">
        <v>72.810411371895597</v>
      </c>
      <c r="P33" s="11">
        <v>74.141594826170206</v>
      </c>
      <c r="Q33" s="11">
        <v>78.950720118163233</v>
      </c>
      <c r="R33" s="11">
        <v>76.861052980682004</v>
      </c>
      <c r="S33" s="11">
        <v>85.15375679231262</v>
      </c>
      <c r="T33" s="11">
        <v>84.496116121987257</v>
      </c>
      <c r="U33" s="11">
        <v>83.296054149028549</v>
      </c>
      <c r="V33" s="11">
        <v>81.581370181918544</v>
      </c>
      <c r="W33" s="11">
        <v>78.745397580907436</v>
      </c>
      <c r="X33" s="11">
        <v>78.987315862622324</v>
      </c>
      <c r="Y33" s="11">
        <v>79.712784992953317</v>
      </c>
      <c r="Z33" s="11">
        <v>80.527551220514979</v>
      </c>
      <c r="AA33" s="11">
        <v>81.380797283008093</v>
      </c>
      <c r="AB33" s="11">
        <v>82.1026059961046</v>
      </c>
      <c r="AC33" s="11">
        <v>82.779769631471794</v>
      </c>
      <c r="AD33" s="11">
        <v>83.449282454971183</v>
      </c>
      <c r="AE33" s="11">
        <v>84.195975269811115</v>
      </c>
      <c r="AF33" s="11">
        <v>84.922764472036192</v>
      </c>
      <c r="AG33" s="11">
        <v>85.653237561994388</v>
      </c>
      <c r="AH33" s="11">
        <v>86.411404978019974</v>
      </c>
      <c r="AI33" s="11">
        <v>87.176124681590565</v>
      </c>
      <c r="AJ33" s="11">
        <v>87.988562505128044</v>
      </c>
      <c r="AK33" s="11">
        <v>88.809922767537898</v>
      </c>
      <c r="AL33" s="11">
        <v>89.601755123877524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17.751472679538232</v>
      </c>
      <c r="N34" s="11">
        <v>20.598652203343804</v>
      </c>
      <c r="O34" s="11">
        <v>19.660125295072287</v>
      </c>
      <c r="P34" s="11">
        <v>20.401874768705571</v>
      </c>
      <c r="Q34" s="11">
        <v>18.632215684680368</v>
      </c>
      <c r="R34" s="11">
        <v>22.284331845722235</v>
      </c>
      <c r="S34" s="11">
        <v>23.367269804971617</v>
      </c>
      <c r="T34" s="11">
        <v>23.236464215821528</v>
      </c>
      <c r="U34" s="11">
        <v>21.945038064860601</v>
      </c>
      <c r="V34" s="11">
        <v>22.247190804317945</v>
      </c>
      <c r="W34" s="11">
        <v>20.356129383453865</v>
      </c>
      <c r="X34" s="11">
        <v>18.772220214413476</v>
      </c>
      <c r="Y34" s="11">
        <v>18.821811696214894</v>
      </c>
      <c r="Z34" s="11">
        <v>18.86866733372921</v>
      </c>
      <c r="AA34" s="11">
        <v>18.933647098472814</v>
      </c>
      <c r="AB34" s="11">
        <v>18.986692148712617</v>
      </c>
      <c r="AC34" s="11">
        <v>19.02754850364019</v>
      </c>
      <c r="AD34" s="11">
        <v>19.062923536656264</v>
      </c>
      <c r="AE34" s="11">
        <v>19.088127526171846</v>
      </c>
      <c r="AF34" s="11">
        <v>19.104253097396555</v>
      </c>
      <c r="AG34" s="11">
        <v>19.125177473759752</v>
      </c>
      <c r="AH34" s="11">
        <v>19.151156346780624</v>
      </c>
      <c r="AI34" s="11">
        <v>19.175838319500901</v>
      </c>
      <c r="AJ34" s="11">
        <v>19.186712541072257</v>
      </c>
      <c r="AK34" s="11">
        <v>19.209819312779238</v>
      </c>
      <c r="AL34" s="11">
        <v>19.237109724307629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1.3657465292075832</v>
      </c>
      <c r="N35" s="11">
        <v>1.043196269155829</v>
      </c>
      <c r="O35" s="11">
        <v>1.0587718239351154</v>
      </c>
      <c r="P35" s="11">
        <v>0.96678483757892197</v>
      </c>
      <c r="Q35" s="11">
        <v>1.0569172132428553</v>
      </c>
      <c r="R35" s="11">
        <v>0.98052844721121291</v>
      </c>
      <c r="S35" s="11">
        <v>0.84454597751599503</v>
      </c>
      <c r="T35" s="11">
        <v>0.92268970168809206</v>
      </c>
      <c r="U35" s="11">
        <v>1.0321758678166781</v>
      </c>
      <c r="V35" s="11">
        <v>0.90167970585889667</v>
      </c>
      <c r="W35" s="11">
        <v>1.0987609869198591</v>
      </c>
      <c r="X35" s="11">
        <v>0.78055420377976126</v>
      </c>
      <c r="Y35" s="11">
        <v>0.79230667633336405</v>
      </c>
      <c r="Z35" s="11">
        <v>0.80372121903256388</v>
      </c>
      <c r="AA35" s="11">
        <v>0.815659138460058</v>
      </c>
      <c r="AB35" s="11">
        <v>0.8268810924385257</v>
      </c>
      <c r="AC35" s="11">
        <v>0.83671510047567488</v>
      </c>
      <c r="AD35" s="11">
        <v>0.84618984494448435</v>
      </c>
      <c r="AE35" s="11">
        <v>0.8552112381817778</v>
      </c>
      <c r="AF35" s="11">
        <v>0.86605111026047144</v>
      </c>
      <c r="AG35" s="11">
        <v>0.87582747418059714</v>
      </c>
      <c r="AH35" s="11">
        <v>0.88559968878758022</v>
      </c>
      <c r="AI35" s="11">
        <v>0.89498512389517504</v>
      </c>
      <c r="AJ35" s="11">
        <v>0.905821366326511</v>
      </c>
      <c r="AK35" s="11">
        <v>0.91521140086663288</v>
      </c>
      <c r="AL35" s="11">
        <v>0.92581895173979367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70.054566548786923</v>
      </c>
      <c r="N37" s="87">
        <f t="shared" ref="N37:AL37" si="19">SUM(N38:N39)</f>
        <v>76.115925154868037</v>
      </c>
      <c r="O37" s="87">
        <f t="shared" si="19"/>
        <v>81.280185984244469</v>
      </c>
      <c r="P37" s="87">
        <f t="shared" si="19"/>
        <v>79.994756067511105</v>
      </c>
      <c r="Q37" s="87">
        <f t="shared" si="19"/>
        <v>85.030845061349353</v>
      </c>
      <c r="R37" s="87">
        <f t="shared" si="19"/>
        <v>81.826202633373541</v>
      </c>
      <c r="S37" s="87">
        <f t="shared" si="19"/>
        <v>80.88429746355898</v>
      </c>
      <c r="T37" s="87">
        <f t="shared" si="19"/>
        <v>84.082143508772461</v>
      </c>
      <c r="U37" s="87">
        <f t="shared" si="19"/>
        <v>84.730056770751929</v>
      </c>
      <c r="V37" s="87">
        <f t="shared" si="19"/>
        <v>82.669541362850168</v>
      </c>
      <c r="W37" s="87">
        <f t="shared" si="19"/>
        <v>81.693626979001635</v>
      </c>
      <c r="X37" s="87">
        <f t="shared" si="19"/>
        <v>81.996308455198431</v>
      </c>
      <c r="Y37" s="87">
        <f t="shared" si="19"/>
        <v>82.516760572302857</v>
      </c>
      <c r="Z37" s="87">
        <f t="shared" si="19"/>
        <v>82.961206299506614</v>
      </c>
      <c r="AA37" s="87">
        <f t="shared" si="19"/>
        <v>83.400288132994376</v>
      </c>
      <c r="AB37" s="87">
        <f t="shared" si="19"/>
        <v>83.648238721251488</v>
      </c>
      <c r="AC37" s="87">
        <f t="shared" si="19"/>
        <v>83.819443751753241</v>
      </c>
      <c r="AD37" s="87">
        <f t="shared" si="19"/>
        <v>83.970261215969117</v>
      </c>
      <c r="AE37" s="87">
        <f t="shared" si="19"/>
        <v>84.123488266684433</v>
      </c>
      <c r="AF37" s="87">
        <f t="shared" si="19"/>
        <v>84.287515001353313</v>
      </c>
      <c r="AG37" s="87">
        <f t="shared" si="19"/>
        <v>84.463241573491374</v>
      </c>
      <c r="AH37" s="87">
        <f t="shared" si="19"/>
        <v>84.703768347793613</v>
      </c>
      <c r="AI37" s="87">
        <f t="shared" si="19"/>
        <v>84.920349333217317</v>
      </c>
      <c r="AJ37" s="87">
        <f t="shared" si="19"/>
        <v>85.144350993666151</v>
      </c>
      <c r="AK37" s="87">
        <f t="shared" si="19"/>
        <v>85.324491628674821</v>
      </c>
      <c r="AL37" s="87">
        <f t="shared" si="19"/>
        <v>85.449246463450137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54.891963677741359</v>
      </c>
      <c r="N38" s="11">
        <v>59.344380674923087</v>
      </c>
      <c r="O38" s="11">
        <v>63.816278854627825</v>
      </c>
      <c r="P38" s="11">
        <v>62.478908749804539</v>
      </c>
      <c r="Q38" s="11">
        <v>67.94701554958796</v>
      </c>
      <c r="R38" s="11">
        <v>63.108013741309819</v>
      </c>
      <c r="S38" s="11">
        <v>62.184448632497379</v>
      </c>
      <c r="T38" s="11">
        <v>63.351882017233507</v>
      </c>
      <c r="U38" s="11">
        <v>61.962735118040229</v>
      </c>
      <c r="V38" s="11">
        <v>60.494969707947526</v>
      </c>
      <c r="W38" s="11">
        <v>59.127902198934606</v>
      </c>
      <c r="X38" s="11">
        <v>57.805486501197166</v>
      </c>
      <c r="Y38" s="11">
        <v>57.842421505081326</v>
      </c>
      <c r="Z38" s="11">
        <v>57.883532488645024</v>
      </c>
      <c r="AA38" s="11">
        <v>57.933182036030061</v>
      </c>
      <c r="AB38" s="11">
        <v>57.839066699470585</v>
      </c>
      <c r="AC38" s="11">
        <v>57.692120711150785</v>
      </c>
      <c r="AD38" s="11">
        <v>57.513344437955645</v>
      </c>
      <c r="AE38" s="11">
        <v>57.324877643751456</v>
      </c>
      <c r="AF38" s="11">
        <v>57.140165305635833</v>
      </c>
      <c r="AG38" s="11">
        <v>56.960234400446801</v>
      </c>
      <c r="AH38" s="11">
        <v>56.86048726431212</v>
      </c>
      <c r="AI38" s="11">
        <v>56.744057344069901</v>
      </c>
      <c r="AJ38" s="11">
        <v>56.617452004453476</v>
      </c>
      <c r="AK38" s="11">
        <v>56.445446655010585</v>
      </c>
      <c r="AL38" s="11">
        <v>56.212683804242886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15.162602871045561</v>
      </c>
      <c r="N39" s="11">
        <v>16.77154447994495</v>
      </c>
      <c r="O39" s="11">
        <v>17.46390712961664</v>
      </c>
      <c r="P39" s="11">
        <v>17.515847317706559</v>
      </c>
      <c r="Q39" s="11">
        <v>17.08382951176139</v>
      </c>
      <c r="R39" s="11">
        <v>18.718188892063726</v>
      </c>
      <c r="S39" s="11">
        <v>18.699848831061598</v>
      </c>
      <c r="T39" s="11">
        <v>20.73026149153895</v>
      </c>
      <c r="U39" s="11">
        <v>22.767321652711701</v>
      </c>
      <c r="V39" s="11">
        <v>22.174571654902639</v>
      </c>
      <c r="W39" s="11">
        <v>22.565724780067022</v>
      </c>
      <c r="X39" s="11">
        <v>24.190821954001272</v>
      </c>
      <c r="Y39" s="11">
        <v>24.674339067221535</v>
      </c>
      <c r="Z39" s="11">
        <v>25.077673810861594</v>
      </c>
      <c r="AA39" s="11">
        <v>25.467106096964315</v>
      </c>
      <c r="AB39" s="11">
        <v>25.809172021780899</v>
      </c>
      <c r="AC39" s="11">
        <v>26.127323040602455</v>
      </c>
      <c r="AD39" s="11">
        <v>26.456916778013468</v>
      </c>
      <c r="AE39" s="11">
        <v>26.79861062293298</v>
      </c>
      <c r="AF39" s="11">
        <v>27.147349695717477</v>
      </c>
      <c r="AG39" s="11">
        <v>27.503007173044576</v>
      </c>
      <c r="AH39" s="11">
        <v>27.843281083481493</v>
      </c>
      <c r="AI39" s="11">
        <v>28.176291989147412</v>
      </c>
      <c r="AJ39" s="11">
        <v>28.526898989212675</v>
      </c>
      <c r="AK39" s="11">
        <v>28.879044973664229</v>
      </c>
      <c r="AL39" s="11">
        <v>29.236562659207252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69.096040236974716</v>
      </c>
      <c r="N41" s="87">
        <f t="shared" ref="N41" si="20">SUM(N42:N43)</f>
        <v>68.456485320997928</v>
      </c>
      <c r="O41" s="87">
        <f t="shared" ref="O41" si="21">SUM(O42:O43)</f>
        <v>70.220901899785133</v>
      </c>
      <c r="P41" s="87">
        <f t="shared" ref="P41" si="22">SUM(P42:P43)</f>
        <v>70.045925580629614</v>
      </c>
      <c r="Q41" s="87">
        <f t="shared" ref="Q41" si="23">SUM(Q42:Q43)</f>
        <v>73.460281948037391</v>
      </c>
      <c r="R41" s="87">
        <f t="shared" ref="R41" si="24">SUM(R42:R43)</f>
        <v>79.007739842897081</v>
      </c>
      <c r="S41" s="87">
        <f t="shared" ref="S41" si="25">SUM(S42:S43)</f>
        <v>82.935830817212633</v>
      </c>
      <c r="T41" s="87">
        <f t="shared" ref="T41" si="26">SUM(T42:T43)</f>
        <v>83.199594743757075</v>
      </c>
      <c r="U41" s="87">
        <f t="shared" ref="U41" si="27">SUM(U42:U43)</f>
        <v>81.751902841809823</v>
      </c>
      <c r="V41" s="87">
        <f t="shared" ref="V41" si="28">SUM(V42:V43)</f>
        <v>85.078573016140865</v>
      </c>
      <c r="W41" s="87">
        <f t="shared" ref="W41" si="29">SUM(W42:W43)</f>
        <v>74.27933008065105</v>
      </c>
      <c r="X41" s="87">
        <f t="shared" ref="X41" si="30">SUM(X42:X43)</f>
        <v>77.616840235067201</v>
      </c>
      <c r="Y41" s="87">
        <f t="shared" ref="Y41" si="31">SUM(Y42:Y43)</f>
        <v>77.688832256476317</v>
      </c>
      <c r="Z41" s="87">
        <f t="shared" ref="Z41" si="32">SUM(Z42:Z43)</f>
        <v>77.772125207767033</v>
      </c>
      <c r="AA41" s="87">
        <f t="shared" ref="AA41" si="33">SUM(AA42:AA43)</f>
        <v>77.862107215962396</v>
      </c>
      <c r="AB41" s="87">
        <f t="shared" ref="AB41" si="34">SUM(AB42:AB43)</f>
        <v>77.786926085583929</v>
      </c>
      <c r="AC41" s="87">
        <f t="shared" ref="AC41" si="35">SUM(AC42:AC43)</f>
        <v>77.733163311809392</v>
      </c>
      <c r="AD41" s="87">
        <f t="shared" ref="AD41" si="36">SUM(AD42:AD43)</f>
        <v>77.637455437714152</v>
      </c>
      <c r="AE41" s="87">
        <f t="shared" ref="AE41" si="37">SUM(AE42:AE43)</f>
        <v>77.513811160248224</v>
      </c>
      <c r="AF41" s="87">
        <f t="shared" ref="AF41" si="38">SUM(AF42:AF43)</f>
        <v>77.354420015310922</v>
      </c>
      <c r="AG41" s="87">
        <f t="shared" ref="AG41" si="39">SUM(AG42:AG43)</f>
        <v>77.222512020228407</v>
      </c>
      <c r="AH41" s="87">
        <f t="shared" ref="AH41" si="40">SUM(AH42:AH43)</f>
        <v>77.053508462031942</v>
      </c>
      <c r="AI41" s="87">
        <f t="shared" ref="AI41" si="41">SUM(AI42:AI43)</f>
        <v>76.906791284647568</v>
      </c>
      <c r="AJ41" s="87">
        <f t="shared" ref="AJ41" si="42">SUM(AJ42:AJ43)</f>
        <v>76.741315624007171</v>
      </c>
      <c r="AK41" s="87">
        <f t="shared" ref="AK41" si="43">SUM(AK42:AK43)</f>
        <v>76.525397841274213</v>
      </c>
      <c r="AL41" s="87">
        <f t="shared" ref="AL41" si="44">SUM(AL42:AL43)</f>
        <v>76.284975761135186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32.82759587721992</v>
      </c>
      <c r="N42" s="11">
        <v>31.163730747579532</v>
      </c>
      <c r="O42" s="11">
        <v>31.685365384155478</v>
      </c>
      <c r="P42" s="11">
        <v>34.703819631513731</v>
      </c>
      <c r="Q42" s="11">
        <v>35.742952220094516</v>
      </c>
      <c r="R42" s="11">
        <v>36.892134460926073</v>
      </c>
      <c r="S42" s="11">
        <v>35.922414596753448</v>
      </c>
      <c r="T42" s="11">
        <v>36.26979847067269</v>
      </c>
      <c r="U42" s="11">
        <v>36.787793423525599</v>
      </c>
      <c r="V42" s="11">
        <v>35.538352296859046</v>
      </c>
      <c r="W42" s="11">
        <v>30.318947629653124</v>
      </c>
      <c r="X42" s="11">
        <v>32.363222405900139</v>
      </c>
      <c r="Y42" s="11">
        <v>32.341045990366695</v>
      </c>
      <c r="Z42" s="11">
        <v>32.277058897891365</v>
      </c>
      <c r="AA42" s="11">
        <v>32.202151846967212</v>
      </c>
      <c r="AB42" s="11">
        <v>32.021988996378347</v>
      </c>
      <c r="AC42" s="11">
        <v>31.907760805404429</v>
      </c>
      <c r="AD42" s="11">
        <v>31.774124857600981</v>
      </c>
      <c r="AE42" s="11">
        <v>31.621925819934539</v>
      </c>
      <c r="AF42" s="11">
        <v>31.445595346770048</v>
      </c>
      <c r="AG42" s="11">
        <v>31.280561796182042</v>
      </c>
      <c r="AH42" s="11">
        <v>31.098625800144895</v>
      </c>
      <c r="AI42" s="11">
        <v>30.931391174029905</v>
      </c>
      <c r="AJ42" s="11">
        <v>30.749837572110032</v>
      </c>
      <c r="AK42" s="11">
        <v>30.519438801263533</v>
      </c>
      <c r="AL42" s="11">
        <v>30.267714486489258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36.268444359754803</v>
      </c>
      <c r="N43" s="11">
        <v>37.292754573418399</v>
      </c>
      <c r="O43" s="11">
        <v>38.535536515629651</v>
      </c>
      <c r="P43" s="11">
        <v>35.34210594911589</v>
      </c>
      <c r="Q43" s="11">
        <v>37.717329727942868</v>
      </c>
      <c r="R43" s="11">
        <v>42.115605381971015</v>
      </c>
      <c r="S43" s="11">
        <v>47.013416220459177</v>
      </c>
      <c r="T43" s="11">
        <v>46.929796273084392</v>
      </c>
      <c r="U43" s="11">
        <v>44.964109418284224</v>
      </c>
      <c r="V43" s="11">
        <v>49.540220719281827</v>
      </c>
      <c r="W43" s="11">
        <v>43.960382450997933</v>
      </c>
      <c r="X43" s="11">
        <v>45.253617829167055</v>
      </c>
      <c r="Y43" s="11">
        <v>45.347786266109622</v>
      </c>
      <c r="Z43" s="11">
        <v>45.495066309875668</v>
      </c>
      <c r="AA43" s="11">
        <v>45.659955368995178</v>
      </c>
      <c r="AB43" s="11">
        <v>45.764937089205581</v>
      </c>
      <c r="AC43" s="11">
        <v>45.82540250640497</v>
      </c>
      <c r="AD43" s="11">
        <v>45.863330580113164</v>
      </c>
      <c r="AE43" s="11">
        <v>45.891885340313678</v>
      </c>
      <c r="AF43" s="11">
        <v>45.908824668540881</v>
      </c>
      <c r="AG43" s="11">
        <v>45.941950224046373</v>
      </c>
      <c r="AH43" s="11">
        <v>45.954882661887048</v>
      </c>
      <c r="AI43" s="11">
        <v>45.97540011061767</v>
      </c>
      <c r="AJ43" s="11">
        <v>45.99147805189714</v>
      </c>
      <c r="AK43" s="11">
        <v>46.005959040010673</v>
      </c>
      <c r="AL43" s="11">
        <v>46.017261274645932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107.6670500606713</v>
      </c>
      <c r="N45" s="87">
        <f t="shared" ref="N45" si="45">SUM(N46:N47)</f>
        <v>107.1434157317848</v>
      </c>
      <c r="O45" s="87">
        <f t="shared" ref="O45" si="46">SUM(O46:O47)</f>
        <v>110.75120833161664</v>
      </c>
      <c r="P45" s="87">
        <f t="shared" ref="P45" si="47">SUM(P46:P47)</f>
        <v>106.98218356053933</v>
      </c>
      <c r="Q45" s="87">
        <f t="shared" ref="Q45" si="48">SUM(Q46:Q47)</f>
        <v>113.81304420594009</v>
      </c>
      <c r="R45" s="87">
        <f t="shared" ref="R45" si="49">SUM(R46:R47)</f>
        <v>119.58607492488549</v>
      </c>
      <c r="S45" s="87">
        <f t="shared" ref="S45" si="50">SUM(S46:S47)</f>
        <v>119.20303138943986</v>
      </c>
      <c r="T45" s="87">
        <f t="shared" ref="T45" si="51">SUM(T46:T47)</f>
        <v>118.48704549136181</v>
      </c>
      <c r="U45" s="87">
        <f t="shared" ref="U45" si="52">SUM(U46:U47)</f>
        <v>123.86492280630473</v>
      </c>
      <c r="V45" s="87">
        <f t="shared" ref="V45" si="53">SUM(V46:V47)</f>
        <v>125.17904185550941</v>
      </c>
      <c r="W45" s="87">
        <f t="shared" ref="W45" si="54">SUM(W46:W47)</f>
        <v>111.40990737493168</v>
      </c>
      <c r="X45" s="87">
        <f t="shared" ref="X45" si="55">SUM(X46:X47)</f>
        <v>115.35263149515141</v>
      </c>
      <c r="Y45" s="87">
        <f t="shared" ref="Y45" si="56">SUM(Y46:Y47)</f>
        <v>115.83119938302269</v>
      </c>
      <c r="Z45" s="87">
        <f t="shared" ref="Z45" si="57">SUM(Z46:Z47)</f>
        <v>115.75140799101685</v>
      </c>
      <c r="AA45" s="87">
        <f t="shared" ref="AA45" si="58">SUM(AA46:AA47)</f>
        <v>115.63049720729765</v>
      </c>
      <c r="AB45" s="87">
        <f t="shared" ref="AB45" si="59">SUM(AB46:AB47)</f>
        <v>115.65715682292142</v>
      </c>
      <c r="AC45" s="87">
        <f t="shared" ref="AC45" si="60">SUM(AC46:AC47)</f>
        <v>115.52557133928636</v>
      </c>
      <c r="AD45" s="87">
        <f t="shared" ref="AD45" si="61">SUM(AD46:AD47)</f>
        <v>115.22544475760832</v>
      </c>
      <c r="AE45" s="87">
        <f t="shared" ref="AE45" si="62">SUM(AE46:AE47)</f>
        <v>114.96681286888503</v>
      </c>
      <c r="AF45" s="87">
        <f t="shared" ref="AF45" si="63">SUM(AF46:AF47)</f>
        <v>114.73365163486116</v>
      </c>
      <c r="AG45" s="87">
        <f t="shared" ref="AG45" si="64">SUM(AG46:AG47)</f>
        <v>114.54772974957262</v>
      </c>
      <c r="AH45" s="87">
        <f t="shared" ref="AH45" si="65">SUM(AH46:AH47)</f>
        <v>114.30047437060239</v>
      </c>
      <c r="AI45" s="87">
        <f t="shared" ref="AI45" si="66">SUM(AI46:AI47)</f>
        <v>114.11468558978156</v>
      </c>
      <c r="AJ45" s="87">
        <f t="shared" ref="AJ45" si="67">SUM(AJ46:AJ47)</f>
        <v>113.91498167408052</v>
      </c>
      <c r="AK45" s="87">
        <f t="shared" ref="AK45" si="68">SUM(AK46:AK47)</f>
        <v>113.71112824469503</v>
      </c>
      <c r="AL45" s="87">
        <f t="shared" ref="AL45" si="69">SUM(AL46:AL47)</f>
        <v>113.51006669394755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16.445002770553515</v>
      </c>
      <c r="N46" s="11">
        <v>16.647778078621457</v>
      </c>
      <c r="O46" s="11">
        <v>16.650019551348947</v>
      </c>
      <c r="P46" s="11">
        <v>17.000141309355389</v>
      </c>
      <c r="Q46" s="11">
        <v>18.889145308673321</v>
      </c>
      <c r="R46" s="11">
        <v>20.586198522498126</v>
      </c>
      <c r="S46" s="11">
        <v>20.683267303183793</v>
      </c>
      <c r="T46" s="11">
        <v>18.93019728424585</v>
      </c>
      <c r="U46" s="11">
        <v>19.505503492826435</v>
      </c>
      <c r="V46" s="11">
        <v>19.190340321468444</v>
      </c>
      <c r="W46" s="11">
        <v>16.67228782364597</v>
      </c>
      <c r="X46" s="11">
        <v>28.232123760548955</v>
      </c>
      <c r="Y46" s="11">
        <v>28.644777280484032</v>
      </c>
      <c r="Z46" s="11">
        <v>29.101519770024908</v>
      </c>
      <c r="AA46" s="11">
        <v>29.578469212063816</v>
      </c>
      <c r="AB46" s="11">
        <v>30.035459146391979</v>
      </c>
      <c r="AC46" s="11">
        <v>30.467107359443894</v>
      </c>
      <c r="AD46" s="11">
        <v>30.873840711492193</v>
      </c>
      <c r="AE46" s="11">
        <v>31.25300464318985</v>
      </c>
      <c r="AF46" s="11">
        <v>31.614550898677962</v>
      </c>
      <c r="AG46" s="11">
        <v>31.975055971483318</v>
      </c>
      <c r="AH46" s="11">
        <v>32.318419243832814</v>
      </c>
      <c r="AI46" s="11">
        <v>32.695835133337866</v>
      </c>
      <c r="AJ46" s="11">
        <v>33.096759020001215</v>
      </c>
      <c r="AK46" s="11">
        <v>33.52048482011098</v>
      </c>
      <c r="AL46" s="11">
        <v>33.934041793268655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91.222047290117786</v>
      </c>
      <c r="N47" s="11">
        <v>90.495637653163342</v>
      </c>
      <c r="O47" s="11">
        <v>94.101188780267691</v>
      </c>
      <c r="P47" s="11">
        <v>89.982042251183941</v>
      </c>
      <c r="Q47" s="11">
        <v>94.923898897266767</v>
      </c>
      <c r="R47" s="11">
        <v>98.999876402387372</v>
      </c>
      <c r="S47" s="11">
        <v>98.51976408625606</v>
      </c>
      <c r="T47" s="11">
        <v>99.556848207115962</v>
      </c>
      <c r="U47" s="11">
        <v>104.3594193134783</v>
      </c>
      <c r="V47" s="11">
        <v>105.98870153404097</v>
      </c>
      <c r="W47" s="11">
        <v>94.737619551285704</v>
      </c>
      <c r="X47" s="11">
        <v>87.120507734602455</v>
      </c>
      <c r="Y47" s="11">
        <v>87.186422102538657</v>
      </c>
      <c r="Z47" s="11">
        <v>86.64988822099194</v>
      </c>
      <c r="AA47" s="11">
        <v>86.052027995233829</v>
      </c>
      <c r="AB47" s="11">
        <v>85.62169767652945</v>
      </c>
      <c r="AC47" s="11">
        <v>85.058463979842472</v>
      </c>
      <c r="AD47" s="11">
        <v>84.351604046116123</v>
      </c>
      <c r="AE47" s="11">
        <v>83.713808225695175</v>
      </c>
      <c r="AF47" s="11">
        <v>83.119100736183199</v>
      </c>
      <c r="AG47" s="11">
        <v>82.57267377808931</v>
      </c>
      <c r="AH47" s="11">
        <v>81.982055126769581</v>
      </c>
      <c r="AI47" s="11">
        <v>81.418850456443693</v>
      </c>
      <c r="AJ47" s="11">
        <v>80.818222654079307</v>
      </c>
      <c r="AK47" s="11">
        <v>80.190643424584053</v>
      </c>
      <c r="AL47" s="11">
        <v>79.576024900678902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893.26900000000001</v>
      </c>
      <c r="N49" s="87">
        <f t="shared" si="70"/>
        <v>918.38099999999963</v>
      </c>
      <c r="O49" s="87">
        <f t="shared" si="70"/>
        <v>934.35399999999981</v>
      </c>
      <c r="P49" s="87">
        <f t="shared" si="70"/>
        <v>950.53299999999945</v>
      </c>
      <c r="Q49" s="87">
        <f t="shared" si="70"/>
        <v>982.04100000000028</v>
      </c>
      <c r="R49" s="87">
        <f t="shared" si="70"/>
        <v>1005.3849999999999</v>
      </c>
      <c r="S49" s="87">
        <f t="shared" si="70"/>
        <v>1029.8779999999999</v>
      </c>
      <c r="T49" s="87">
        <f t="shared" si="70"/>
        <v>1050.8069999999998</v>
      </c>
      <c r="U49" s="87">
        <f t="shared" si="70"/>
        <v>1083.423</v>
      </c>
      <c r="V49" s="87">
        <f t="shared" si="70"/>
        <v>1089.55</v>
      </c>
      <c r="W49" s="87">
        <f t="shared" si="70"/>
        <v>1065.2230000000004</v>
      </c>
      <c r="X49" s="87">
        <f t="shared" si="70"/>
        <v>1071.1890000000001</v>
      </c>
      <c r="Y49" s="87">
        <f t="shared" si="70"/>
        <v>1077.6879999999996</v>
      </c>
      <c r="Z49" s="87">
        <f t="shared" si="70"/>
        <v>1084.0790000000006</v>
      </c>
      <c r="AA49" s="87">
        <f t="shared" si="70"/>
        <v>1091.0840000000001</v>
      </c>
      <c r="AB49" s="87">
        <f t="shared" si="70"/>
        <v>1096.6909999999998</v>
      </c>
      <c r="AC49" s="87">
        <f t="shared" si="70"/>
        <v>1101.4639999999997</v>
      </c>
      <c r="AD49" s="87">
        <f t="shared" si="70"/>
        <v>1105.7909999999999</v>
      </c>
      <c r="AE49" s="87">
        <f t="shared" ref="AE49:AL49" si="71">SUM(AE5,AE9,AE15,AE22,AE26,AE32,AE37,AE41,AE45)</f>
        <v>1110.0629999999999</v>
      </c>
      <c r="AF49" s="87">
        <f t="shared" si="71"/>
        <v>1114.3019999999999</v>
      </c>
      <c r="AG49" s="87">
        <f t="shared" si="71"/>
        <v>1118.9530000000004</v>
      </c>
      <c r="AH49" s="87">
        <f t="shared" si="71"/>
        <v>1123.4610000000002</v>
      </c>
      <c r="AI49" s="87">
        <f t="shared" si="71"/>
        <v>1127.9670000000001</v>
      </c>
      <c r="AJ49" s="87">
        <f t="shared" si="71"/>
        <v>1132.4859999999996</v>
      </c>
      <c r="AK49" s="87">
        <f t="shared" si="71"/>
        <v>1136.9340000000002</v>
      </c>
      <c r="AL49" s="87">
        <f t="shared" si="71"/>
        <v>1141.3669999999993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7.422343810542617E-2</v>
      </c>
      <c r="N52" s="337">
        <f t="shared" si="73"/>
        <v>8.1935718886400791E-2</v>
      </c>
      <c r="O52" s="337">
        <f t="shared" si="73"/>
        <v>8.3043675969806219E-2</v>
      </c>
      <c r="P52" s="337">
        <f t="shared" si="73"/>
        <v>8.5116401821735924E-2</v>
      </c>
      <c r="Q52" s="337">
        <f t="shared" si="73"/>
        <v>8.3935162883887734E-2</v>
      </c>
      <c r="R52" s="337">
        <f t="shared" si="73"/>
        <v>8.4878010464982445E-2</v>
      </c>
      <c r="S52" s="337">
        <f t="shared" si="73"/>
        <v>8.6261803987475044E-2</v>
      </c>
      <c r="T52" s="337">
        <f t="shared" si="73"/>
        <v>8.9024029923519807E-2</v>
      </c>
      <c r="U52" s="337">
        <f t="shared" si="73"/>
        <v>9.0438019887869314E-2</v>
      </c>
      <c r="V52" s="337">
        <f t="shared" si="73"/>
        <v>9.2772059105510382E-2</v>
      </c>
      <c r="W52" s="337">
        <f t="shared" si="73"/>
        <v>9.7873037143812305E-2</v>
      </c>
      <c r="X52" s="337">
        <f t="shared" si="73"/>
        <v>8.7734052244428068E-2</v>
      </c>
      <c r="Y52" s="337">
        <f t="shared" si="73"/>
        <v>8.825216724095887E-2</v>
      </c>
      <c r="Z52" s="337">
        <f t="shared" si="73"/>
        <v>8.8742073123549231E-2</v>
      </c>
      <c r="AA52" s="337">
        <f t="shared" si="73"/>
        <v>8.9246739504441355E-2</v>
      </c>
      <c r="AB52" s="337">
        <f t="shared" si="73"/>
        <v>8.9787511674886203E-2</v>
      </c>
      <c r="AC52" s="337">
        <f t="shared" si="73"/>
        <v>9.0324242060607088E-2</v>
      </c>
      <c r="AD52" s="337">
        <f t="shared" si="73"/>
        <v>9.0878232154309138E-2</v>
      </c>
      <c r="AE52" s="337">
        <f t="shared" ref="AE52:AL52" si="74">AE5/AE$49</f>
        <v>9.1455179862181837E-2</v>
      </c>
      <c r="AF52" s="337">
        <f t="shared" si="74"/>
        <v>9.2051402913572208E-2</v>
      </c>
      <c r="AG52" s="337">
        <f t="shared" si="74"/>
        <v>9.2663717179589822E-2</v>
      </c>
      <c r="AH52" s="337">
        <f t="shared" si="74"/>
        <v>9.3268065792025276E-2</v>
      </c>
      <c r="AI52" s="337">
        <f t="shared" si="74"/>
        <v>9.3859877507395217E-2</v>
      </c>
      <c r="AJ52" s="337">
        <f t="shared" si="74"/>
        <v>9.447642162965178E-2</v>
      </c>
      <c r="AK52" s="337">
        <f t="shared" si="74"/>
        <v>9.5121131966104458E-2</v>
      </c>
      <c r="AL52" s="337">
        <f t="shared" si="74"/>
        <v>9.5778802050604128E-2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5.1894578925492436E-2</v>
      </c>
      <c r="N53" s="336">
        <f t="shared" si="75"/>
        <v>5.7387403156414205E-2</v>
      </c>
      <c r="O53" s="336">
        <f t="shared" si="75"/>
        <v>5.7849829949537988E-2</v>
      </c>
      <c r="P53" s="336">
        <f t="shared" si="75"/>
        <v>5.949363374129938E-2</v>
      </c>
      <c r="Q53" s="336">
        <f t="shared" si="75"/>
        <v>5.6027701619424039E-2</v>
      </c>
      <c r="R53" s="336">
        <f t="shared" si="75"/>
        <v>5.8481217366114085E-2</v>
      </c>
      <c r="S53" s="336">
        <f t="shared" si="75"/>
        <v>6.1990914850067545E-2</v>
      </c>
      <c r="T53" s="336">
        <f t="shared" si="75"/>
        <v>6.2750487878531935E-2</v>
      </c>
      <c r="U53" s="336">
        <f t="shared" si="75"/>
        <v>6.4822638330978205E-2</v>
      </c>
      <c r="V53" s="336">
        <f t="shared" si="75"/>
        <v>6.647418743275138E-2</v>
      </c>
      <c r="W53" s="336">
        <f t="shared" si="75"/>
        <v>6.9735330444329405E-2</v>
      </c>
      <c r="X53" s="336">
        <f t="shared" si="75"/>
        <v>6.045408577675751E-2</v>
      </c>
      <c r="Y53" s="336">
        <f t="shared" si="75"/>
        <v>6.0651070651205743E-2</v>
      </c>
      <c r="Z53" s="336">
        <f t="shared" si="75"/>
        <v>6.0917193510174536E-2</v>
      </c>
      <c r="AA53" s="336">
        <f t="shared" si="75"/>
        <v>6.1205153980169319E-2</v>
      </c>
      <c r="AB53" s="336">
        <f t="shared" si="75"/>
        <v>6.1464490102947973E-2</v>
      </c>
      <c r="AC53" s="336">
        <f t="shared" si="75"/>
        <v>6.1742774927997991E-2</v>
      </c>
      <c r="AD53" s="336">
        <f t="shared" si="75"/>
        <v>6.2045075777409781E-2</v>
      </c>
      <c r="AE53" s="336">
        <f t="shared" ref="AE53:AL53" si="76">AE6/AE$49</f>
        <v>6.2364608833870135E-2</v>
      </c>
      <c r="AF53" s="336">
        <f t="shared" si="76"/>
        <v>6.2680622344849973E-2</v>
      </c>
      <c r="AG53" s="336">
        <f t="shared" si="76"/>
        <v>6.3007847265522651E-2</v>
      </c>
      <c r="AH53" s="336">
        <f t="shared" si="76"/>
        <v>6.3327417981636464E-2</v>
      </c>
      <c r="AI53" s="336">
        <f t="shared" si="76"/>
        <v>6.3643809542611465E-2</v>
      </c>
      <c r="AJ53" s="336">
        <f t="shared" si="76"/>
        <v>6.3975700308555775E-2</v>
      </c>
      <c r="AK53" s="336">
        <f t="shared" si="76"/>
        <v>6.4304205585364121E-2</v>
      </c>
      <c r="AL53" s="336">
        <f t="shared" si="76"/>
        <v>6.4645856527347431E-2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2.2328859179933727E-2</v>
      </c>
      <c r="N54" s="336">
        <f t="shared" si="77"/>
        <v>2.4548315729986586E-2</v>
      </c>
      <c r="O54" s="336">
        <f t="shared" si="77"/>
        <v>2.5193846020268227E-2</v>
      </c>
      <c r="P54" s="336">
        <f t="shared" si="77"/>
        <v>2.562276808043654E-2</v>
      </c>
      <c r="Q54" s="336">
        <f t="shared" si="77"/>
        <v>2.7907461264463702E-2</v>
      </c>
      <c r="R54" s="336">
        <f t="shared" si="77"/>
        <v>2.6396793098868363E-2</v>
      </c>
      <c r="S54" s="336">
        <f t="shared" si="77"/>
        <v>2.4270889137407506E-2</v>
      </c>
      <c r="T54" s="336">
        <f t="shared" si="77"/>
        <v>2.6273542044987875E-2</v>
      </c>
      <c r="U54" s="336">
        <f t="shared" si="77"/>
        <v>2.5615381556891095E-2</v>
      </c>
      <c r="V54" s="336">
        <f t="shared" si="77"/>
        <v>2.6297871672759012E-2</v>
      </c>
      <c r="W54" s="336">
        <f t="shared" si="77"/>
        <v>2.8137706699482897E-2</v>
      </c>
      <c r="X54" s="336">
        <f t="shared" si="77"/>
        <v>2.7279966467670558E-2</v>
      </c>
      <c r="Y54" s="336">
        <f t="shared" si="77"/>
        <v>2.7601096589753123E-2</v>
      </c>
      <c r="Z54" s="336">
        <f t="shared" si="77"/>
        <v>2.7824879613374692E-2</v>
      </c>
      <c r="AA54" s="336">
        <f t="shared" si="77"/>
        <v>2.8041585524272033E-2</v>
      </c>
      <c r="AB54" s="336">
        <f t="shared" si="77"/>
        <v>2.832302157193823E-2</v>
      </c>
      <c r="AC54" s="336">
        <f t="shared" si="77"/>
        <v>2.8581467132609093E-2</v>
      </c>
      <c r="AD54" s="336">
        <f t="shared" si="77"/>
        <v>2.8833156376899344E-2</v>
      </c>
      <c r="AE54" s="336">
        <f t="shared" ref="AE54:AL54" si="78">AE7/AE$49</f>
        <v>2.9090571028311706E-2</v>
      </c>
      <c r="AF54" s="336">
        <f t="shared" si="78"/>
        <v>2.9370780568722235E-2</v>
      </c>
      <c r="AG54" s="336">
        <f t="shared" si="78"/>
        <v>2.9655869914067171E-2</v>
      </c>
      <c r="AH54" s="336">
        <f t="shared" si="78"/>
        <v>2.9940647810388823E-2</v>
      </c>
      <c r="AI54" s="336">
        <f t="shared" si="78"/>
        <v>3.0216067964783742E-2</v>
      </c>
      <c r="AJ54" s="336">
        <f t="shared" si="78"/>
        <v>3.0500721321096023E-2</v>
      </c>
      <c r="AK54" s="336">
        <f t="shared" si="78"/>
        <v>3.081692638074034E-2</v>
      </c>
      <c r="AL54" s="336">
        <f t="shared" si="78"/>
        <v>3.1132945523256694E-2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0.19108303289767875</v>
      </c>
      <c r="N56" s="337">
        <f t="shared" si="79"/>
        <v>0.18518376159509506</v>
      </c>
      <c r="O56" s="337">
        <f t="shared" si="79"/>
        <v>0.18086103891302549</v>
      </c>
      <c r="P56" s="337">
        <f t="shared" si="79"/>
        <v>0.18934235025569013</v>
      </c>
      <c r="Q56" s="337">
        <f t="shared" si="79"/>
        <v>0.18723490889453989</v>
      </c>
      <c r="R56" s="337">
        <f t="shared" si="79"/>
        <v>0.18195059431831562</v>
      </c>
      <c r="S56" s="337">
        <f t="shared" si="79"/>
        <v>0.19361071647920092</v>
      </c>
      <c r="T56" s="337">
        <f t="shared" si="79"/>
        <v>0.19011784534638981</v>
      </c>
      <c r="U56" s="337">
        <f t="shared" si="79"/>
        <v>0.19636179725032407</v>
      </c>
      <c r="V56" s="337">
        <f t="shared" si="79"/>
        <v>0.19761417360462322</v>
      </c>
      <c r="W56" s="337">
        <f t="shared" si="79"/>
        <v>0.21254285554842328</v>
      </c>
      <c r="X56" s="337">
        <f t="shared" si="79"/>
        <v>0.21499125901958585</v>
      </c>
      <c r="Y56" s="337">
        <f t="shared" si="79"/>
        <v>0.21592818094613594</v>
      </c>
      <c r="Z56" s="337">
        <f t="shared" si="79"/>
        <v>0.21735392896368902</v>
      </c>
      <c r="AA56" s="337">
        <f t="shared" si="79"/>
        <v>0.21885723013704939</v>
      </c>
      <c r="AB56" s="337">
        <f t="shared" si="79"/>
        <v>0.22029261247675</v>
      </c>
      <c r="AC56" s="337">
        <f t="shared" si="79"/>
        <v>0.22179026109109931</v>
      </c>
      <c r="AD56" s="337">
        <f t="shared" si="79"/>
        <v>0.22332996999947333</v>
      </c>
      <c r="AE56" s="337">
        <f t="shared" ref="AE56:AL56" si="80">AE9/AE$49</f>
        <v>0.2248024116035626</v>
      </c>
      <c r="AF56" s="337">
        <f t="shared" si="80"/>
        <v>0.2263211073750481</v>
      </c>
      <c r="AG56" s="337">
        <f t="shared" si="80"/>
        <v>0.22786388986418918</v>
      </c>
      <c r="AH56" s="337">
        <f t="shared" si="80"/>
        <v>0.22943056456790595</v>
      </c>
      <c r="AI56" s="337">
        <f t="shared" si="80"/>
        <v>0.23092740775077203</v>
      </c>
      <c r="AJ56" s="337">
        <f t="shared" si="80"/>
        <v>0.23245307881675953</v>
      </c>
      <c r="AK56" s="337">
        <f t="shared" si="80"/>
        <v>0.23394913879295015</v>
      </c>
      <c r="AL56" s="337">
        <f t="shared" si="80"/>
        <v>0.23537774134813552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4.8619947902679948E-2</v>
      </c>
      <c r="N57" s="336">
        <f t="shared" si="81"/>
        <v>4.6433386545090959E-2</v>
      </c>
      <c r="O57" s="336">
        <f t="shared" si="81"/>
        <v>4.5381730894977629E-2</v>
      </c>
      <c r="P57" s="336">
        <f t="shared" si="81"/>
        <v>4.7473276210013467E-2</v>
      </c>
      <c r="Q57" s="336">
        <f t="shared" si="81"/>
        <v>4.8785304002501875E-2</v>
      </c>
      <c r="R57" s="336">
        <f t="shared" si="81"/>
        <v>4.9779789494776024E-2</v>
      </c>
      <c r="S57" s="336">
        <f t="shared" si="81"/>
        <v>5.1102217257047132E-2</v>
      </c>
      <c r="T57" s="336">
        <f t="shared" si="81"/>
        <v>4.9114818640017252E-2</v>
      </c>
      <c r="U57" s="336">
        <f t="shared" si="81"/>
        <v>5.4230147286521528E-2</v>
      </c>
      <c r="V57" s="336">
        <f t="shared" si="81"/>
        <v>5.4717228499556868E-2</v>
      </c>
      <c r="W57" s="336">
        <f t="shared" si="81"/>
        <v>5.9072836084496642E-2</v>
      </c>
      <c r="X57" s="336">
        <f t="shared" si="81"/>
        <v>6.6933874403861754E-2</v>
      </c>
      <c r="Y57" s="336">
        <f t="shared" si="81"/>
        <v>6.7474716093691323E-2</v>
      </c>
      <c r="Z57" s="336">
        <f t="shared" si="81"/>
        <v>6.8153210761334418E-2</v>
      </c>
      <c r="AA57" s="336">
        <f t="shared" si="81"/>
        <v>6.8819320782107757E-2</v>
      </c>
      <c r="AB57" s="336">
        <f t="shared" si="81"/>
        <v>6.9461066925185139E-2</v>
      </c>
      <c r="AC57" s="336">
        <f t="shared" si="81"/>
        <v>7.0094522466220083E-2</v>
      </c>
      <c r="AD57" s="336">
        <f t="shared" si="81"/>
        <v>7.0718818271760797E-2</v>
      </c>
      <c r="AE57" s="336">
        <f t="shared" ref="AE57:AL57" si="82">AE10/AE$49</f>
        <v>7.1330151014426052E-2</v>
      </c>
      <c r="AF57" s="336">
        <f t="shared" si="82"/>
        <v>7.1970749651517382E-2</v>
      </c>
      <c r="AG57" s="336">
        <f t="shared" si="82"/>
        <v>7.2636979664238821E-2</v>
      </c>
      <c r="AH57" s="336">
        <f t="shared" si="82"/>
        <v>7.3295775532846996E-2</v>
      </c>
      <c r="AI57" s="336">
        <f t="shared" si="82"/>
        <v>7.3945075845538721E-2</v>
      </c>
      <c r="AJ57" s="336">
        <f t="shared" si="82"/>
        <v>7.4590409245307673E-2</v>
      </c>
      <c r="AK57" s="336">
        <f t="shared" si="82"/>
        <v>7.523632163064943E-2</v>
      </c>
      <c r="AL57" s="336">
        <f t="shared" si="82"/>
        <v>7.5878395931163675E-2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Greater Birmingham and Solihull</v>
      </c>
      <c r="L58" s="232" t="str">
        <f>'Occ T3'!A13</f>
        <v>22 Health professionals</v>
      </c>
      <c r="M58" s="336">
        <f t="shared" ref="M58:AD58" si="83">M11/M$49</f>
        <v>3.9985412115066746E-2</v>
      </c>
      <c r="N58" s="336">
        <f t="shared" si="83"/>
        <v>4.3267192609470081E-2</v>
      </c>
      <c r="O58" s="336">
        <f t="shared" si="83"/>
        <v>4.4656828818751125E-2</v>
      </c>
      <c r="P58" s="336">
        <f t="shared" si="83"/>
        <v>4.4579625574638966E-2</v>
      </c>
      <c r="Q58" s="336">
        <f t="shared" si="83"/>
        <v>4.473071180406208E-2</v>
      </c>
      <c r="R58" s="336">
        <f t="shared" si="83"/>
        <v>4.0991294830313621E-2</v>
      </c>
      <c r="S58" s="336">
        <f t="shared" si="83"/>
        <v>4.6503717769463535E-2</v>
      </c>
      <c r="T58" s="336">
        <f t="shared" si="83"/>
        <v>4.7659461147187512E-2</v>
      </c>
      <c r="U58" s="336">
        <f t="shared" si="83"/>
        <v>4.6285307287517716E-2</v>
      </c>
      <c r="V58" s="336">
        <f t="shared" si="83"/>
        <v>4.7808410578660289E-2</v>
      </c>
      <c r="W58" s="336">
        <f t="shared" si="83"/>
        <v>4.8137124994039535E-2</v>
      </c>
      <c r="X58" s="336">
        <f t="shared" si="83"/>
        <v>4.5295738807703351E-2</v>
      </c>
      <c r="Y58" s="336">
        <f t="shared" si="83"/>
        <v>4.5367642267136347E-2</v>
      </c>
      <c r="Z58" s="336">
        <f t="shared" si="83"/>
        <v>4.550677861699428E-2</v>
      </c>
      <c r="AA58" s="336">
        <f t="shared" si="83"/>
        <v>4.5666717452919905E-2</v>
      </c>
      <c r="AB58" s="336">
        <f t="shared" si="83"/>
        <v>4.5815103296675076E-2</v>
      </c>
      <c r="AC58" s="336">
        <f t="shared" si="83"/>
        <v>4.5981614701956428E-2</v>
      </c>
      <c r="AD58" s="336">
        <f t="shared" si="83"/>
        <v>4.615023494936274E-2</v>
      </c>
      <c r="AE58" s="336">
        <f t="shared" ref="AE58:AL58" si="84">AE11/AE$49</f>
        <v>4.6248119814614609E-2</v>
      </c>
      <c r="AF58" s="336">
        <f t="shared" si="84"/>
        <v>4.6393657017639166E-2</v>
      </c>
      <c r="AG58" s="336">
        <f t="shared" si="84"/>
        <v>4.6517956771474273E-2</v>
      </c>
      <c r="AH58" s="336">
        <f t="shared" si="84"/>
        <v>4.6654450490218186E-2</v>
      </c>
      <c r="AI58" s="336">
        <f t="shared" si="84"/>
        <v>4.6787135239438594E-2</v>
      </c>
      <c r="AJ58" s="336">
        <f t="shared" si="84"/>
        <v>4.6923572749662641E-2</v>
      </c>
      <c r="AK58" s="336">
        <f t="shared" si="84"/>
        <v>4.7053182226466692E-2</v>
      </c>
      <c r="AL58" s="336">
        <f t="shared" si="84"/>
        <v>4.7152320361388035E-2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4.9679577825374625E-2</v>
      </c>
      <c r="N59" s="336">
        <f t="shared" si="85"/>
        <v>4.3869335502143732E-2</v>
      </c>
      <c r="O59" s="336">
        <f t="shared" si="85"/>
        <v>4.1611417291279096E-2</v>
      </c>
      <c r="P59" s="336">
        <f t="shared" si="85"/>
        <v>4.4235978186598308E-2</v>
      </c>
      <c r="Q59" s="336">
        <f t="shared" si="85"/>
        <v>4.1905924740095225E-2</v>
      </c>
      <c r="R59" s="336">
        <f t="shared" si="85"/>
        <v>4.1338271693138313E-2</v>
      </c>
      <c r="S59" s="336">
        <f t="shared" si="85"/>
        <v>4.2967911765508862E-2</v>
      </c>
      <c r="T59" s="336">
        <f t="shared" si="85"/>
        <v>4.006191298302534E-2</v>
      </c>
      <c r="U59" s="336">
        <f t="shared" si="85"/>
        <v>3.8610518577788036E-2</v>
      </c>
      <c r="V59" s="336">
        <f t="shared" si="85"/>
        <v>3.8564706246944608E-2</v>
      </c>
      <c r="W59" s="336">
        <f t="shared" si="85"/>
        <v>4.1931560850674114E-2</v>
      </c>
      <c r="X59" s="336">
        <f t="shared" si="85"/>
        <v>3.980663254159679E-2</v>
      </c>
      <c r="Y59" s="336">
        <f t="shared" si="85"/>
        <v>3.9931805619386557E-2</v>
      </c>
      <c r="Z59" s="336">
        <f t="shared" si="85"/>
        <v>4.0189454073880859E-2</v>
      </c>
      <c r="AA59" s="336">
        <f t="shared" si="85"/>
        <v>4.0473890783123787E-2</v>
      </c>
      <c r="AB59" s="336">
        <f t="shared" si="85"/>
        <v>4.0755610807823597E-2</v>
      </c>
      <c r="AC59" s="336">
        <f t="shared" si="85"/>
        <v>4.1060042098079078E-2</v>
      </c>
      <c r="AD59" s="336">
        <f t="shared" si="85"/>
        <v>4.138189650801756E-2</v>
      </c>
      <c r="AE59" s="336">
        <f t="shared" ref="AE59:AL59" si="86">AE12/AE$49</f>
        <v>4.1686765346108476E-2</v>
      </c>
      <c r="AF59" s="336">
        <f t="shared" si="86"/>
        <v>4.1960724144118902E-2</v>
      </c>
      <c r="AG59" s="336">
        <f t="shared" si="86"/>
        <v>4.2238546710940579E-2</v>
      </c>
      <c r="AH59" s="336">
        <f t="shared" si="86"/>
        <v>4.2537808955355048E-2</v>
      </c>
      <c r="AI59" s="336">
        <f t="shared" si="86"/>
        <v>4.2791189757127028E-2</v>
      </c>
      <c r="AJ59" s="336">
        <f t="shared" si="86"/>
        <v>4.3049236830036551E-2</v>
      </c>
      <c r="AK59" s="336">
        <f t="shared" si="86"/>
        <v>4.3303604119070305E-2</v>
      </c>
      <c r="AL59" s="336">
        <f t="shared" si="86"/>
        <v>4.3537270858085009E-2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5.2798095054557397E-2</v>
      </c>
      <c r="N60" s="336">
        <f t="shared" si="87"/>
        <v>5.1613846938390287E-2</v>
      </c>
      <c r="O60" s="336">
        <f t="shared" si="87"/>
        <v>4.9211061908017668E-2</v>
      </c>
      <c r="P60" s="336">
        <f t="shared" si="87"/>
        <v>5.3053470284439408E-2</v>
      </c>
      <c r="Q60" s="336">
        <f t="shared" si="87"/>
        <v>5.1812968347880718E-2</v>
      </c>
      <c r="R60" s="336">
        <f t="shared" si="87"/>
        <v>4.9841238300087666E-2</v>
      </c>
      <c r="S60" s="336">
        <f t="shared" si="87"/>
        <v>5.3036869687181382E-2</v>
      </c>
      <c r="T60" s="336">
        <f t="shared" si="87"/>
        <v>5.3281652576159695E-2</v>
      </c>
      <c r="U60" s="336">
        <f t="shared" si="87"/>
        <v>5.7235824098496778E-2</v>
      </c>
      <c r="V60" s="336">
        <f t="shared" si="87"/>
        <v>5.6523828279461452E-2</v>
      </c>
      <c r="W60" s="336">
        <f t="shared" si="87"/>
        <v>6.3401333619212991E-2</v>
      </c>
      <c r="X60" s="336">
        <f t="shared" si="87"/>
        <v>6.2955013266423929E-2</v>
      </c>
      <c r="Y60" s="336">
        <f t="shared" si="87"/>
        <v>6.3154016965921711E-2</v>
      </c>
      <c r="Z60" s="336">
        <f t="shared" si="87"/>
        <v>6.3504485511479455E-2</v>
      </c>
      <c r="AA60" s="336">
        <f t="shared" si="87"/>
        <v>6.3897301118897923E-2</v>
      </c>
      <c r="AB60" s="336">
        <f t="shared" si="87"/>
        <v>6.426083144706618E-2</v>
      </c>
      <c r="AC60" s="336">
        <f t="shared" si="87"/>
        <v>6.4654081824843751E-2</v>
      </c>
      <c r="AD60" s="336">
        <f t="shared" si="87"/>
        <v>6.5079020270332216E-2</v>
      </c>
      <c r="AE60" s="336">
        <f t="shared" ref="AE60:AL60" si="88">AE13/AE$49</f>
        <v>6.5537375428413494E-2</v>
      </c>
      <c r="AF60" s="336">
        <f t="shared" si="88"/>
        <v>6.599597656177264E-2</v>
      </c>
      <c r="AG60" s="336">
        <f t="shared" si="88"/>
        <v>6.6470406717535499E-2</v>
      </c>
      <c r="AH60" s="336">
        <f t="shared" si="88"/>
        <v>6.6942529589485725E-2</v>
      </c>
      <c r="AI60" s="336">
        <f t="shared" si="88"/>
        <v>6.7404006908667699E-2</v>
      </c>
      <c r="AJ60" s="336">
        <f t="shared" si="88"/>
        <v>6.7889859991752635E-2</v>
      </c>
      <c r="AK60" s="336">
        <f t="shared" si="88"/>
        <v>6.835603081676371E-2</v>
      </c>
      <c r="AL60" s="336">
        <f t="shared" si="88"/>
        <v>6.880975419749881E-2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0.11399363039166589</v>
      </c>
      <c r="N62" s="337">
        <f t="shared" si="89"/>
        <v>0.11781628222525277</v>
      </c>
      <c r="O62" s="337">
        <f t="shared" si="89"/>
        <v>0.11875192653986148</v>
      </c>
      <c r="P62" s="337">
        <f t="shared" si="89"/>
        <v>0.12000298521197975</v>
      </c>
      <c r="Q62" s="337">
        <f t="shared" si="89"/>
        <v>0.11803926693062472</v>
      </c>
      <c r="R62" s="337">
        <f t="shared" si="89"/>
        <v>0.11708439070012629</v>
      </c>
      <c r="S62" s="337">
        <f t="shared" si="89"/>
        <v>0.11860922077307549</v>
      </c>
      <c r="T62" s="337">
        <f t="shared" si="89"/>
        <v>0.12132574854548314</v>
      </c>
      <c r="U62" s="337">
        <f t="shared" si="89"/>
        <v>0.12322904760874016</v>
      </c>
      <c r="V62" s="337">
        <f t="shared" si="89"/>
        <v>0.12285794910084023</v>
      </c>
      <c r="W62" s="337">
        <f t="shared" si="89"/>
        <v>0.12981736192187612</v>
      </c>
      <c r="X62" s="337">
        <f t="shared" si="89"/>
        <v>0.13103411507192153</v>
      </c>
      <c r="Y62" s="337">
        <f t="shared" si="89"/>
        <v>0.13132359905610999</v>
      </c>
      <c r="Z62" s="337">
        <f t="shared" si="89"/>
        <v>0.13193139827970016</v>
      </c>
      <c r="AA62" s="337">
        <f t="shared" si="89"/>
        <v>0.13265508877509852</v>
      </c>
      <c r="AB62" s="337">
        <f t="shared" si="89"/>
        <v>0.13332247682452408</v>
      </c>
      <c r="AC62" s="337">
        <f t="shared" si="89"/>
        <v>0.13400204568951951</v>
      </c>
      <c r="AD62" s="337">
        <f t="shared" si="89"/>
        <v>0.13469044049933282</v>
      </c>
      <c r="AE62" s="337">
        <f t="shared" ref="AE62:AL62" si="90">AE15/AE$49</f>
        <v>0.1354340452670609</v>
      </c>
      <c r="AF62" s="337">
        <f t="shared" si="90"/>
        <v>0.13618018870695425</v>
      </c>
      <c r="AG62" s="337">
        <f t="shared" si="90"/>
        <v>0.13691053074576789</v>
      </c>
      <c r="AH62" s="337">
        <f t="shared" si="90"/>
        <v>0.13762355451515287</v>
      </c>
      <c r="AI62" s="337">
        <f t="shared" si="90"/>
        <v>0.13832722456452093</v>
      </c>
      <c r="AJ62" s="337">
        <f t="shared" si="90"/>
        <v>0.1391071368815143</v>
      </c>
      <c r="AK62" s="337">
        <f t="shared" si="90"/>
        <v>0.13988634812656189</v>
      </c>
      <c r="AL62" s="337">
        <f t="shared" si="90"/>
        <v>0.14066715300581212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1.7053991321477942E-2</v>
      </c>
      <c r="N63" s="336">
        <f t="shared" si="91"/>
        <v>1.6901824063002141E-2</v>
      </c>
      <c r="O63" s="336">
        <f t="shared" si="91"/>
        <v>1.6583820542101516E-2</v>
      </c>
      <c r="P63" s="336">
        <f t="shared" si="91"/>
        <v>1.7674544091310133E-2</v>
      </c>
      <c r="Q63" s="336">
        <f t="shared" si="91"/>
        <v>1.6076533553901162E-2</v>
      </c>
      <c r="R63" s="336">
        <f t="shared" si="91"/>
        <v>1.5735913508711358E-2</v>
      </c>
      <c r="S63" s="336">
        <f t="shared" si="91"/>
        <v>1.6089140880331594E-2</v>
      </c>
      <c r="T63" s="336">
        <f t="shared" si="91"/>
        <v>1.7440432801874822E-2</v>
      </c>
      <c r="U63" s="336">
        <f t="shared" si="91"/>
        <v>1.8304769691738394E-2</v>
      </c>
      <c r="V63" s="336">
        <f t="shared" si="91"/>
        <v>1.7069620711815236E-2</v>
      </c>
      <c r="W63" s="336">
        <f t="shared" si="91"/>
        <v>1.8815554920383133E-2</v>
      </c>
      <c r="X63" s="336">
        <f t="shared" si="91"/>
        <v>1.6837402803935551E-2</v>
      </c>
      <c r="Y63" s="336">
        <f t="shared" si="91"/>
        <v>1.6883947717188978E-2</v>
      </c>
      <c r="Z63" s="336">
        <f t="shared" si="91"/>
        <v>1.6953322399175148E-2</v>
      </c>
      <c r="AA63" s="336">
        <f t="shared" si="91"/>
        <v>1.7017657120240951E-2</v>
      </c>
      <c r="AB63" s="336">
        <f t="shared" si="91"/>
        <v>1.7074708441514458E-2</v>
      </c>
      <c r="AC63" s="336">
        <f t="shared" si="91"/>
        <v>1.7138773944571528E-2</v>
      </c>
      <c r="AD63" s="336">
        <f t="shared" si="91"/>
        <v>1.7198603798854357E-2</v>
      </c>
      <c r="AE63" s="336">
        <f t="shared" ref="AE63:AL63" si="92">AE16/AE$49</f>
        <v>1.7258132697863731E-2</v>
      </c>
      <c r="AF63" s="336">
        <f t="shared" si="92"/>
        <v>1.7306946843072546E-2</v>
      </c>
      <c r="AG63" s="336">
        <f t="shared" si="92"/>
        <v>1.7349938359070161E-2</v>
      </c>
      <c r="AH63" s="336">
        <f t="shared" si="92"/>
        <v>1.7401211765731277E-2</v>
      </c>
      <c r="AI63" s="336">
        <f t="shared" si="92"/>
        <v>1.7444966495144775E-2</v>
      </c>
      <c r="AJ63" s="336">
        <f t="shared" si="92"/>
        <v>1.7499577870827291E-2</v>
      </c>
      <c r="AK63" s="336">
        <f t="shared" si="92"/>
        <v>1.7558243478252508E-2</v>
      </c>
      <c r="AL63" s="336">
        <f t="shared" si="92"/>
        <v>1.7621346408479951E-2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1.5173432517573056E-2</v>
      </c>
      <c r="N64" s="336">
        <f t="shared" si="93"/>
        <v>1.9524258667451333E-2</v>
      </c>
      <c r="O64" s="336">
        <f t="shared" si="93"/>
        <v>1.9448201318277347E-2</v>
      </c>
      <c r="P64" s="336">
        <f t="shared" si="93"/>
        <v>1.8652718454414314E-2</v>
      </c>
      <c r="Q64" s="336">
        <f t="shared" si="93"/>
        <v>1.8768052074494196E-2</v>
      </c>
      <c r="R64" s="336">
        <f t="shared" si="93"/>
        <v>1.7479691366991953E-2</v>
      </c>
      <c r="S64" s="336">
        <f t="shared" si="93"/>
        <v>1.941920758575752E-2</v>
      </c>
      <c r="T64" s="336">
        <f t="shared" si="93"/>
        <v>1.8991183413750348E-2</v>
      </c>
      <c r="U64" s="336">
        <f t="shared" si="93"/>
        <v>1.9849917736975628E-2</v>
      </c>
      <c r="V64" s="336">
        <f t="shared" si="93"/>
        <v>1.954137026313674E-2</v>
      </c>
      <c r="W64" s="336">
        <f t="shared" si="93"/>
        <v>2.0068952973247775E-2</v>
      </c>
      <c r="X64" s="336">
        <f t="shared" si="93"/>
        <v>2.9403445530928156E-2</v>
      </c>
      <c r="Y64" s="336">
        <f t="shared" si="93"/>
        <v>2.9802938934903548E-2</v>
      </c>
      <c r="Z64" s="336">
        <f t="shared" si="93"/>
        <v>3.0235016647785343E-2</v>
      </c>
      <c r="AA64" s="336">
        <f t="shared" si="93"/>
        <v>3.0674648370161289E-2</v>
      </c>
      <c r="AB64" s="336">
        <f t="shared" si="93"/>
        <v>3.1099838740375859E-2</v>
      </c>
      <c r="AC64" s="336">
        <f t="shared" si="93"/>
        <v>3.1529404433348902E-2</v>
      </c>
      <c r="AD64" s="336">
        <f t="shared" si="93"/>
        <v>3.1965853319462376E-2</v>
      </c>
      <c r="AE64" s="336">
        <f t="shared" ref="AE64:AL64" si="94">AE17/AE$49</f>
        <v>3.2424516090273615E-2</v>
      </c>
      <c r="AF64" s="336">
        <f t="shared" si="94"/>
        <v>3.2874200016661602E-2</v>
      </c>
      <c r="AG64" s="336">
        <f t="shared" si="94"/>
        <v>3.3311702435942912E-2</v>
      </c>
      <c r="AH64" s="336">
        <f t="shared" si="94"/>
        <v>3.372487423012898E-2</v>
      </c>
      <c r="AI64" s="336">
        <f t="shared" si="94"/>
        <v>3.4126449512995871E-2</v>
      </c>
      <c r="AJ64" s="336">
        <f t="shared" si="94"/>
        <v>3.4569356182011929E-2</v>
      </c>
      <c r="AK64" s="336">
        <f t="shared" si="94"/>
        <v>3.501405092727921E-2</v>
      </c>
      <c r="AL64" s="336">
        <f t="shared" si="94"/>
        <v>3.5451973122432839E-2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9.8644772316759024E-3</v>
      </c>
      <c r="N65" s="336">
        <f t="shared" si="95"/>
        <v>1.2617378325955114E-2</v>
      </c>
      <c r="O65" s="336">
        <f t="shared" si="95"/>
        <v>1.2114410349568358E-2</v>
      </c>
      <c r="P65" s="336">
        <f t="shared" si="95"/>
        <v>1.1231108209464741E-2</v>
      </c>
      <c r="Q65" s="336">
        <f t="shared" si="95"/>
        <v>1.0188262497451476E-2</v>
      </c>
      <c r="R65" s="336">
        <f t="shared" si="95"/>
        <v>1.0052260333352577E-2</v>
      </c>
      <c r="S65" s="336">
        <f t="shared" si="95"/>
        <v>1.0892396366579626E-2</v>
      </c>
      <c r="T65" s="336">
        <f t="shared" si="95"/>
        <v>1.0384198546420031E-2</v>
      </c>
      <c r="U65" s="336">
        <f t="shared" si="95"/>
        <v>1.0137164536287569E-2</v>
      </c>
      <c r="V65" s="336">
        <f t="shared" si="95"/>
        <v>9.9615880705094979E-3</v>
      </c>
      <c r="W65" s="336">
        <f t="shared" si="95"/>
        <v>1.079274756865102E-2</v>
      </c>
      <c r="X65" s="336">
        <f t="shared" si="95"/>
        <v>8.7488471751334777E-3</v>
      </c>
      <c r="Y65" s="336">
        <f t="shared" si="95"/>
        <v>8.800009893931841E-3</v>
      </c>
      <c r="Z65" s="336">
        <f t="shared" si="95"/>
        <v>8.8561350122816004E-3</v>
      </c>
      <c r="AA65" s="336">
        <f t="shared" si="95"/>
        <v>8.9175045052261922E-3</v>
      </c>
      <c r="AB65" s="336">
        <f t="shared" si="95"/>
        <v>8.9710918987999742E-3</v>
      </c>
      <c r="AC65" s="336">
        <f t="shared" si="95"/>
        <v>9.0197512848146401E-3</v>
      </c>
      <c r="AD65" s="336">
        <f t="shared" si="95"/>
        <v>9.0679384787177852E-3</v>
      </c>
      <c r="AE65" s="336">
        <f t="shared" ref="AE65:AL65" si="96">AE18/AE$49</f>
        <v>9.1067682620261815E-3</v>
      </c>
      <c r="AF65" s="336">
        <f t="shared" si="96"/>
        <v>9.1577870496091663E-3</v>
      </c>
      <c r="AG65" s="336">
        <f t="shared" si="96"/>
        <v>9.1933782356688649E-3</v>
      </c>
      <c r="AH65" s="336">
        <f t="shared" si="96"/>
        <v>9.2299892338415929E-3</v>
      </c>
      <c r="AI65" s="336">
        <f t="shared" si="96"/>
        <v>9.2654086297850411E-3</v>
      </c>
      <c r="AJ65" s="336">
        <f t="shared" si="96"/>
        <v>9.3207259124141427E-3</v>
      </c>
      <c r="AK65" s="336">
        <f t="shared" si="96"/>
        <v>9.362347278774559E-3</v>
      </c>
      <c r="AL65" s="336">
        <f t="shared" si="96"/>
        <v>9.4213452970011869E-3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1.3482166138076622E-2</v>
      </c>
      <c r="N66" s="336">
        <f t="shared" si="97"/>
        <v>1.2269389438916686E-2</v>
      </c>
      <c r="O66" s="336">
        <f t="shared" si="97"/>
        <v>1.3412870389433448E-2</v>
      </c>
      <c r="P66" s="336">
        <f t="shared" si="97"/>
        <v>1.4581189860876384E-2</v>
      </c>
      <c r="Q66" s="336">
        <f t="shared" si="97"/>
        <v>1.4953573107089705E-2</v>
      </c>
      <c r="R66" s="336">
        <f t="shared" si="97"/>
        <v>1.6367693409435592E-2</v>
      </c>
      <c r="S66" s="336">
        <f t="shared" si="97"/>
        <v>1.4742533344196498E-2</v>
      </c>
      <c r="T66" s="336">
        <f t="shared" si="97"/>
        <v>1.5428921223027756E-2</v>
      </c>
      <c r="U66" s="336">
        <f t="shared" si="97"/>
        <v>1.5282430537810263E-2</v>
      </c>
      <c r="V66" s="336">
        <f t="shared" si="97"/>
        <v>1.6470403455368758E-2</v>
      </c>
      <c r="W66" s="336">
        <f t="shared" si="97"/>
        <v>1.7442079803678467E-2</v>
      </c>
      <c r="X66" s="336">
        <f t="shared" si="97"/>
        <v>1.4889219799848145E-2</v>
      </c>
      <c r="Y66" s="336">
        <f t="shared" si="97"/>
        <v>1.4597833343217249E-2</v>
      </c>
      <c r="Z66" s="336">
        <f t="shared" si="97"/>
        <v>1.4548806038379382E-2</v>
      </c>
      <c r="AA66" s="336">
        <f t="shared" si="97"/>
        <v>1.4617423059254526E-2</v>
      </c>
      <c r="AB66" s="336">
        <f t="shared" si="97"/>
        <v>1.4697276008682822E-2</v>
      </c>
      <c r="AC66" s="336">
        <f t="shared" si="97"/>
        <v>1.4769460329740552E-2</v>
      </c>
      <c r="AD66" s="336">
        <f t="shared" si="97"/>
        <v>1.4843721922970402E-2</v>
      </c>
      <c r="AE66" s="336">
        <f t="shared" ref="AE66:AL66" si="98">AE19/AE$49</f>
        <v>1.4916765393389927E-2</v>
      </c>
      <c r="AF66" s="336">
        <f t="shared" si="98"/>
        <v>1.4993549280766167E-2</v>
      </c>
      <c r="AG66" s="336">
        <f t="shared" si="98"/>
        <v>1.5077025913200174E-2</v>
      </c>
      <c r="AH66" s="336">
        <f t="shared" si="98"/>
        <v>1.5149186267686647E-2</v>
      </c>
      <c r="AI66" s="336">
        <f t="shared" si="98"/>
        <v>1.5234109154053028E-2</v>
      </c>
      <c r="AJ66" s="336">
        <f t="shared" si="98"/>
        <v>1.53290443337354E-2</v>
      </c>
      <c r="AK66" s="336">
        <f t="shared" si="98"/>
        <v>1.541048153437519E-2</v>
      </c>
      <c r="AL66" s="336">
        <f t="shared" si="98"/>
        <v>1.5497779368977047E-2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5.8419563182862379E-2</v>
      </c>
      <c r="N67" s="336">
        <f t="shared" si="99"/>
        <v>5.6503431729927479E-2</v>
      </c>
      <c r="O67" s="336">
        <f t="shared" si="99"/>
        <v>5.7192623940480809E-2</v>
      </c>
      <c r="P67" s="336">
        <f t="shared" si="99"/>
        <v>5.7863424595914176E-2</v>
      </c>
      <c r="Q67" s="336">
        <f t="shared" si="99"/>
        <v>5.8052845697688184E-2</v>
      </c>
      <c r="R67" s="336">
        <f t="shared" si="99"/>
        <v>5.7448832081634815E-2</v>
      </c>
      <c r="S67" s="336">
        <f t="shared" si="99"/>
        <v>5.7465942596210254E-2</v>
      </c>
      <c r="T67" s="336">
        <f t="shared" si="99"/>
        <v>5.9081012560410193E-2</v>
      </c>
      <c r="U67" s="336">
        <f t="shared" si="99"/>
        <v>5.9654765105928306E-2</v>
      </c>
      <c r="V67" s="336">
        <f t="shared" si="99"/>
        <v>5.9814966600010004E-2</v>
      </c>
      <c r="W67" s="336">
        <f t="shared" si="99"/>
        <v>6.2698026655915728E-2</v>
      </c>
      <c r="X67" s="336">
        <f t="shared" si="99"/>
        <v>6.1155199762076187E-2</v>
      </c>
      <c r="Y67" s="336">
        <f t="shared" si="99"/>
        <v>6.1238869166868368E-2</v>
      </c>
      <c r="Z67" s="336">
        <f t="shared" si="99"/>
        <v>6.1338118182078689E-2</v>
      </c>
      <c r="AA67" s="336">
        <f t="shared" si="99"/>
        <v>6.1427855720215536E-2</v>
      </c>
      <c r="AB67" s="336">
        <f t="shared" si="99"/>
        <v>6.1479561735150977E-2</v>
      </c>
      <c r="AC67" s="336">
        <f t="shared" si="99"/>
        <v>6.1544655697043885E-2</v>
      </c>
      <c r="AD67" s="336">
        <f t="shared" si="99"/>
        <v>6.1614322979327889E-2</v>
      </c>
      <c r="AE67" s="336">
        <f t="shared" ref="AE67:AL67" si="100">AE20/AE$49</f>
        <v>6.1727862823507444E-2</v>
      </c>
      <c r="AF67" s="336">
        <f t="shared" si="100"/>
        <v>6.1847705516844778E-2</v>
      </c>
      <c r="AG67" s="336">
        <f t="shared" si="100"/>
        <v>6.1978485801885773E-2</v>
      </c>
      <c r="AH67" s="336">
        <f t="shared" si="100"/>
        <v>6.2118293017764399E-2</v>
      </c>
      <c r="AI67" s="336">
        <f t="shared" si="100"/>
        <v>6.2256290772542203E-2</v>
      </c>
      <c r="AJ67" s="336">
        <f t="shared" si="100"/>
        <v>6.2388432582525528E-2</v>
      </c>
      <c r="AK67" s="336">
        <f t="shared" si="100"/>
        <v>6.2541224907880416E-2</v>
      </c>
      <c r="AL67" s="336">
        <f t="shared" si="100"/>
        <v>6.2674708808921106E-2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0.12537820863893059</v>
      </c>
      <c r="N69" s="337">
        <f t="shared" si="101"/>
        <v>0.13267734556918889</v>
      </c>
      <c r="O69" s="337">
        <f t="shared" si="101"/>
        <v>0.13140376942780704</v>
      </c>
      <c r="P69" s="337">
        <f t="shared" si="101"/>
        <v>0.12798050308103798</v>
      </c>
      <c r="Q69" s="337">
        <f t="shared" si="101"/>
        <v>0.12606658045058705</v>
      </c>
      <c r="R69" s="337">
        <f t="shared" si="101"/>
        <v>0.12731419808076475</v>
      </c>
      <c r="S69" s="337">
        <f t="shared" si="101"/>
        <v>0.12286497760094028</v>
      </c>
      <c r="T69" s="337">
        <f t="shared" si="101"/>
        <v>0.1262341698938142</v>
      </c>
      <c r="U69" s="337">
        <f t="shared" si="101"/>
        <v>0.12487682192974529</v>
      </c>
      <c r="V69" s="337">
        <f t="shared" si="101"/>
        <v>0.11727818254259616</v>
      </c>
      <c r="W69" s="337">
        <f t="shared" si="101"/>
        <v>0.12321289482566906</v>
      </c>
      <c r="X69" s="337">
        <f t="shared" si="101"/>
        <v>0.12550127749318796</v>
      </c>
      <c r="Y69" s="337">
        <f t="shared" si="101"/>
        <v>0.12508414165093532</v>
      </c>
      <c r="Z69" s="337">
        <f t="shared" si="101"/>
        <v>0.12449005376885106</v>
      </c>
      <c r="AA69" s="337">
        <f t="shared" si="101"/>
        <v>0.12382063412817212</v>
      </c>
      <c r="AB69" s="337">
        <f t="shared" si="101"/>
        <v>0.12305682123836198</v>
      </c>
      <c r="AC69" s="337">
        <f t="shared" si="101"/>
        <v>0.12213277190944517</v>
      </c>
      <c r="AD69" s="337">
        <f t="shared" si="101"/>
        <v>0.12119788411084076</v>
      </c>
      <c r="AE69" s="337">
        <f t="shared" ref="AE69:AL69" si="102">AE22/AE$49</f>
        <v>0.12011923270686946</v>
      </c>
      <c r="AF69" s="337">
        <f t="shared" si="102"/>
        <v>0.11898894723231571</v>
      </c>
      <c r="AG69" s="337">
        <f t="shared" si="102"/>
        <v>0.11785848307713985</v>
      </c>
      <c r="AH69" s="337">
        <f t="shared" si="102"/>
        <v>0.11667778132252514</v>
      </c>
      <c r="AI69" s="337">
        <f t="shared" si="102"/>
        <v>0.11550457047892891</v>
      </c>
      <c r="AJ69" s="337">
        <f t="shared" si="102"/>
        <v>0.11418120958486755</v>
      </c>
      <c r="AK69" s="337">
        <f t="shared" si="102"/>
        <v>0.1128941679597298</v>
      </c>
      <c r="AL69" s="337">
        <f t="shared" si="102"/>
        <v>0.11174872832461112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9.733218941748796E-2</v>
      </c>
      <c r="N70" s="336">
        <f t="shared" si="103"/>
        <v>0.1057445695466827</v>
      </c>
      <c r="O70" s="336">
        <f t="shared" si="103"/>
        <v>0.10554137501492077</v>
      </c>
      <c r="P70" s="336">
        <f t="shared" si="103"/>
        <v>0.10201249299572268</v>
      </c>
      <c r="Q70" s="336">
        <f t="shared" si="103"/>
        <v>0.10069423635063503</v>
      </c>
      <c r="R70" s="336">
        <f t="shared" si="103"/>
        <v>0.10357700705194242</v>
      </c>
      <c r="S70" s="336">
        <f t="shared" si="103"/>
        <v>0.10038623785329727</v>
      </c>
      <c r="T70" s="336">
        <f t="shared" si="103"/>
        <v>0.10261922334915255</v>
      </c>
      <c r="U70" s="336">
        <f t="shared" si="103"/>
        <v>0.1012606419516216</v>
      </c>
      <c r="V70" s="336">
        <f t="shared" si="103"/>
        <v>9.7115759905321411E-2</v>
      </c>
      <c r="W70" s="336">
        <f t="shared" si="103"/>
        <v>0.10313870366471049</v>
      </c>
      <c r="X70" s="336">
        <f t="shared" si="103"/>
        <v>0.10567513290791614</v>
      </c>
      <c r="Y70" s="336">
        <f t="shared" si="103"/>
        <v>0.10559152526831765</v>
      </c>
      <c r="Z70" s="336">
        <f t="shared" si="103"/>
        <v>0.10539716752908002</v>
      </c>
      <c r="AA70" s="336">
        <f t="shared" si="103"/>
        <v>0.10514799546796742</v>
      </c>
      <c r="AB70" s="336">
        <f t="shared" si="103"/>
        <v>0.10486133161029954</v>
      </c>
      <c r="AC70" s="336">
        <f t="shared" si="103"/>
        <v>0.10454813168995201</v>
      </c>
      <c r="AD70" s="336">
        <f t="shared" si="103"/>
        <v>0.10417894140605016</v>
      </c>
      <c r="AE70" s="336">
        <f t="shared" ref="AE70:AL70" si="104">AE23/AE$49</f>
        <v>0.10374896705040922</v>
      </c>
      <c r="AF70" s="336">
        <f t="shared" si="104"/>
        <v>0.10331234020428404</v>
      </c>
      <c r="AG70" s="336">
        <f t="shared" si="104"/>
        <v>0.10288664874358688</v>
      </c>
      <c r="AH70" s="336">
        <f t="shared" si="104"/>
        <v>0.10245607307098253</v>
      </c>
      <c r="AI70" s="336">
        <f t="shared" si="104"/>
        <v>0.10197122742887323</v>
      </c>
      <c r="AJ70" s="336">
        <f t="shared" si="104"/>
        <v>0.10145097421316553</v>
      </c>
      <c r="AK70" s="336">
        <f t="shared" si="104"/>
        <v>0.10088770360610821</v>
      </c>
      <c r="AL70" s="336">
        <f t="shared" si="104"/>
        <v>0.10025581508361467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2.8046019221442633E-2</v>
      </c>
      <c r="N71" s="336">
        <f t="shared" si="105"/>
        <v>2.6932776022506211E-2</v>
      </c>
      <c r="O71" s="336">
        <f t="shared" si="105"/>
        <v>2.5862394412886257E-2</v>
      </c>
      <c r="P71" s="336">
        <f t="shared" si="105"/>
        <v>2.5968010085315314E-2</v>
      </c>
      <c r="Q71" s="336">
        <f t="shared" si="105"/>
        <v>2.5372344099952024E-2</v>
      </c>
      <c r="R71" s="336">
        <f t="shared" si="105"/>
        <v>2.3737191028822342E-2</v>
      </c>
      <c r="S71" s="336">
        <f t="shared" si="105"/>
        <v>2.2478739747643011E-2</v>
      </c>
      <c r="T71" s="336">
        <f t="shared" si="105"/>
        <v>2.361494654466165E-2</v>
      </c>
      <c r="U71" s="336">
        <f t="shared" si="105"/>
        <v>2.3616179978123691E-2</v>
      </c>
      <c r="V71" s="336">
        <f t="shared" si="105"/>
        <v>2.0162422637274743E-2</v>
      </c>
      <c r="W71" s="336">
        <f t="shared" si="105"/>
        <v>2.0074191160958575E-2</v>
      </c>
      <c r="X71" s="336">
        <f t="shared" si="105"/>
        <v>1.9826144585271828E-2</v>
      </c>
      <c r="Y71" s="336">
        <f t="shared" si="105"/>
        <v>1.9492616382617657E-2</v>
      </c>
      <c r="Z71" s="336">
        <f t="shared" si="105"/>
        <v>1.9092886239771036E-2</v>
      </c>
      <c r="AA71" s="336">
        <f t="shared" si="105"/>
        <v>1.8672638660204716E-2</v>
      </c>
      <c r="AB71" s="336">
        <f t="shared" si="105"/>
        <v>1.8195489628062458E-2</v>
      </c>
      <c r="AC71" s="336">
        <f t="shared" si="105"/>
        <v>1.7584640219493158E-2</v>
      </c>
      <c r="AD71" s="336">
        <f t="shared" si="105"/>
        <v>1.7018942704790586E-2</v>
      </c>
      <c r="AE71" s="336">
        <f t="shared" ref="AE71:AL71" si="106">AE24/AE$49</f>
        <v>1.6370265656460249E-2</v>
      </c>
      <c r="AF71" s="336">
        <f t="shared" si="106"/>
        <v>1.5676607028031683E-2</v>
      </c>
      <c r="AG71" s="336">
        <f t="shared" si="106"/>
        <v>1.4971834333552968E-2</v>
      </c>
      <c r="AH71" s="336">
        <f t="shared" si="106"/>
        <v>1.4221708251542597E-2</v>
      </c>
      <c r="AI71" s="336">
        <f t="shared" si="106"/>
        <v>1.3533343050055683E-2</v>
      </c>
      <c r="AJ71" s="336">
        <f t="shared" si="106"/>
        <v>1.2730235371702019E-2</v>
      </c>
      <c r="AK71" s="336">
        <f t="shared" si="106"/>
        <v>1.2006464353621578E-2</v>
      </c>
      <c r="AL71" s="336">
        <f t="shared" si="106"/>
        <v>1.1492913240996449E-2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0.11270542955456793</v>
      </c>
      <c r="N73" s="337">
        <f t="shared" si="107"/>
        <v>0.10778139419942988</v>
      </c>
      <c r="O73" s="337">
        <f t="shared" si="107"/>
        <v>0.10516142080372361</v>
      </c>
      <c r="P73" s="337">
        <f t="shared" si="107"/>
        <v>0.10667834814028125</v>
      </c>
      <c r="Q73" s="337">
        <f t="shared" si="107"/>
        <v>0.10699644601512096</v>
      </c>
      <c r="R73" s="337">
        <f t="shared" si="107"/>
        <v>0.1102651395472343</v>
      </c>
      <c r="S73" s="337">
        <f t="shared" si="107"/>
        <v>9.7648218185818508E-2</v>
      </c>
      <c r="T73" s="337">
        <f t="shared" si="107"/>
        <v>9.7944736259295229E-2</v>
      </c>
      <c r="U73" s="337">
        <f t="shared" si="107"/>
        <v>9.9013705379265737E-2</v>
      </c>
      <c r="V73" s="337">
        <f t="shared" si="107"/>
        <v>0.10450365838371069</v>
      </c>
      <c r="W73" s="337">
        <f t="shared" si="107"/>
        <v>9.1477606068816553E-2</v>
      </c>
      <c r="X73" s="337">
        <f t="shared" si="107"/>
        <v>9.205585145082007E-2</v>
      </c>
      <c r="Y73" s="337">
        <f t="shared" si="107"/>
        <v>9.1107303856541325E-2</v>
      </c>
      <c r="Z73" s="337">
        <f t="shared" si="107"/>
        <v>9.0012777266565133E-2</v>
      </c>
      <c r="AA73" s="337">
        <f t="shared" si="107"/>
        <v>8.8954777691998208E-2</v>
      </c>
      <c r="AB73" s="337">
        <f t="shared" si="107"/>
        <v>8.7947789236093657E-2</v>
      </c>
      <c r="AC73" s="337">
        <f t="shared" si="107"/>
        <v>8.7007490512849978E-2</v>
      </c>
      <c r="AD73" s="337">
        <f t="shared" si="107"/>
        <v>8.6084833684932222E-2</v>
      </c>
      <c r="AE73" s="337">
        <f t="shared" ref="AE73:AL73" si="108">AE26/AE$49</f>
        <v>8.5196501916741538E-2</v>
      </c>
      <c r="AF73" s="337">
        <f t="shared" si="108"/>
        <v>8.4299176698732325E-2</v>
      </c>
      <c r="AG73" s="337">
        <f t="shared" si="108"/>
        <v>8.3413149916154825E-2</v>
      </c>
      <c r="AH73" s="337">
        <f t="shared" si="108"/>
        <v>8.2529014163955514E-2</v>
      </c>
      <c r="AI73" s="337">
        <f t="shared" si="108"/>
        <v>8.1664620965677809E-2</v>
      </c>
      <c r="AJ73" s="337">
        <f t="shared" si="108"/>
        <v>8.080953470227234E-2</v>
      </c>
      <c r="AK73" s="337">
        <f t="shared" si="108"/>
        <v>7.9962501176801246E-2</v>
      </c>
      <c r="AL73" s="337">
        <f t="shared" si="108"/>
        <v>7.910489753575467E-2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9.4896437518704156E-3</v>
      </c>
      <c r="N74" s="336">
        <f t="shared" si="109"/>
        <v>7.9992695472496239E-3</v>
      </c>
      <c r="O74" s="336">
        <f t="shared" si="109"/>
        <v>9.3868490348247707E-3</v>
      </c>
      <c r="P74" s="336">
        <f t="shared" si="109"/>
        <v>7.7916659546889769E-3</v>
      </c>
      <c r="Q74" s="336">
        <f t="shared" si="109"/>
        <v>7.4618130206019276E-3</v>
      </c>
      <c r="R74" s="336">
        <f t="shared" si="109"/>
        <v>9.2209816832478191E-3</v>
      </c>
      <c r="S74" s="336">
        <f t="shared" si="109"/>
        <v>7.4513261239988193E-3</v>
      </c>
      <c r="T74" s="336">
        <f t="shared" si="109"/>
        <v>6.670963767294924E-3</v>
      </c>
      <c r="U74" s="336">
        <f t="shared" si="109"/>
        <v>8.1140569825063416E-3</v>
      </c>
      <c r="V74" s="336">
        <f t="shared" si="109"/>
        <v>7.5245878191980784E-3</v>
      </c>
      <c r="W74" s="336">
        <f t="shared" si="109"/>
        <v>6.4802663639876752E-3</v>
      </c>
      <c r="X74" s="336">
        <f t="shared" si="109"/>
        <v>6.0766001321034095E-3</v>
      </c>
      <c r="Y74" s="336">
        <f t="shared" si="109"/>
        <v>6.0898282881239937E-3</v>
      </c>
      <c r="Z74" s="336">
        <f t="shared" si="109"/>
        <v>6.153391899322104E-3</v>
      </c>
      <c r="AA74" s="336">
        <f t="shared" si="109"/>
        <v>6.2222226166773866E-3</v>
      </c>
      <c r="AB74" s="336">
        <f t="shared" si="109"/>
        <v>6.26772489608746E-3</v>
      </c>
      <c r="AC74" s="336">
        <f t="shared" si="109"/>
        <v>6.3093174418115891E-3</v>
      </c>
      <c r="AD74" s="336">
        <f t="shared" si="109"/>
        <v>6.3539012378720254E-3</v>
      </c>
      <c r="AE74" s="336">
        <f t="shared" ref="AE74:AL74" si="110">AE27/AE$49</f>
        <v>6.3953155606116616E-3</v>
      </c>
      <c r="AF74" s="336">
        <f t="shared" si="110"/>
        <v>6.4359560151191642E-3</v>
      </c>
      <c r="AG74" s="336">
        <f t="shared" si="110"/>
        <v>6.4749970186806245E-3</v>
      </c>
      <c r="AH74" s="336">
        <f t="shared" si="110"/>
        <v>6.5156364665808581E-3</v>
      </c>
      <c r="AI74" s="336">
        <f t="shared" si="110"/>
        <v>6.5533756414839148E-3</v>
      </c>
      <c r="AJ74" s="336">
        <f t="shared" si="110"/>
        <v>6.5916589115820835E-3</v>
      </c>
      <c r="AK74" s="336">
        <f t="shared" si="110"/>
        <v>6.6301986624674571E-3</v>
      </c>
      <c r="AL74" s="336">
        <f t="shared" si="110"/>
        <v>6.6661015909406478E-3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4.4200154780743531E-2</v>
      </c>
      <c r="N75" s="336">
        <f t="shared" si="111"/>
        <v>4.5869224237544089E-2</v>
      </c>
      <c r="O75" s="336">
        <f t="shared" si="111"/>
        <v>4.2382282418237507E-2</v>
      </c>
      <c r="P75" s="336">
        <f t="shared" si="111"/>
        <v>4.4864584796274469E-2</v>
      </c>
      <c r="Q75" s="336">
        <f t="shared" si="111"/>
        <v>4.5308237795840728E-2</v>
      </c>
      <c r="R75" s="336">
        <f t="shared" si="111"/>
        <v>4.6536741714984342E-2</v>
      </c>
      <c r="S75" s="336">
        <f t="shared" si="111"/>
        <v>4.2041701038688137E-2</v>
      </c>
      <c r="T75" s="336">
        <f t="shared" si="111"/>
        <v>4.1329636622282846E-2</v>
      </c>
      <c r="U75" s="336">
        <f t="shared" si="111"/>
        <v>4.1418420682022346E-2</v>
      </c>
      <c r="V75" s="336">
        <f t="shared" si="111"/>
        <v>4.4788534595912449E-2</v>
      </c>
      <c r="W75" s="336">
        <f t="shared" si="111"/>
        <v>3.7945832652134769E-2</v>
      </c>
      <c r="X75" s="336">
        <f t="shared" si="111"/>
        <v>3.8002026627519017E-2</v>
      </c>
      <c r="Y75" s="336">
        <f t="shared" si="111"/>
        <v>3.7622871199834748E-2</v>
      </c>
      <c r="Z75" s="336">
        <f t="shared" si="111"/>
        <v>3.7267263392905682E-2</v>
      </c>
      <c r="AA75" s="336">
        <f t="shared" si="111"/>
        <v>3.6897935559373256E-2</v>
      </c>
      <c r="AB75" s="336">
        <f t="shared" si="111"/>
        <v>3.6512233982978017E-2</v>
      </c>
      <c r="AC75" s="336">
        <f t="shared" si="111"/>
        <v>3.6138972005918236E-2</v>
      </c>
      <c r="AD75" s="336">
        <f t="shared" si="111"/>
        <v>3.5765311134229393E-2</v>
      </c>
      <c r="AE75" s="336">
        <f t="shared" ref="AE75:AL75" si="112">AE28/AE$49</f>
        <v>3.5380722870220524E-2</v>
      </c>
      <c r="AF75" s="336">
        <f t="shared" si="112"/>
        <v>3.4994605819724175E-2</v>
      </c>
      <c r="AG75" s="336">
        <f t="shared" si="112"/>
        <v>3.4629131383902896E-2</v>
      </c>
      <c r="AH75" s="336">
        <f t="shared" si="112"/>
        <v>3.427184130321425E-2</v>
      </c>
      <c r="AI75" s="336">
        <f t="shared" si="112"/>
        <v>3.3933223717847738E-2</v>
      </c>
      <c r="AJ75" s="336">
        <f t="shared" si="112"/>
        <v>3.3590910991235567E-2</v>
      </c>
      <c r="AK75" s="336">
        <f t="shared" si="112"/>
        <v>3.3242344904438496E-2</v>
      </c>
      <c r="AL75" s="336">
        <f t="shared" si="112"/>
        <v>3.2889935227300007E-2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3.918239935546225E-2</v>
      </c>
      <c r="N76" s="336">
        <f t="shared" si="113"/>
        <v>3.5649808532506023E-2</v>
      </c>
      <c r="O76" s="336">
        <f t="shared" si="113"/>
        <v>3.3367806862962902E-2</v>
      </c>
      <c r="P76" s="336">
        <f t="shared" si="113"/>
        <v>3.422377153167358E-2</v>
      </c>
      <c r="Q76" s="336">
        <f t="shared" si="113"/>
        <v>3.3840498078582346E-2</v>
      </c>
      <c r="R76" s="336">
        <f t="shared" si="113"/>
        <v>3.4901524644826411E-2</v>
      </c>
      <c r="S76" s="336">
        <f t="shared" si="113"/>
        <v>2.9220530075495067E-2</v>
      </c>
      <c r="T76" s="336">
        <f t="shared" si="113"/>
        <v>3.0807641742657051E-2</v>
      </c>
      <c r="U76" s="336">
        <f t="shared" si="113"/>
        <v>3.3258071507321275E-2</v>
      </c>
      <c r="V76" s="336">
        <f t="shared" si="113"/>
        <v>3.6548088415347083E-2</v>
      </c>
      <c r="W76" s="336">
        <f t="shared" si="113"/>
        <v>3.0923217107726719E-2</v>
      </c>
      <c r="X76" s="336">
        <f t="shared" si="113"/>
        <v>3.1423967487059924E-2</v>
      </c>
      <c r="Y76" s="336">
        <f t="shared" si="113"/>
        <v>3.0877265908182253E-2</v>
      </c>
      <c r="Z76" s="336">
        <f t="shared" si="113"/>
        <v>3.0263971907083315E-2</v>
      </c>
      <c r="AA76" s="336">
        <f t="shared" si="113"/>
        <v>2.9711643892958498E-2</v>
      </c>
      <c r="AB76" s="336">
        <f t="shared" si="113"/>
        <v>2.9207286500180209E-2</v>
      </c>
      <c r="AC76" s="336">
        <f t="shared" si="113"/>
        <v>2.8698363112903424E-2</v>
      </c>
      <c r="AD76" s="336">
        <f t="shared" si="113"/>
        <v>2.8196020236189848E-2</v>
      </c>
      <c r="AE76" s="336">
        <f t="shared" ref="AE76:AL76" si="114">AE29/AE$49</f>
        <v>2.77230888900914E-2</v>
      </c>
      <c r="AF76" s="336">
        <f t="shared" si="114"/>
        <v>2.7236506131778332E-2</v>
      </c>
      <c r="AG76" s="336">
        <f t="shared" si="114"/>
        <v>2.6738875566306414E-2</v>
      </c>
      <c r="AH76" s="336">
        <f t="shared" si="114"/>
        <v>2.6237318343525308E-2</v>
      </c>
      <c r="AI76" s="336">
        <f t="shared" si="114"/>
        <v>2.5743197032622296E-2</v>
      </c>
      <c r="AJ76" s="336">
        <f t="shared" si="114"/>
        <v>2.5257324900672347E-2</v>
      </c>
      <c r="AK76" s="336">
        <f t="shared" si="114"/>
        <v>2.4768181295678454E-2</v>
      </c>
      <c r="AL76" s="336">
        <f t="shared" si="114"/>
        <v>2.4277156074877276E-2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1.9833231666491719E-2</v>
      </c>
      <c r="N77" s="336">
        <f t="shared" si="115"/>
        <v>1.8263091882130145E-2</v>
      </c>
      <c r="O77" s="336">
        <f t="shared" si="115"/>
        <v>2.0024482487698433E-2</v>
      </c>
      <c r="P77" s="336">
        <f t="shared" si="115"/>
        <v>1.9798325857644225E-2</v>
      </c>
      <c r="Q77" s="336">
        <f t="shared" si="115"/>
        <v>2.038589712009594E-2</v>
      </c>
      <c r="R77" s="336">
        <f t="shared" si="115"/>
        <v>1.9605891504175736E-2</v>
      </c>
      <c r="S77" s="336">
        <f t="shared" si="115"/>
        <v>1.8934660947636472E-2</v>
      </c>
      <c r="T77" s="336">
        <f t="shared" si="115"/>
        <v>1.9136494127060411E-2</v>
      </c>
      <c r="U77" s="336">
        <f t="shared" si="115"/>
        <v>1.6223156207415785E-2</v>
      </c>
      <c r="V77" s="336">
        <f t="shared" si="115"/>
        <v>1.5642447553253079E-2</v>
      </c>
      <c r="W77" s="336">
        <f t="shared" si="115"/>
        <v>1.6128289944967383E-2</v>
      </c>
      <c r="X77" s="336">
        <f t="shared" si="115"/>
        <v>1.6553257204137715E-2</v>
      </c>
      <c r="Y77" s="336">
        <f t="shared" si="115"/>
        <v>1.6517338460400325E-2</v>
      </c>
      <c r="Z77" s="336">
        <f t="shared" si="115"/>
        <v>1.6328150067254021E-2</v>
      </c>
      <c r="AA77" s="336">
        <f t="shared" si="115"/>
        <v>1.6122975622989064E-2</v>
      </c>
      <c r="AB77" s="336">
        <f t="shared" si="115"/>
        <v>1.5960543856847979E-2</v>
      </c>
      <c r="AC77" s="336">
        <f t="shared" si="115"/>
        <v>1.5860837952216739E-2</v>
      </c>
      <c r="AD77" s="336">
        <f t="shared" si="115"/>
        <v>1.5769601076640959E-2</v>
      </c>
      <c r="AE77" s="336">
        <f t="shared" ref="AE77:AL77" si="116">AE30/AE$49</f>
        <v>1.5697374595817958E-2</v>
      </c>
      <c r="AF77" s="336">
        <f t="shared" si="116"/>
        <v>1.5632108732110652E-2</v>
      </c>
      <c r="AG77" s="336">
        <f t="shared" si="116"/>
        <v>1.5570145947264894E-2</v>
      </c>
      <c r="AH77" s="336">
        <f t="shared" si="116"/>
        <v>1.55042180506351E-2</v>
      </c>
      <c r="AI77" s="336">
        <f t="shared" si="116"/>
        <v>1.5434824573723863E-2</v>
      </c>
      <c r="AJ77" s="336">
        <f t="shared" si="116"/>
        <v>1.5369639898782327E-2</v>
      </c>
      <c r="AK77" s="336">
        <f t="shared" si="116"/>
        <v>1.5321776314216832E-2</v>
      </c>
      <c r="AL77" s="336">
        <f t="shared" si="116"/>
        <v>1.5271704642636745E-2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0.10630794024565215</v>
      </c>
      <c r="N79" s="337">
        <f t="shared" si="117"/>
        <v>0.10051900596214293</v>
      </c>
      <c r="O79" s="337">
        <f t="shared" si="117"/>
        <v>0.10010050632940301</v>
      </c>
      <c r="P79" s="337">
        <f t="shared" si="117"/>
        <v>0.1004807349481341</v>
      </c>
      <c r="Q79" s="337">
        <f t="shared" si="117"/>
        <v>0.10044372181618326</v>
      </c>
      <c r="R79" s="337">
        <f t="shared" si="117"/>
        <v>9.9589623152936901E-2</v>
      </c>
      <c r="S79" s="337">
        <f t="shared" si="117"/>
        <v>0.10619274571823092</v>
      </c>
      <c r="T79" s="337">
        <f t="shared" si="117"/>
        <v>0.10340173793998031</v>
      </c>
      <c r="U79" s="337">
        <f t="shared" si="117"/>
        <v>9.8090282448965754E-2</v>
      </c>
      <c r="V79" s="337">
        <f t="shared" si="117"/>
        <v>9.6122473215635246E-2</v>
      </c>
      <c r="W79" s="337">
        <f t="shared" si="117"/>
        <v>9.4065081162612071E-2</v>
      </c>
      <c r="X79" s="337">
        <f t="shared" si="117"/>
        <v>9.1991320187955208E-2</v>
      </c>
      <c r="Y79" s="337">
        <f t="shared" si="117"/>
        <v>9.2166659891825473E-2</v>
      </c>
      <c r="Z79" s="337">
        <f t="shared" si="117"/>
        <v>9.2428632759491411E-2</v>
      </c>
      <c r="AA79" s="337">
        <f t="shared" si="117"/>
        <v>9.2687733959934307E-2</v>
      </c>
      <c r="AB79" s="337">
        <f t="shared" si="117"/>
        <v>9.2930624248084251E-2</v>
      </c>
      <c r="AC79" s="337">
        <f t="shared" si="117"/>
        <v>9.3188731756632698E-2</v>
      </c>
      <c r="AD79" s="337">
        <f t="shared" si="117"/>
        <v>9.3470100440835507E-2</v>
      </c>
      <c r="AE79" s="337">
        <f t="shared" ref="AE79:AL79" si="118">AE32/AE$49</f>
        <v>9.3813877261168743E-2</v>
      </c>
      <c r="AF79" s="337">
        <f t="shared" si="118"/>
        <v>9.4133429429089449E-2</v>
      </c>
      <c r="AG79" s="337">
        <f t="shared" si="118"/>
        <v>9.4422413193346544E-2</v>
      </c>
      <c r="AH79" s="337">
        <f t="shared" si="118"/>
        <v>9.4750205849235672E-2</v>
      </c>
      <c r="AI79" s="337">
        <f t="shared" si="118"/>
        <v>9.5079863262831826E-2</v>
      </c>
      <c r="AJ79" s="337">
        <f t="shared" si="118"/>
        <v>9.5437026517349297E-2</v>
      </c>
      <c r="AK79" s="337">
        <f t="shared" si="118"/>
        <v>9.5814667765396905E-2</v>
      </c>
      <c r="AL79" s="337">
        <f t="shared" si="118"/>
        <v>9.6169491320429817E-2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8.490652677586219E-2</v>
      </c>
      <c r="N80" s="336">
        <f t="shared" si="119"/>
        <v>7.6953787961662037E-2</v>
      </c>
      <c r="O80" s="336">
        <f t="shared" si="119"/>
        <v>7.792593746256303E-2</v>
      </c>
      <c r="P80" s="336">
        <f t="shared" si="119"/>
        <v>7.8000021909991807E-2</v>
      </c>
      <c r="Q80" s="336">
        <f t="shared" si="119"/>
        <v>8.0394525399818548E-2</v>
      </c>
      <c r="R80" s="336">
        <f t="shared" si="119"/>
        <v>7.6449373106503488E-2</v>
      </c>
      <c r="S80" s="336">
        <f t="shared" si="119"/>
        <v>8.2683343844914284E-2</v>
      </c>
      <c r="T80" s="336">
        <f t="shared" si="119"/>
        <v>8.0410690185721334E-2</v>
      </c>
      <c r="U80" s="336">
        <f t="shared" si="119"/>
        <v>7.688230187934772E-2</v>
      </c>
      <c r="V80" s="336">
        <f t="shared" si="119"/>
        <v>7.4876205939992238E-2</v>
      </c>
      <c r="W80" s="336">
        <f t="shared" si="119"/>
        <v>7.3923861558478743E-2</v>
      </c>
      <c r="X80" s="336">
        <f t="shared" si="119"/>
        <v>7.3737982618027553E-2</v>
      </c>
      <c r="Y80" s="336">
        <f t="shared" si="119"/>
        <v>7.396647730414864E-2</v>
      </c>
      <c r="Z80" s="336">
        <f t="shared" si="119"/>
        <v>7.4281995334763359E-2</v>
      </c>
      <c r="AA80" s="336">
        <f t="shared" si="119"/>
        <v>7.4587105376861987E-2</v>
      </c>
      <c r="AB80" s="336">
        <f t="shared" si="119"/>
        <v>7.4863937058026936E-2</v>
      </c>
      <c r="AC80" s="336">
        <f t="shared" si="119"/>
        <v>7.5154312470922163E-2</v>
      </c>
      <c r="AD80" s="336">
        <f t="shared" si="119"/>
        <v>7.5465691486882411E-2</v>
      </c>
      <c r="AE80" s="336">
        <f t="shared" ref="AE80:AL80" si="120">AE33/AE$49</f>
        <v>7.5847925090567939E-2</v>
      </c>
      <c r="AF80" s="336">
        <f t="shared" si="120"/>
        <v>7.6211623484509758E-2</v>
      </c>
      <c r="AG80" s="336">
        <f t="shared" si="120"/>
        <v>7.6547663362084337E-2</v>
      </c>
      <c r="AH80" s="336">
        <f t="shared" si="120"/>
        <v>7.6915357967940107E-2</v>
      </c>
      <c r="AI80" s="336">
        <f t="shared" si="120"/>
        <v>7.7286059504923954E-2</v>
      </c>
      <c r="AJ80" s="336">
        <f t="shared" si="120"/>
        <v>7.7695055395941376E-2</v>
      </c>
      <c r="AK80" s="336">
        <f t="shared" si="120"/>
        <v>7.8113525294817368E-2</v>
      </c>
      <c r="AL80" s="336">
        <f t="shared" si="120"/>
        <v>7.8503894999485332E-2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1.9872482622298807E-2</v>
      </c>
      <c r="N81" s="336">
        <f t="shared" si="121"/>
        <v>2.2429310061231462E-2</v>
      </c>
      <c r="O81" s="336">
        <f t="shared" si="121"/>
        <v>2.104140967456905E-2</v>
      </c>
      <c r="P81" s="336">
        <f t="shared" si="121"/>
        <v>2.1463615433346957E-2</v>
      </c>
      <c r="Q81" s="336">
        <f t="shared" si="121"/>
        <v>1.897295091007439E-2</v>
      </c>
      <c r="R81" s="336">
        <f t="shared" si="121"/>
        <v>2.2164973463620639E-2</v>
      </c>
      <c r="S81" s="336">
        <f t="shared" si="121"/>
        <v>2.2689357190824173E-2</v>
      </c>
      <c r="T81" s="336">
        <f t="shared" si="121"/>
        <v>2.2112970522485606E-2</v>
      </c>
      <c r="U81" s="336">
        <f t="shared" si="121"/>
        <v>2.0255281699632185E-2</v>
      </c>
      <c r="V81" s="336">
        <f t="shared" si="121"/>
        <v>2.0418696530051808E-2</v>
      </c>
      <c r="W81" s="336">
        <f t="shared" si="121"/>
        <v>1.910973512912682E-2</v>
      </c>
      <c r="X81" s="336">
        <f t="shared" si="121"/>
        <v>1.7524657380176119E-2</v>
      </c>
      <c r="Y81" s="336">
        <f t="shared" si="121"/>
        <v>1.7464991441135932E-2</v>
      </c>
      <c r="Z81" s="336">
        <f t="shared" si="121"/>
        <v>1.7405251216681808E-2</v>
      </c>
      <c r="AA81" s="336">
        <f t="shared" si="121"/>
        <v>1.7353060899502525E-2</v>
      </c>
      <c r="AB81" s="336">
        <f t="shared" si="121"/>
        <v>1.7312709002547319E-2</v>
      </c>
      <c r="AC81" s="336">
        <f t="shared" si="121"/>
        <v>1.7274780204927436E-2</v>
      </c>
      <c r="AD81" s="336">
        <f t="shared" si="121"/>
        <v>1.7239174072366536E-2</v>
      </c>
      <c r="AE81" s="336">
        <f t="shared" ref="AE81:AL81" si="122">AE34/AE$49</f>
        <v>1.719553532202393E-2</v>
      </c>
      <c r="AF81" s="336">
        <f t="shared" si="122"/>
        <v>1.71445919484992E-2</v>
      </c>
      <c r="AG81" s="336">
        <f t="shared" si="122"/>
        <v>1.7092029311114715E-2</v>
      </c>
      <c r="AH81" s="336">
        <f t="shared" si="122"/>
        <v>1.7046569793504732E-2</v>
      </c>
      <c r="AI81" s="336">
        <f t="shared" si="122"/>
        <v>1.7000354017006614E-2</v>
      </c>
      <c r="AJ81" s="336">
        <f t="shared" si="122"/>
        <v>1.6942118967538902E-2</v>
      </c>
      <c r="AK81" s="336">
        <f t="shared" si="122"/>
        <v>1.6896160474380428E-2</v>
      </c>
      <c r="AL81" s="336">
        <f t="shared" si="122"/>
        <v>1.685444710098298E-2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1.5289308474911625E-3</v>
      </c>
      <c r="N82" s="336">
        <f t="shared" si="123"/>
        <v>1.1359079392494285E-3</v>
      </c>
      <c r="O82" s="336">
        <f t="shared" si="123"/>
        <v>1.1331591922709332E-3</v>
      </c>
      <c r="P82" s="336">
        <f t="shared" si="123"/>
        <v>1.0170976047953332E-3</v>
      </c>
      <c r="Q82" s="336">
        <f t="shared" si="123"/>
        <v>1.0762455062903228E-3</v>
      </c>
      <c r="R82" s="336">
        <f t="shared" si="123"/>
        <v>9.7527658281276633E-4</v>
      </c>
      <c r="S82" s="336">
        <f t="shared" si="123"/>
        <v>8.2004468249248464E-4</v>
      </c>
      <c r="T82" s="336">
        <f t="shared" si="123"/>
        <v>8.7807723177338206E-4</v>
      </c>
      <c r="U82" s="336">
        <f t="shared" si="123"/>
        <v>9.5269886998584864E-4</v>
      </c>
      <c r="V82" s="336">
        <f t="shared" si="123"/>
        <v>8.2757074559120436E-4</v>
      </c>
      <c r="W82" s="336">
        <f t="shared" si="123"/>
        <v>1.0314844750065092E-3</v>
      </c>
      <c r="X82" s="336">
        <f t="shared" si="123"/>
        <v>7.2868018975153891E-4</v>
      </c>
      <c r="Y82" s="336">
        <f t="shared" si="123"/>
        <v>7.3519114654089525E-4</v>
      </c>
      <c r="Z82" s="336">
        <f t="shared" si="123"/>
        <v>7.4138620804624334E-4</v>
      </c>
      <c r="AA82" s="336">
        <f t="shared" si="123"/>
        <v>7.4756768356978745E-4</v>
      </c>
      <c r="AB82" s="336">
        <f t="shared" si="123"/>
        <v>7.5397818750999677E-4</v>
      </c>
      <c r="AC82" s="336">
        <f t="shared" si="123"/>
        <v>7.5963908078309874E-4</v>
      </c>
      <c r="AD82" s="336">
        <f t="shared" si="123"/>
        <v>7.6523488158656053E-4</v>
      </c>
      <c r="AE82" s="336">
        <f t="shared" ref="AE82:AL82" si="124">AE35/AE$49</f>
        <v>7.7041684857686264E-4</v>
      </c>
      <c r="AF82" s="336">
        <f t="shared" si="124"/>
        <v>7.7721399608048048E-4</v>
      </c>
      <c r="AG82" s="336">
        <f t="shared" si="124"/>
        <v>7.8272052014749212E-4</v>
      </c>
      <c r="AH82" s="336">
        <f t="shared" si="124"/>
        <v>7.8827808779083569E-4</v>
      </c>
      <c r="AI82" s="336">
        <f t="shared" si="124"/>
        <v>7.9344974090126308E-4</v>
      </c>
      <c r="AJ82" s="336">
        <f t="shared" si="124"/>
        <v>7.9985215386902027E-4</v>
      </c>
      <c r="AK82" s="336">
        <f t="shared" si="124"/>
        <v>8.0498199619910451E-4</v>
      </c>
      <c r="AL82" s="336">
        <f t="shared" si="124"/>
        <v>8.1114921996149731E-4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7.8424938678927539E-2</v>
      </c>
      <c r="N84" s="337">
        <f t="shared" si="125"/>
        <v>8.2880553011079355E-2</v>
      </c>
      <c r="O84" s="337">
        <f t="shared" si="125"/>
        <v>8.6990782919797519E-2</v>
      </c>
      <c r="P84" s="337">
        <f t="shared" si="125"/>
        <v>8.4157789437622005E-2</v>
      </c>
      <c r="Q84" s="337">
        <f t="shared" si="125"/>
        <v>8.658584016487024E-2</v>
      </c>
      <c r="R84" s="337">
        <f t="shared" si="125"/>
        <v>8.1387928637659757E-2</v>
      </c>
      <c r="S84" s="337">
        <f t="shared" si="125"/>
        <v>7.8537746668594713E-2</v>
      </c>
      <c r="T84" s="337">
        <f t="shared" si="125"/>
        <v>8.0016733338065388E-2</v>
      </c>
      <c r="U84" s="337">
        <f t="shared" si="125"/>
        <v>7.8205887054965534E-2</v>
      </c>
      <c r="V84" s="337">
        <f t="shared" si="125"/>
        <v>7.5874940445918193E-2</v>
      </c>
      <c r="W84" s="337">
        <f t="shared" si="125"/>
        <v>7.6691572543027706E-2</v>
      </c>
      <c r="X84" s="337">
        <f t="shared" si="125"/>
        <v>7.6547003801568564E-2</v>
      </c>
      <c r="Y84" s="337">
        <f t="shared" si="125"/>
        <v>7.6568320861235245E-2</v>
      </c>
      <c r="Z84" s="337">
        <f t="shared" si="125"/>
        <v>7.6526900991077743E-2</v>
      </c>
      <c r="AA84" s="337">
        <f t="shared" si="125"/>
        <v>7.6438008561205528E-2</v>
      </c>
      <c r="AB84" s="337">
        <f t="shared" si="125"/>
        <v>7.627329732919437E-2</v>
      </c>
      <c r="AC84" s="337">
        <f t="shared" si="125"/>
        <v>7.6098214514276688E-2</v>
      </c>
      <c r="AD84" s="337">
        <f t="shared" si="125"/>
        <v>7.5936828221579961E-2</v>
      </c>
      <c r="AE84" s="337">
        <f t="shared" ref="AE84:AL84" si="126">AE37/AE$49</f>
        <v>7.5782625190358069E-2</v>
      </c>
      <c r="AF84" s="337">
        <f t="shared" si="126"/>
        <v>7.5641536137737636E-2</v>
      </c>
      <c r="AG84" s="337">
        <f t="shared" si="126"/>
        <v>7.5484172769983496E-2</v>
      </c>
      <c r="AH84" s="337">
        <f t="shared" si="126"/>
        <v>7.5395379410405514E-2</v>
      </c>
      <c r="AI84" s="337">
        <f t="shared" si="126"/>
        <v>7.5286200157644076E-2</v>
      </c>
      <c r="AJ84" s="337">
        <f t="shared" si="126"/>
        <v>7.5183579305762874E-2</v>
      </c>
      <c r="AK84" s="337">
        <f t="shared" si="126"/>
        <v>7.5047884598995904E-2</v>
      </c>
      <c r="AL84" s="337">
        <f t="shared" si="126"/>
        <v>7.4865706178161961E-2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6.1450653361687639E-2</v>
      </c>
      <c r="N85" s="336">
        <f t="shared" si="127"/>
        <v>6.4618476073571976E-2</v>
      </c>
      <c r="O85" s="336">
        <f t="shared" si="127"/>
        <v>6.8299893674804019E-2</v>
      </c>
      <c r="P85" s="336">
        <f t="shared" si="127"/>
        <v>6.5730394157598501E-2</v>
      </c>
      <c r="Q85" s="336">
        <f t="shared" si="127"/>
        <v>6.9189591421934454E-2</v>
      </c>
      <c r="R85" s="336">
        <f t="shared" si="127"/>
        <v>6.276999730581799E-2</v>
      </c>
      <c r="S85" s="336">
        <f t="shared" si="127"/>
        <v>6.0380402953065689E-2</v>
      </c>
      <c r="T85" s="336">
        <f t="shared" si="127"/>
        <v>6.0288789489633697E-2</v>
      </c>
      <c r="U85" s="336">
        <f t="shared" si="127"/>
        <v>5.7191637170375953E-2</v>
      </c>
      <c r="V85" s="336">
        <f t="shared" si="127"/>
        <v>5.5522894505022742E-2</v>
      </c>
      <c r="W85" s="336">
        <f t="shared" si="127"/>
        <v>5.5507534289941714E-2</v>
      </c>
      <c r="X85" s="336">
        <f t="shared" si="127"/>
        <v>5.396385371880888E-2</v>
      </c>
      <c r="Y85" s="336">
        <f t="shared" si="127"/>
        <v>5.3672697019064276E-2</v>
      </c>
      <c r="Z85" s="336">
        <f t="shared" si="127"/>
        <v>5.3394201426874788E-2</v>
      </c>
      <c r="AA85" s="336">
        <f t="shared" si="127"/>
        <v>5.3096903662806949E-2</v>
      </c>
      <c r="AB85" s="336">
        <f t="shared" si="127"/>
        <v>5.2739620093053191E-2</v>
      </c>
      <c r="AC85" s="336">
        <f t="shared" si="127"/>
        <v>5.2377672544132899E-2</v>
      </c>
      <c r="AD85" s="336">
        <f t="shared" si="127"/>
        <v>5.2011044074292204E-2</v>
      </c>
      <c r="AE85" s="336">
        <f t="shared" ref="AE85:AL85" si="128">AE38/AE$49</f>
        <v>5.1641102931771855E-2</v>
      </c>
      <c r="AF85" s="336">
        <f t="shared" si="128"/>
        <v>5.1278886070056269E-2</v>
      </c>
      <c r="AG85" s="336">
        <f t="shared" si="128"/>
        <v>5.0904939171213429E-2</v>
      </c>
      <c r="AH85" s="336">
        <f t="shared" si="128"/>
        <v>5.0611892414878762E-2</v>
      </c>
      <c r="AI85" s="336">
        <f t="shared" si="128"/>
        <v>5.0306487108284101E-2</v>
      </c>
      <c r="AJ85" s="336">
        <f t="shared" si="128"/>
        <v>4.9993953130063856E-2</v>
      </c>
      <c r="AK85" s="336">
        <f t="shared" si="128"/>
        <v>4.9647074196928383E-2</v>
      </c>
      <c r="AL85" s="336">
        <f t="shared" si="128"/>
        <v>4.9250314582638996E-2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1.6974285317239893E-2</v>
      </c>
      <c r="N86" s="336">
        <f t="shared" si="129"/>
        <v>1.8262076937507372E-2</v>
      </c>
      <c r="O86" s="336">
        <f t="shared" si="129"/>
        <v>1.8690889244993486E-2</v>
      </c>
      <c r="P86" s="336">
        <f t="shared" si="129"/>
        <v>1.842739528002349E-2</v>
      </c>
      <c r="Q86" s="336">
        <f t="shared" si="129"/>
        <v>1.7396248742935768E-2</v>
      </c>
      <c r="R86" s="336">
        <f t="shared" si="129"/>
        <v>1.861793133184176E-2</v>
      </c>
      <c r="S86" s="336">
        <f t="shared" si="129"/>
        <v>1.8157343715529024E-2</v>
      </c>
      <c r="T86" s="336">
        <f t="shared" si="129"/>
        <v>1.9727943848431687E-2</v>
      </c>
      <c r="U86" s="336">
        <f t="shared" si="129"/>
        <v>2.1014249884589584E-2</v>
      </c>
      <c r="V86" s="336">
        <f t="shared" si="129"/>
        <v>2.0352045940895451E-2</v>
      </c>
      <c r="W86" s="336">
        <f t="shared" si="129"/>
        <v>2.1184038253085985E-2</v>
      </c>
      <c r="X86" s="336">
        <f t="shared" si="129"/>
        <v>2.2583150082759691E-2</v>
      </c>
      <c r="Y86" s="336">
        <f t="shared" si="129"/>
        <v>2.2895623842170965E-2</v>
      </c>
      <c r="Z86" s="336">
        <f t="shared" si="129"/>
        <v>2.3132699564202958E-2</v>
      </c>
      <c r="AA86" s="336">
        <f t="shared" si="129"/>
        <v>2.3341104898398579E-2</v>
      </c>
      <c r="AB86" s="336">
        <f t="shared" si="129"/>
        <v>2.3533677236141175E-2</v>
      </c>
      <c r="AC86" s="336">
        <f t="shared" si="129"/>
        <v>2.3720541970143793E-2</v>
      </c>
      <c r="AD86" s="336">
        <f t="shared" si="129"/>
        <v>2.392578414728775E-2</v>
      </c>
      <c r="AE86" s="336">
        <f t="shared" ref="AE86:AL86" si="130">AE39/AE$49</f>
        <v>2.414152225858621E-2</v>
      </c>
      <c r="AF86" s="336">
        <f t="shared" si="130"/>
        <v>2.4362650067681364E-2</v>
      </c>
      <c r="AG86" s="336">
        <f t="shared" si="130"/>
        <v>2.4579233598770071E-2</v>
      </c>
      <c r="AH86" s="336">
        <f t="shared" si="130"/>
        <v>2.4783486995526759E-2</v>
      </c>
      <c r="AI86" s="336">
        <f t="shared" si="130"/>
        <v>2.4979713049359965E-2</v>
      </c>
      <c r="AJ86" s="336">
        <f t="shared" si="130"/>
        <v>2.5189626175699024E-2</v>
      </c>
      <c r="AK86" s="336">
        <f t="shared" si="130"/>
        <v>2.5400810402067511E-2</v>
      </c>
      <c r="AL86" s="336">
        <f t="shared" si="130"/>
        <v>2.5615391595522972E-2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7.7351884188273309E-2</v>
      </c>
      <c r="N88" s="337">
        <f t="shared" si="131"/>
        <v>7.4540398071168676E-2</v>
      </c>
      <c r="O88" s="337">
        <f t="shared" si="131"/>
        <v>7.515449379976448E-2</v>
      </c>
      <c r="P88" s="337">
        <f t="shared" si="131"/>
        <v>7.3691208596260896E-2</v>
      </c>
      <c r="Q88" s="337">
        <f t="shared" si="131"/>
        <v>7.480368125978179E-2</v>
      </c>
      <c r="R88" s="337">
        <f t="shared" si="131"/>
        <v>7.8584561976652811E-2</v>
      </c>
      <c r="S88" s="337">
        <f t="shared" si="131"/>
        <v>8.0529762571112926E-2</v>
      </c>
      <c r="T88" s="337">
        <f t="shared" si="131"/>
        <v>7.9176856210281324E-2</v>
      </c>
      <c r="U88" s="337">
        <f t="shared" si="131"/>
        <v>7.5457049408965679E-2</v>
      </c>
      <c r="V88" s="337">
        <f t="shared" si="131"/>
        <v>7.8085974040788278E-2</v>
      </c>
      <c r="W88" s="337">
        <f t="shared" si="131"/>
        <v>6.973124883770912E-2</v>
      </c>
      <c r="X88" s="337">
        <f t="shared" si="131"/>
        <v>7.2458585959216532E-2</v>
      </c>
      <c r="Y88" s="337">
        <f t="shared" si="131"/>
        <v>7.2088426572882267E-2</v>
      </c>
      <c r="Z88" s="337">
        <f t="shared" si="131"/>
        <v>7.1740274655045427E-2</v>
      </c>
      <c r="AA88" s="337">
        <f t="shared" si="131"/>
        <v>7.1362156548865519E-2</v>
      </c>
      <c r="AB88" s="337">
        <f t="shared" si="131"/>
        <v>7.0928753938514985E-2</v>
      </c>
      <c r="AC88" s="337">
        <f t="shared" si="131"/>
        <v>7.057258640482976E-2</v>
      </c>
      <c r="AD88" s="337">
        <f t="shared" si="131"/>
        <v>7.0209881829128795E-2</v>
      </c>
      <c r="AE88" s="337">
        <f t="shared" ref="AE88:AL88" si="132">AE41/AE$49</f>
        <v>6.9828299078744382E-2</v>
      </c>
      <c r="AF88" s="337">
        <f t="shared" si="132"/>
        <v>6.941961875264599E-2</v>
      </c>
      <c r="AG88" s="337">
        <f t="shared" si="132"/>
        <v>6.9013186452181977E-2</v>
      </c>
      <c r="AH88" s="337">
        <f t="shared" si="132"/>
        <v>6.8585832941269811E-2</v>
      </c>
      <c r="AI88" s="337">
        <f t="shared" si="132"/>
        <v>6.818177418723026E-2</v>
      </c>
      <c r="AJ88" s="337">
        <f t="shared" si="132"/>
        <v>6.7763588798455079E-2</v>
      </c>
      <c r="AK88" s="337">
        <f t="shared" si="132"/>
        <v>6.7308566584581161E-2</v>
      </c>
      <c r="AL88" s="337">
        <f t="shared" si="132"/>
        <v>6.6836500232734283E-2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3.6749955363076431E-2</v>
      </c>
      <c r="N89" s="336">
        <f t="shared" si="133"/>
        <v>3.3933335671774069E-2</v>
      </c>
      <c r="O89" s="336">
        <f t="shared" si="133"/>
        <v>3.391152109816567E-2</v>
      </c>
      <c r="P89" s="336">
        <f t="shared" si="133"/>
        <v>3.6509852505398288E-2</v>
      </c>
      <c r="Q89" s="336">
        <f t="shared" si="133"/>
        <v>3.6396598736808859E-2</v>
      </c>
      <c r="R89" s="336">
        <f t="shared" si="133"/>
        <v>3.6694534393218597E-2</v>
      </c>
      <c r="S89" s="336">
        <f t="shared" si="133"/>
        <v>3.48802621249832E-2</v>
      </c>
      <c r="T89" s="336">
        <f t="shared" si="133"/>
        <v>3.4516137093369856E-2</v>
      </c>
      <c r="U89" s="336">
        <f t="shared" si="133"/>
        <v>3.3955152718306333E-2</v>
      </c>
      <c r="V89" s="336">
        <f t="shared" si="133"/>
        <v>3.2617458856279244E-2</v>
      </c>
      <c r="W89" s="336">
        <f t="shared" si="133"/>
        <v>2.8462535665915129E-2</v>
      </c>
      <c r="X89" s="336">
        <f t="shared" si="133"/>
        <v>3.0212429744797729E-2</v>
      </c>
      <c r="Y89" s="336">
        <f t="shared" si="133"/>
        <v>3.000965584693038E-2</v>
      </c>
      <c r="Z89" s="336">
        <f t="shared" si="133"/>
        <v>2.977371473655642E-2</v>
      </c>
      <c r="AA89" s="336">
        <f t="shared" si="133"/>
        <v>2.951390712994344E-2</v>
      </c>
      <c r="AB89" s="336">
        <f t="shared" si="133"/>
        <v>2.9198734188917712E-2</v>
      </c>
      <c r="AC89" s="336">
        <f t="shared" si="133"/>
        <v>2.8968500836527057E-2</v>
      </c>
      <c r="AD89" s="336">
        <f t="shared" si="133"/>
        <v>2.8734295049969643E-2</v>
      </c>
      <c r="AE89" s="336">
        <f t="shared" ref="AE89:AL89" si="134">AE42/AE$49</f>
        <v>2.8486604652109424E-2</v>
      </c>
      <c r="AF89" s="336">
        <f t="shared" si="134"/>
        <v>2.8219993634373851E-2</v>
      </c>
      <c r="AG89" s="336">
        <f t="shared" si="134"/>
        <v>2.7955206158062074E-2</v>
      </c>
      <c r="AH89" s="336">
        <f t="shared" si="134"/>
        <v>2.7681090665492517E-2</v>
      </c>
      <c r="AI89" s="336">
        <f t="shared" si="134"/>
        <v>2.7422248322894111E-2</v>
      </c>
      <c r="AJ89" s="336">
        <f t="shared" si="134"/>
        <v>2.7152510116778522E-2</v>
      </c>
      <c r="AK89" s="336">
        <f t="shared" si="134"/>
        <v>2.684363278894248E-2</v>
      </c>
      <c r="AL89" s="336">
        <f t="shared" si="134"/>
        <v>2.6518827411769638E-2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4.0601928825196892E-2</v>
      </c>
      <c r="N90" s="336">
        <f t="shared" si="135"/>
        <v>4.06070623993946E-2</v>
      </c>
      <c r="O90" s="336">
        <f t="shared" si="135"/>
        <v>4.1242972701598817E-2</v>
      </c>
      <c r="P90" s="336">
        <f t="shared" si="135"/>
        <v>3.7181356090862615E-2</v>
      </c>
      <c r="Q90" s="336">
        <f t="shared" si="135"/>
        <v>3.8407082522972931E-2</v>
      </c>
      <c r="R90" s="336">
        <f t="shared" si="135"/>
        <v>4.1890027583434228E-2</v>
      </c>
      <c r="S90" s="336">
        <f t="shared" si="135"/>
        <v>4.5649500446129719E-2</v>
      </c>
      <c r="T90" s="336">
        <f t="shared" si="135"/>
        <v>4.4660719116911482E-2</v>
      </c>
      <c r="U90" s="336">
        <f t="shared" si="135"/>
        <v>4.1501896690659346E-2</v>
      </c>
      <c r="V90" s="336">
        <f t="shared" si="135"/>
        <v>4.5468515184509041E-2</v>
      </c>
      <c r="W90" s="336">
        <f t="shared" si="135"/>
        <v>4.1268713171793994E-2</v>
      </c>
      <c r="X90" s="336">
        <f t="shared" si="135"/>
        <v>4.2246156214418795E-2</v>
      </c>
      <c r="Y90" s="336">
        <f t="shared" si="135"/>
        <v>4.207877072595189E-2</v>
      </c>
      <c r="Z90" s="336">
        <f t="shared" si="135"/>
        <v>4.1966559918489008E-2</v>
      </c>
      <c r="AA90" s="336">
        <f t="shared" si="135"/>
        <v>4.1848249418922075E-2</v>
      </c>
      <c r="AB90" s="336">
        <f t="shared" si="135"/>
        <v>4.173001974959728E-2</v>
      </c>
      <c r="AC90" s="336">
        <f t="shared" si="135"/>
        <v>4.1604085568302716E-2</v>
      </c>
      <c r="AD90" s="336">
        <f t="shared" si="135"/>
        <v>4.1475586779159142E-2</v>
      </c>
      <c r="AE90" s="336">
        <f t="shared" ref="AE90:AL90" si="136">AE43/AE$49</f>
        <v>4.1341694426634962E-2</v>
      </c>
      <c r="AF90" s="336">
        <f t="shared" si="136"/>
        <v>4.1199625118272139E-2</v>
      </c>
      <c r="AG90" s="336">
        <f t="shared" si="136"/>
        <v>4.105798029411991E-2</v>
      </c>
      <c r="AH90" s="336">
        <f t="shared" si="136"/>
        <v>4.0904742275777298E-2</v>
      </c>
      <c r="AI90" s="336">
        <f t="shared" si="136"/>
        <v>4.0759525864336163E-2</v>
      </c>
      <c r="AJ90" s="336">
        <f t="shared" si="136"/>
        <v>4.0611078681676557E-2</v>
      </c>
      <c r="AK90" s="336">
        <f t="shared" si="136"/>
        <v>4.0464933795638681E-2</v>
      </c>
      <c r="AL90" s="336">
        <f t="shared" si="136"/>
        <v>4.0317672820964649E-2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0.12053149729887783</v>
      </c>
      <c r="N92" s="337">
        <f t="shared" si="137"/>
        <v>0.11666554048024169</v>
      </c>
      <c r="O92" s="337">
        <f t="shared" si="137"/>
        <v>0.11853238529681112</v>
      </c>
      <c r="P92" s="337">
        <f t="shared" si="137"/>
        <v>0.11254967850725792</v>
      </c>
      <c r="Q92" s="337">
        <f t="shared" si="137"/>
        <v>0.11589439158440437</v>
      </c>
      <c r="R92" s="337">
        <f t="shared" si="137"/>
        <v>0.11894555312132717</v>
      </c>
      <c r="S92" s="337">
        <f t="shared" si="137"/>
        <v>0.11574480801555123</v>
      </c>
      <c r="T92" s="337">
        <f t="shared" si="137"/>
        <v>0.11275814254317094</v>
      </c>
      <c r="U92" s="337">
        <f t="shared" si="137"/>
        <v>0.11432738903115841</v>
      </c>
      <c r="V92" s="337">
        <f t="shared" si="137"/>
        <v>0.11489058956037761</v>
      </c>
      <c r="W92" s="337">
        <f t="shared" si="137"/>
        <v>0.10458834194805372</v>
      </c>
      <c r="X92" s="337">
        <f t="shared" si="137"/>
        <v>0.10768653477131618</v>
      </c>
      <c r="Y92" s="337">
        <f t="shared" si="137"/>
        <v>0.10748119992337553</v>
      </c>
      <c r="Z92" s="337">
        <f t="shared" si="137"/>
        <v>0.106773960192031</v>
      </c>
      <c r="AA92" s="337">
        <f t="shared" si="137"/>
        <v>0.10597763069323503</v>
      </c>
      <c r="AB92" s="337">
        <f t="shared" si="137"/>
        <v>0.10546011303359054</v>
      </c>
      <c r="AC92" s="337">
        <f t="shared" si="137"/>
        <v>0.10488365606073952</v>
      </c>
      <c r="AD92" s="337">
        <f t="shared" si="137"/>
        <v>0.10420182905956761</v>
      </c>
      <c r="AE92" s="337">
        <f t="shared" ref="AE92:AL92" si="138">AE45/AE$49</f>
        <v>0.10356782711331253</v>
      </c>
      <c r="AF92" s="337">
        <f t="shared" si="138"/>
        <v>0.10296459275390439</v>
      </c>
      <c r="AG92" s="337">
        <f t="shared" si="138"/>
        <v>0.10237045680164635</v>
      </c>
      <c r="AH92" s="337">
        <f t="shared" si="138"/>
        <v>0.10173960143752418</v>
      </c>
      <c r="AI92" s="337">
        <f t="shared" si="138"/>
        <v>0.10116846112499882</v>
      </c>
      <c r="AJ92" s="337">
        <f t="shared" si="138"/>
        <v>0.1005884237633671</v>
      </c>
      <c r="AK92" s="337">
        <f t="shared" si="138"/>
        <v>0.10001559302887855</v>
      </c>
      <c r="AL92" s="337">
        <f t="shared" si="138"/>
        <v>9.9450980003756573E-2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1.8409910979283413E-2</v>
      </c>
      <c r="N93" s="336">
        <f t="shared" si="139"/>
        <v>1.8127311081807512E-2</v>
      </c>
      <c r="O93" s="336">
        <f t="shared" si="139"/>
        <v>1.7819819416783095E-2</v>
      </c>
      <c r="P93" s="336">
        <f t="shared" si="139"/>
        <v>1.7884851245938225E-2</v>
      </c>
      <c r="Q93" s="336">
        <f t="shared" si="139"/>
        <v>1.9234579114999591E-2</v>
      </c>
      <c r="R93" s="336">
        <f t="shared" si="139"/>
        <v>2.0475935609242359E-2</v>
      </c>
      <c r="S93" s="336">
        <f t="shared" si="139"/>
        <v>2.0083220831189515E-2</v>
      </c>
      <c r="T93" s="336">
        <f t="shared" si="139"/>
        <v>1.8014913570470938E-2</v>
      </c>
      <c r="U93" s="336">
        <f t="shared" si="139"/>
        <v>1.8003590003928691E-2</v>
      </c>
      <c r="V93" s="336">
        <f t="shared" si="139"/>
        <v>1.7613088267145558E-2</v>
      </c>
      <c r="W93" s="336">
        <f t="shared" si="139"/>
        <v>1.5651453098220715E-2</v>
      </c>
      <c r="X93" s="336">
        <f t="shared" si="139"/>
        <v>2.6355875350240671E-2</v>
      </c>
      <c r="Y93" s="336">
        <f t="shared" si="139"/>
        <v>2.6579842478049343E-2</v>
      </c>
      <c r="Z93" s="336">
        <f t="shared" si="139"/>
        <v>2.6844464075058083E-2</v>
      </c>
      <c r="AA93" s="336">
        <f t="shared" si="139"/>
        <v>2.7109250261266607E-2</v>
      </c>
      <c r="AB93" s="336">
        <f t="shared" si="139"/>
        <v>2.7387348985623099E-2</v>
      </c>
      <c r="AC93" s="336">
        <f t="shared" si="139"/>
        <v>2.766055664047477E-2</v>
      </c>
      <c r="AD93" s="336">
        <f t="shared" si="139"/>
        <v>2.7920141067789658E-2</v>
      </c>
      <c r="AE93" s="336">
        <f t="shared" ref="AE93:AL93" si="140">AE46/AE$49</f>
        <v>2.8154262094304425E-2</v>
      </c>
      <c r="AF93" s="336">
        <f t="shared" si="140"/>
        <v>2.8371618195675827E-2</v>
      </c>
      <c r="AG93" s="336">
        <f t="shared" si="140"/>
        <v>2.8575870453435761E-2</v>
      </c>
      <c r="AH93" s="336">
        <f t="shared" si="140"/>
        <v>2.8766836805045132E-2</v>
      </c>
      <c r="AI93" s="336">
        <f t="shared" si="140"/>
        <v>2.8986517454267603E-2</v>
      </c>
      <c r="AJ93" s="336">
        <f t="shared" si="140"/>
        <v>2.922487255471699E-2</v>
      </c>
      <c r="AK93" s="336">
        <f t="shared" si="140"/>
        <v>2.9483228419689245E-2</v>
      </c>
      <c r="AL93" s="336">
        <f t="shared" si="140"/>
        <v>2.9731052144725295E-2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0.10212158631959442</v>
      </c>
      <c r="N94" s="336">
        <f t="shared" si="141"/>
        <v>9.8538229398434179E-2</v>
      </c>
      <c r="O94" s="336">
        <f t="shared" si="141"/>
        <v>0.10071256588002803</v>
      </c>
      <c r="P94" s="336">
        <f t="shared" si="141"/>
        <v>9.4664827261319695E-2</v>
      </c>
      <c r="Q94" s="336">
        <f t="shared" si="141"/>
        <v>9.6659812469404777E-2</v>
      </c>
      <c r="R94" s="336">
        <f t="shared" si="141"/>
        <v>9.8469617512084801E-2</v>
      </c>
      <c r="S94" s="336">
        <f t="shared" si="141"/>
        <v>9.5661587184361713E-2</v>
      </c>
      <c r="T94" s="336">
        <f t="shared" si="141"/>
        <v>9.4743228972700017E-2</v>
      </c>
      <c r="U94" s="336">
        <f t="shared" si="141"/>
        <v>9.632379902722972E-2</v>
      </c>
      <c r="V94" s="336">
        <f t="shared" si="141"/>
        <v>9.7277501293232052E-2</v>
      </c>
      <c r="W94" s="336">
        <f t="shared" si="141"/>
        <v>8.8936888849833015E-2</v>
      </c>
      <c r="X94" s="336">
        <f t="shared" si="141"/>
        <v>8.1330659421075507E-2</v>
      </c>
      <c r="Y94" s="336">
        <f t="shared" si="141"/>
        <v>8.0901357445326186E-2</v>
      </c>
      <c r="Z94" s="336">
        <f t="shared" si="141"/>
        <v>7.992949611697292E-2</v>
      </c>
      <c r="AA94" s="336">
        <f t="shared" si="141"/>
        <v>7.8868380431968407E-2</v>
      </c>
      <c r="AB94" s="336">
        <f t="shared" si="141"/>
        <v>7.8072764047967452E-2</v>
      </c>
      <c r="AC94" s="336">
        <f t="shared" si="141"/>
        <v>7.7223099420264757E-2</v>
      </c>
      <c r="AD94" s="336">
        <f t="shared" si="141"/>
        <v>7.6281687991777952E-2</v>
      </c>
      <c r="AE94" s="336">
        <f t="shared" ref="AE94:AL94" si="142">AE47/AE$49</f>
        <v>7.5413565019008102E-2</v>
      </c>
      <c r="AF94" s="336">
        <f t="shared" si="142"/>
        <v>7.4592974558228567E-2</v>
      </c>
      <c r="AG94" s="336">
        <f t="shared" si="142"/>
        <v>7.3794586348210581E-2</v>
      </c>
      <c r="AH94" s="336">
        <f t="shared" si="142"/>
        <v>7.2972764632479065E-2</v>
      </c>
      <c r="AI94" s="336">
        <f t="shared" si="142"/>
        <v>7.2181943670731219E-2</v>
      </c>
      <c r="AJ94" s="336">
        <f t="shared" si="142"/>
        <v>7.1363551208650108E-2</v>
      </c>
      <c r="AK94" s="336">
        <f t="shared" si="142"/>
        <v>7.053236460918931E-2</v>
      </c>
      <c r="AL94" s="336">
        <f t="shared" si="142"/>
        <v>6.9719927859031278E-2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Greater Birmingham and Solihull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Greater Birmingham and Solihull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Greater Birmingham and Solihull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Greater Birmingham and Solihull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Greater Birmingham and Solihull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Greater Birmingham and Solihull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Greater Birmingham and Solihull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Greater Birmingham and Solihull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Greater Birmingham and Solihull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Greater Birmingham and Solihull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Greater Birmingham and Solihull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Greater Birmingham and Solihull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Greater Birmingham and Solihull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519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15.744718447072472</v>
      </c>
      <c r="Y4" s="11">
        <f>'Occ T1'!D8-'Occ T1'!C8</f>
        <v>3.1768132470343744</v>
      </c>
      <c r="Z4" s="11">
        <f>'Occ T1'!E8-'Occ T1'!D8</f>
        <v>-5.7874542792006025</v>
      </c>
      <c r="AA4" s="11">
        <f>'Occ T1'!F8-'Occ T1'!E8</f>
        <v>10.849607993849204</v>
      </c>
      <c r="AB4" s="11">
        <f>'Occ T1'!D8-'Occ T1'!B8</f>
        <v>18.921531694106847</v>
      </c>
      <c r="AC4" s="11">
        <f>'Occ T1'!F8-'Occ T1'!D8</f>
        <v>5.062153714648602</v>
      </c>
    </row>
    <row r="5" spans="1:29" x14ac:dyDescent="0.2">
      <c r="W5" s="10" t="str">
        <f>name!E5</f>
        <v>Professional occupations</v>
      </c>
      <c r="X5" s="11">
        <f>'Occ T1'!C9-'Occ T1'!B9</f>
        <v>32.380124582197482</v>
      </c>
      <c r="Y5" s="11">
        <f>'Occ T1'!D9-'Occ T1'!C9</f>
        <v>11.095015364940963</v>
      </c>
      <c r="Z5" s="11">
        <f>'Occ T1'!E9-'Occ T1'!D9</f>
        <v>15.187387253881212</v>
      </c>
      <c r="AA5" s="11">
        <f>'Occ T1'!F9-'Occ T1'!E9</f>
        <v>27.059461039557846</v>
      </c>
      <c r="AB5" s="11">
        <f>'Occ T1'!D9-'Occ T1'!B9</f>
        <v>43.475139947138445</v>
      </c>
      <c r="AC5" s="11">
        <f>'Occ T1'!F9-'Occ T1'!D9</f>
        <v>42.246848293439058</v>
      </c>
    </row>
    <row r="6" spans="1:29" x14ac:dyDescent="0.2">
      <c r="W6" s="10" t="str">
        <f>name!E6</f>
        <v>Associate professional occupations</v>
      </c>
      <c r="X6" s="11">
        <f>'Occ T1'!C10-'Occ T1'!B10</f>
        <v>16.144988298774024</v>
      </c>
      <c r="Y6" s="11">
        <f>'Occ T1'!D10-'Occ T1'!C10</f>
        <v>4.4245612756862158</v>
      </c>
      <c r="Z6" s="11">
        <f>'Occ T1'!E10-'Occ T1'!D10</f>
        <v>7.9291207126574363</v>
      </c>
      <c r="AA6" s="11">
        <f>'Occ T1'!F10-'Occ T1'!E10</f>
        <v>14.339285993620535</v>
      </c>
      <c r="AB6" s="11">
        <f>'Occ T1'!D10-'Occ T1'!B10</f>
        <v>20.56954957446024</v>
      </c>
      <c r="AC6" s="11">
        <f>'Occ T1'!F10-'Occ T1'!D10</f>
        <v>22.268406706277972</v>
      </c>
    </row>
    <row r="7" spans="1:29" x14ac:dyDescent="0.2">
      <c r="W7" s="10" t="str">
        <f>name!E7</f>
        <v>Administrative and secretarial occupations</v>
      </c>
      <c r="X7" s="11">
        <f>'Occ T1'!C11-'Occ T1'!B11</f>
        <v>-0.21934124814401912</v>
      </c>
      <c r="Y7" s="11">
        <f>'Occ T1'!D11-'Occ T1'!C11</f>
        <v>3.4687656755980925</v>
      </c>
      <c r="Z7" s="11">
        <f>'Occ T1'!E11-'Occ T1'!D11</f>
        <v>3.7060988758366875</v>
      </c>
      <c r="AA7" s="11">
        <f>'Occ T1'!F11-'Occ T1'!E11</f>
        <v>-7.4089975390440799</v>
      </c>
      <c r="AB7" s="11">
        <f>'Occ T1'!D11-'Occ T1'!B11</f>
        <v>3.2494244274540733</v>
      </c>
      <c r="AC7" s="11">
        <f>'Occ T1'!F11-'Occ T1'!D11</f>
        <v>-3.7028986632073924</v>
      </c>
    </row>
    <row r="8" spans="1:29" x14ac:dyDescent="0.2">
      <c r="W8" s="10" t="str">
        <f>name!E8</f>
        <v>Skilled trades occupations</v>
      </c>
      <c r="X8" s="11">
        <f>'Occ T1'!C12-'Occ T1'!B12</f>
        <v>3.0030436682758221</v>
      </c>
      <c r="Y8" s="11">
        <f>'Occ T1'!D12-'Occ T1'!C12</f>
        <v>-16.417911022528955</v>
      </c>
      <c r="Z8" s="11">
        <f>'Occ T1'!E12-'Occ T1'!D12</f>
        <v>-0.99250104432223907</v>
      </c>
      <c r="AA8" s="11">
        <f>'Occ T1'!F12-'Occ T1'!E12</f>
        <v>-6.1638293394291281</v>
      </c>
      <c r="AB8" s="11">
        <f>'Occ T1'!D12-'Occ T1'!B12</f>
        <v>-13.414867354253133</v>
      </c>
      <c r="AC8" s="11">
        <f>'Occ T1'!F12-'Occ T1'!D12</f>
        <v>-7.1563303837513672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4.6043274184799259</v>
      </c>
      <c r="Y9" s="11">
        <f>'Occ T1'!D13-'Occ T1'!C13</f>
        <v>-4.5299527408142239</v>
      </c>
      <c r="Z9" s="11">
        <f>'Occ T1'!E13-'Occ T1'!D13</f>
        <v>1.7158912859745925</v>
      </c>
      <c r="AA9" s="11">
        <f>'Occ T1'!F13-'Occ T1'!E13</f>
        <v>7.8485045626692056</v>
      </c>
      <c r="AB9" s="11">
        <f>'Occ T1'!D13-'Occ T1'!B13</f>
        <v>7.4374677665701938E-2</v>
      </c>
      <c r="AC9" s="11">
        <f>'Occ T1'!F13-'Occ T1'!D13</f>
        <v>9.5643958486437981</v>
      </c>
    </row>
    <row r="10" spans="1:29" x14ac:dyDescent="0.2">
      <c r="W10" s="10" t="str">
        <f>name!E10</f>
        <v>Sales and customer service occupations</v>
      </c>
      <c r="X10" s="11">
        <f>'Occ T1'!C14-'Occ T1'!B14</f>
        <v>0.84333872947662769</v>
      </c>
      <c r="Y10" s="11">
        <f>'Occ T1'!D14-'Occ T1'!C14</f>
        <v>-0.97591438384853291</v>
      </c>
      <c r="Z10" s="11">
        <f>'Occ T1'!E14-'Occ T1'!D14</f>
        <v>1.9546117422498526</v>
      </c>
      <c r="AA10" s="11">
        <f>'Occ T1'!F14-'Occ T1'!E14</f>
        <v>1.8010077421986495</v>
      </c>
      <c r="AB10" s="11">
        <f>'Occ T1'!D14-'Occ T1'!B14</f>
        <v>-0.13257565437190522</v>
      </c>
      <c r="AC10" s="11">
        <f>'Occ T1'!F14-'Occ T1'!D14</f>
        <v>3.755619484448502</v>
      </c>
    </row>
    <row r="11" spans="1:29" x14ac:dyDescent="0.2">
      <c r="W11" s="10" t="str">
        <f>name!E11</f>
        <v>Process, plant and machine operatives</v>
      </c>
      <c r="X11" s="11">
        <f>'Occ T1'!C15-'Occ T1'!B15</f>
        <v>6.0708331732437841</v>
      </c>
      <c r="Y11" s="11">
        <f>'Occ T1'!D15-'Occ T1'!C15</f>
        <v>-10.799242935489815</v>
      </c>
      <c r="Z11" s="11">
        <f>'Occ T1'!E15-'Occ T1'!D15</f>
        <v>3.5075960049328785</v>
      </c>
      <c r="AA11" s="11">
        <f>'Occ T1'!F15-'Occ T1'!E15</f>
        <v>-1.5019503244487424</v>
      </c>
      <c r="AB11" s="11">
        <f>'Occ T1'!D15-'Occ T1'!B15</f>
        <v>-4.7284097622460308</v>
      </c>
      <c r="AC11" s="11">
        <f>'Occ T1'!F15-'Occ T1'!D15</f>
        <v>2.0056456804841361</v>
      </c>
    </row>
    <row r="12" spans="1:29" x14ac:dyDescent="0.2">
      <c r="W12" s="10" t="str">
        <f>name!E12</f>
        <v>Elementary occupations</v>
      </c>
      <c r="X12" s="11">
        <f>'Occ T1'!C16-'Occ T1'!B16</f>
        <v>5.5929669306239163</v>
      </c>
      <c r="Y12" s="11">
        <f>'Occ T1'!D16-'Occ T1'!C16</f>
        <v>-13.769134480577733</v>
      </c>
      <c r="Z12" s="11">
        <f>'Occ T1'!E16-'Occ T1'!D16</f>
        <v>4.2472494479897449</v>
      </c>
      <c r="AA12" s="11">
        <f>'Occ T1'!F16-'Occ T1'!E16</f>
        <v>-2.147090128973872</v>
      </c>
      <c r="AB12" s="11">
        <f>'Occ T1'!D16-'Occ T1'!B16</f>
        <v>-8.1761675499538171</v>
      </c>
      <c r="AC12" s="11">
        <f>'Occ T1'!F16-'Occ T1'!D16</f>
        <v>2.1001593190158729</v>
      </c>
    </row>
    <row r="14" spans="1:29" x14ac:dyDescent="0.2">
      <c r="W14" s="10" t="str">
        <f>name!E3</f>
        <v>All occupations</v>
      </c>
      <c r="X14" s="11">
        <f>'Occ T1'!C18-'Occ T1'!B18</f>
        <v>84.165000000000077</v>
      </c>
      <c r="Y14" s="11">
        <f>'Occ T1'!D18-'Occ T1'!C18</f>
        <v>-24.326999999999543</v>
      </c>
      <c r="Z14" s="11">
        <f>'Occ T1'!E18-'Occ T1'!D18</f>
        <v>31.467999999999392</v>
      </c>
      <c r="AA14" s="11">
        <f>'Occ T1'!F18-'Occ T1'!E18</f>
        <v>44.675999999999476</v>
      </c>
      <c r="AB14" s="11">
        <f>'Occ T1'!D18-'Occ T1'!B18</f>
        <v>59.838000000000534</v>
      </c>
      <c r="AC14" s="11">
        <f>'Occ T1'!F18-'Occ T1'!D18</f>
        <v>76.143999999998869</v>
      </c>
    </row>
    <row r="17" spans="23:26" x14ac:dyDescent="0.2">
      <c r="Y17" s="83" t="s">
        <v>440</v>
      </c>
      <c r="Z17" s="83" t="s">
        <v>441</v>
      </c>
    </row>
    <row r="18" spans="23:26" x14ac:dyDescent="0.2">
      <c r="W18" s="83" t="s">
        <v>438</v>
      </c>
      <c r="X18">
        <f>CEILING(MAX(X4:AA12),IF(MAX(X4:AA12)&lt;100,10,IF(MAX(X4:AA12)&lt;1000,100,1000)))</f>
        <v>40</v>
      </c>
      <c r="Y18">
        <f>MAX(X18,(X19*-1))</f>
        <v>40</v>
      </c>
      <c r="Z18">
        <f>IF(Y18&gt;1000,1000,IF(Y18&gt;500,500,IF(Y18&gt;100,100,IF(Y18&gt;40,20,10))))</f>
        <v>10</v>
      </c>
    </row>
    <row r="19" spans="23:26" x14ac:dyDescent="0.2">
      <c r="W19" s="83" t="s">
        <v>439</v>
      </c>
      <c r="X19">
        <f>FLOOR(MIN(X4:AA12),IF(MIN(X4:AA12)&gt;-100,10,IF(MIN(X4:AA12)&gt;-1000,100,1000)))</f>
        <v>-20</v>
      </c>
      <c r="Y19">
        <f>Y18*-1</f>
        <v>-40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Greater Birmingham and Solihull</v>
      </c>
      <c r="M1" s="83" t="s">
        <v>19</v>
      </c>
      <c r="N1" t="str">
        <f>'Occ T1'!F62</f>
        <v>2020-2035</v>
      </c>
    </row>
    <row r="2" spans="1:16" x14ac:dyDescent="0.2">
      <c r="A2" s="364" t="s">
        <v>519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5.062153714648602</v>
      </c>
      <c r="O3" s="11">
        <f>'Occ T1'!AB64</f>
        <v>4.6530295702576439</v>
      </c>
      <c r="P3" s="11">
        <f>'Occ T1'!Q64</f>
        <v>0.4091241443909297</v>
      </c>
    </row>
    <row r="4" spans="1:16" x14ac:dyDescent="0.2">
      <c r="M4" s="10" t="str">
        <f>name!E5</f>
        <v>Professional occupations</v>
      </c>
      <c r="N4" s="11">
        <f>'Occ T1'!F65</f>
        <v>42.246848293439058</v>
      </c>
      <c r="O4" s="11">
        <f>'Occ T1'!AB65</f>
        <v>19.094496977902324</v>
      </c>
      <c r="P4" s="11">
        <f>'Occ T1'!Q65</f>
        <v>23.152351315536393</v>
      </c>
    </row>
    <row r="5" spans="1:16" x14ac:dyDescent="0.2">
      <c r="M5" s="10" t="str">
        <f>name!E6</f>
        <v>Associate professional occupations</v>
      </c>
      <c r="N5" s="11">
        <f>'Occ T1'!F66</f>
        <v>22.268406706277972</v>
      </c>
      <c r="O5" s="11">
        <f>'Occ T1'!AB66</f>
        <v>23.107048553353529</v>
      </c>
      <c r="P5" s="11">
        <f>'Occ T1'!Q66</f>
        <v>-0.83864184707550748</v>
      </c>
    </row>
    <row r="6" spans="1:16" x14ac:dyDescent="0.2">
      <c r="M6" s="10" t="str">
        <f>name!E7</f>
        <v>Administrative and secretarial occupations</v>
      </c>
      <c r="N6" s="11">
        <f>'Occ T1'!F67</f>
        <v>-3.7028986632073924</v>
      </c>
      <c r="O6" s="11">
        <f>'Occ T1'!AB67</f>
        <v>-12.595920419787134</v>
      </c>
      <c r="P6" s="11">
        <f>'Occ T1'!Q67</f>
        <v>8.8930217565799126</v>
      </c>
    </row>
    <row r="7" spans="1:16" x14ac:dyDescent="0.2">
      <c r="M7" s="10" t="str">
        <f>name!E8</f>
        <v>Skilled trades occupations</v>
      </c>
      <c r="N7" s="11">
        <f>'Occ T1'!F68</f>
        <v>-7.1563303837513672</v>
      </c>
      <c r="O7" s="11">
        <f>'Occ T1'!AB68</f>
        <v>1.597374085169232</v>
      </c>
      <c r="P7" s="11">
        <f>'Occ T1'!Q68</f>
        <v>-8.7537044689204606</v>
      </c>
    </row>
    <row r="8" spans="1:16" x14ac:dyDescent="0.2">
      <c r="M8" s="10" t="str">
        <f>name!E9</f>
        <v>Caring, leisure and other service occupations</v>
      </c>
      <c r="N8" s="11">
        <f>'Occ T1'!F69</f>
        <v>9.5643958486437981</v>
      </c>
      <c r="O8" s="11">
        <f>'Occ T1'!AB69</f>
        <v>6.7096021579682912</v>
      </c>
      <c r="P8" s="11">
        <f>'Occ T1'!Q69</f>
        <v>2.8547936906754749</v>
      </c>
    </row>
    <row r="9" spans="1:16" x14ac:dyDescent="0.2">
      <c r="M9" s="10" t="str">
        <f>name!E10</f>
        <v>Sales and customer service occupations</v>
      </c>
      <c r="N9" s="11">
        <f>'Occ T1'!F70</f>
        <v>3.755619484448502</v>
      </c>
      <c r="O9" s="11">
        <f>'Occ T1'!AB70</f>
        <v>-4.7913487230530905E-3</v>
      </c>
      <c r="P9" s="11">
        <f>'Occ T1'!Q70</f>
        <v>3.7604108331716475</v>
      </c>
    </row>
    <row r="10" spans="1:16" x14ac:dyDescent="0.2">
      <c r="M10" s="10" t="str">
        <f>name!E11</f>
        <v>Process, plant and machine operatives</v>
      </c>
      <c r="N10" s="11">
        <f>'Occ T1'!F71</f>
        <v>2.0056456804841361</v>
      </c>
      <c r="O10" s="11">
        <f>'Occ T1'!AB71</f>
        <v>2.6169725800356467</v>
      </c>
      <c r="P10" s="11">
        <f>'Occ T1'!Q71</f>
        <v>-0.6113268995515142</v>
      </c>
    </row>
    <row r="11" spans="1:16" x14ac:dyDescent="0.2">
      <c r="M11" s="10" t="str">
        <f>name!E12</f>
        <v>Elementary occupations</v>
      </c>
      <c r="N11" s="11">
        <f>'Occ T1'!F72</f>
        <v>2.1001593190158729</v>
      </c>
      <c r="O11" s="11">
        <f>'Occ T1'!AB72</f>
        <v>-2.0982684977894266</v>
      </c>
      <c r="P11" s="11">
        <f>'Occ T1'!Q72</f>
        <v>4.1984278168055553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76.143999999998869</v>
      </c>
      <c r="O13" s="11">
        <f>'Occ T1'!AB74</f>
        <v>43.079543658387024</v>
      </c>
      <c r="P13" s="11">
        <f>'Occ T1'!Q74</f>
        <v>33.064456341612413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Greater Birmingham and Solihull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519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1.6797188026105054</v>
      </c>
      <c r="O3" s="11">
        <f>'Occ T5'!H44</f>
        <v>2.8653923690689744</v>
      </c>
      <c r="P3" s="11">
        <f>'Occ T5'!G44</f>
        <v>0.51704254296905106</v>
      </c>
    </row>
    <row r="4" spans="1:16" x14ac:dyDescent="0.2">
      <c r="M4" s="10" t="str">
        <f>name!E5</f>
        <v>Professional occupations</v>
      </c>
      <c r="N4" s="11">
        <f>'Occ T5'!I45</f>
        <v>-1.5652941251112438</v>
      </c>
      <c r="O4" s="11">
        <f>'Occ T5'!H45</f>
        <v>10.186854493299876</v>
      </c>
      <c r="P4" s="11">
        <f>'Occ T5'!G45</f>
        <v>33.625287925250149</v>
      </c>
    </row>
    <row r="5" spans="1:16" x14ac:dyDescent="0.2">
      <c r="M5" s="10" t="str">
        <f>name!E6</f>
        <v>Associate professional occupations</v>
      </c>
      <c r="N5" s="11">
        <f>'Occ T5'!I46</f>
        <v>0.80224742614270994</v>
      </c>
      <c r="O5" s="11">
        <f>'Occ T5'!H46</f>
        <v>8.4502949333617501</v>
      </c>
      <c r="P5" s="11">
        <f>'Occ T5'!G46</f>
        <v>13.01586434677354</v>
      </c>
    </row>
    <row r="6" spans="1:16" x14ac:dyDescent="0.2">
      <c r="M6" s="10" t="str">
        <f>name!E7</f>
        <v>Administrative and secretarial occupations</v>
      </c>
      <c r="N6" s="11">
        <f>'Occ T5'!I47</f>
        <v>-0.32216138552065354</v>
      </c>
      <c r="O6" s="11">
        <f>'Occ T5'!H47</f>
        <v>-4.5399069507982404</v>
      </c>
      <c r="P6" s="11">
        <f>'Occ T5'!G47</f>
        <v>1.1591696731116343</v>
      </c>
    </row>
    <row r="7" spans="1:16" x14ac:dyDescent="0.2">
      <c r="M7" s="10" t="str">
        <f>name!E8</f>
        <v>Skilled trades occupations</v>
      </c>
      <c r="N7" s="11">
        <f>'Occ T5'!I48</f>
        <v>1.2438302947596327</v>
      </c>
      <c r="O7" s="11">
        <f>'Occ T5'!H48</f>
        <v>2.3083769829950942</v>
      </c>
      <c r="P7" s="11">
        <f>'Occ T5'!G48</f>
        <v>-10.708537661505964</v>
      </c>
    </row>
    <row r="8" spans="1:16" x14ac:dyDescent="0.2">
      <c r="M8" s="10" t="str">
        <f>name!E9</f>
        <v>Caring, leisure and other service occupations</v>
      </c>
      <c r="N8" s="11">
        <f>'Occ T5'!I49</f>
        <v>2.1420424109482523</v>
      </c>
      <c r="O8" s="11">
        <f>'Occ T5'!H49</f>
        <v>7.419710391172174E-2</v>
      </c>
      <c r="P8" s="11">
        <f>'Occ T5'!G49</f>
        <v>7.348156333783848</v>
      </c>
    </row>
    <row r="9" spans="1:16" x14ac:dyDescent="0.2">
      <c r="M9" s="10" t="str">
        <f>name!E10</f>
        <v>Sales and customer service occupations</v>
      </c>
      <c r="N9" s="11">
        <f>'Occ T5'!I50</f>
        <v>-0.58472328136663165</v>
      </c>
      <c r="O9" s="11">
        <f>'Occ T5'!H50</f>
        <v>3.2871714062698771</v>
      </c>
      <c r="P9" s="11">
        <f>'Occ T5'!G50</f>
        <v>1.0531713595452814</v>
      </c>
    </row>
    <row r="10" spans="1:16" x14ac:dyDescent="0.2">
      <c r="M10" s="10" t="str">
        <f>name!E11</f>
        <v>Process, plant and machine operatives</v>
      </c>
      <c r="N10" s="11">
        <f>'Occ T5'!I51</f>
        <v>2.9373784557595428</v>
      </c>
      <c r="O10" s="11">
        <f>'Occ T5'!H51</f>
        <v>2.772070383922447</v>
      </c>
      <c r="P10" s="11">
        <f>'Occ T5'!G51</f>
        <v>-3.7038031591979532</v>
      </c>
    </row>
    <row r="11" spans="1:16" x14ac:dyDescent="0.2">
      <c r="M11" s="10" t="str">
        <f>name!E12</f>
        <v>Elementary occupations</v>
      </c>
      <c r="N11" s="11">
        <f>'Occ T5'!I52</f>
        <v>3.6159755927010906</v>
      </c>
      <c r="O11" s="11">
        <f>'Occ T5'!H52</f>
        <v>-6.4393215088778319</v>
      </c>
      <c r="P11" s="11">
        <f>'Occ T5'!G52</f>
        <v>4.9235052351928559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9.9490141909232079</v>
      </c>
      <c r="O13" s="11">
        <f>'Occ T5'!H54</f>
        <v>18.965129213153716</v>
      </c>
      <c r="P13" s="11">
        <f>'Occ T5'!G54</f>
        <v>47.22985659592257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0.47327641975343671</v>
      </c>
      <c r="O18" s="11">
        <f>'Occ T5'!AN44</f>
        <v>2.1780537657432983</v>
      </c>
      <c r="P18" s="11">
        <f>'Occ T5'!AM44</f>
        <v>2.0016993847609221</v>
      </c>
    </row>
    <row r="19" spans="13:16" x14ac:dyDescent="0.2">
      <c r="M19" s="10" t="str">
        <f t="shared" ref="M19:M28" si="0">M4</f>
        <v>Professional occupations</v>
      </c>
      <c r="N19" s="11">
        <f>'Occ T5'!AO45</f>
        <v>0.48930166915050943</v>
      </c>
      <c r="O19" s="11">
        <f>'Occ T5'!AN45</f>
        <v>6.3453563550970813</v>
      </c>
      <c r="P19" s="11">
        <f>'Occ T5'!AM45</f>
        <v>12.259838953654722</v>
      </c>
    </row>
    <row r="20" spans="13:16" x14ac:dyDescent="0.2">
      <c r="M20" s="10" t="str">
        <f t="shared" si="0"/>
        <v>Associate professional occupations</v>
      </c>
      <c r="N20" s="11">
        <f>'Occ T5'!AO46</f>
        <v>0.11576237070949702</v>
      </c>
      <c r="O20" s="11">
        <f>'Occ T5'!AN46</f>
        <v>7.7554739618277218</v>
      </c>
      <c r="P20" s="11">
        <f>'Occ T5'!AM46</f>
        <v>15.235812220816321</v>
      </c>
    </row>
    <row r="21" spans="13:16" x14ac:dyDescent="0.2">
      <c r="M21" s="10" t="str">
        <f t="shared" si="0"/>
        <v>Administrative and secretarial occupations</v>
      </c>
      <c r="N21" s="11">
        <f>'Occ T5'!AO47</f>
        <v>-0.84631195804807802</v>
      </c>
      <c r="O21" s="11">
        <f>'Occ T5'!AN47</f>
        <v>-5.1448289694417468</v>
      </c>
      <c r="P21" s="11">
        <f>'Occ T5'!AM47</f>
        <v>-6.6047794922972329</v>
      </c>
    </row>
    <row r="22" spans="13:16" x14ac:dyDescent="0.2">
      <c r="M22" s="10" t="str">
        <f t="shared" si="0"/>
        <v>Skilled trades occupations</v>
      </c>
      <c r="N22" s="11">
        <f>'Occ T5'!AO48</f>
        <v>0.53669053652375709</v>
      </c>
      <c r="O22" s="11">
        <f>'Occ T5'!AN48</f>
        <v>0.59433790241912776</v>
      </c>
      <c r="P22" s="11">
        <f>'Occ T5'!AM48</f>
        <v>0.46634564622635555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1.4153450469350641</v>
      </c>
      <c r="O23" s="11">
        <f>'Occ T5'!AN49</f>
        <v>-1.3930825176507824</v>
      </c>
      <c r="P23" s="11">
        <f>'Occ T5'!AM49</f>
        <v>6.6873396286840787</v>
      </c>
    </row>
    <row r="24" spans="13:16" x14ac:dyDescent="0.2">
      <c r="M24" s="10" t="str">
        <f t="shared" si="0"/>
        <v>Sales and customer service occupations</v>
      </c>
      <c r="N24" s="11">
        <f>'Occ T5'!AO50</f>
        <v>-0.40608173473270692</v>
      </c>
      <c r="O24" s="11">
        <f>'Occ T5'!AN50</f>
        <v>0.87425082072475746</v>
      </c>
      <c r="P24" s="11">
        <f>'Occ T5'!AM50</f>
        <v>-0.47296043471509286</v>
      </c>
    </row>
    <row r="25" spans="13:16" x14ac:dyDescent="0.2">
      <c r="M25" s="10" t="str">
        <f t="shared" si="0"/>
        <v>Process, plant and machine operatives</v>
      </c>
      <c r="N25" s="11">
        <f>'Occ T5'!AO51</f>
        <v>0.22722688475951802</v>
      </c>
      <c r="O25" s="11">
        <f>'Occ T5'!AN51</f>
        <v>1.3889398054832593</v>
      </c>
      <c r="P25" s="11">
        <f>'Occ T5'!AM51</f>
        <v>1.0008058897928702</v>
      </c>
    </row>
    <row r="26" spans="13:16" x14ac:dyDescent="0.2">
      <c r="M26" s="10" t="str">
        <f t="shared" si="0"/>
        <v>Elementary occupations</v>
      </c>
      <c r="N26" s="11">
        <f>'Occ T5'!AO52</f>
        <v>1.5737570141155359</v>
      </c>
      <c r="O26" s="11">
        <f>'Occ T5'!AN52</f>
        <v>-4.7305694582429005</v>
      </c>
      <c r="P26" s="11">
        <f>'Occ T5'!AM52</f>
        <v>1.0585439463379132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3.5789662491665339</v>
      </c>
      <c r="O28" s="11">
        <f>'Occ T5'!AN54</f>
        <v>7.8679316659598157</v>
      </c>
      <c r="P28" s="11">
        <f>'Occ T5'!AM54</f>
        <v>31.632645743260809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1.206442382857059</v>
      </c>
      <c r="O33" s="11">
        <f>'Occ T5'!X44</f>
        <v>0.68733860332569297</v>
      </c>
      <c r="P33" s="11">
        <f>'Occ T5'!W44</f>
        <v>-1.4846568417917965</v>
      </c>
    </row>
    <row r="34" spans="1:16" x14ac:dyDescent="0.2">
      <c r="M34" s="10" t="str">
        <f t="shared" ref="M34:M43" si="1">M4</f>
        <v>Professional occupations</v>
      </c>
      <c r="N34" s="11">
        <f>'Occ T5'!Y45</f>
        <v>-2.0545957942617434</v>
      </c>
      <c r="O34" s="11">
        <f>'Occ T5'!X45</f>
        <v>3.8414981382027964</v>
      </c>
      <c r="P34" s="11">
        <f>'Occ T5'!W45</f>
        <v>21.365448971595399</v>
      </c>
    </row>
    <row r="35" spans="1:16" x14ac:dyDescent="0.2">
      <c r="M35" s="10" t="str">
        <f t="shared" si="1"/>
        <v>Associate professional occupations</v>
      </c>
      <c r="N35" s="11">
        <f>'Occ T5'!Y46</f>
        <v>0.68648505543320582</v>
      </c>
      <c r="O35" s="11">
        <f>'Occ T5'!X46</f>
        <v>0.6948209715340159</v>
      </c>
      <c r="P35" s="11">
        <f>'Occ T5'!W46</f>
        <v>-2.2199478740427381</v>
      </c>
    </row>
    <row r="36" spans="1:16" x14ac:dyDescent="0.2">
      <c r="M36" s="10" t="str">
        <f t="shared" si="1"/>
        <v>Administrative and secretarial occupations</v>
      </c>
      <c r="N36" s="11">
        <f>'Occ T5'!Y47</f>
        <v>0.52415057252742803</v>
      </c>
      <c r="O36" s="11">
        <f>'Occ T5'!X47</f>
        <v>0.60492201864351713</v>
      </c>
      <c r="P36" s="11">
        <f>'Occ T5'!W47</f>
        <v>7.7639491654088957</v>
      </c>
    </row>
    <row r="37" spans="1:16" x14ac:dyDescent="0.2">
      <c r="M37" s="10" t="str">
        <f t="shared" si="1"/>
        <v>Skilled trades occupations</v>
      </c>
      <c r="N37" s="11">
        <f>'Occ T5'!Y48</f>
        <v>0.70713975823585073</v>
      </c>
      <c r="O37" s="11">
        <f>'Occ T5'!X48</f>
        <v>1.7140390805759651</v>
      </c>
      <c r="P37" s="11">
        <f>'Occ T5'!W48</f>
        <v>-11.174883307732316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0.72669736401318552</v>
      </c>
      <c r="O38" s="11">
        <f>'Occ T5'!X49</f>
        <v>1.4672796215625059</v>
      </c>
      <c r="P38" s="11">
        <f>'Occ T5'!W49</f>
        <v>0.66081670509977286</v>
      </c>
    </row>
    <row r="39" spans="1:16" x14ac:dyDescent="0.2">
      <c r="M39" s="10" t="str">
        <f t="shared" si="1"/>
        <v>Sales and customer service occupations</v>
      </c>
      <c r="N39" s="11">
        <f>'Occ T5'!Y50</f>
        <v>-0.17864154663392484</v>
      </c>
      <c r="O39" s="11">
        <f>'Occ T5'!X50</f>
        <v>2.412920585545212</v>
      </c>
      <c r="P39" s="11">
        <f>'Occ T5'!W50</f>
        <v>1.5261317942603831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Greater Birmingham and Solihull</v>
      </c>
      <c r="M40" s="10" t="str">
        <f t="shared" si="1"/>
        <v>Process, plant and machine operatives</v>
      </c>
      <c r="N40" s="11">
        <f>'Occ T5'!Y51</f>
        <v>2.7101515710000328</v>
      </c>
      <c r="O40" s="11">
        <f>'Occ T5'!X51</f>
        <v>1.3831305784391947</v>
      </c>
      <c r="P40" s="11">
        <f>'Occ T5'!W51</f>
        <v>-4.7046090489907684</v>
      </c>
    </row>
    <row r="41" spans="1:16" x14ac:dyDescent="0.2">
      <c r="M41" s="10" t="str">
        <f t="shared" si="1"/>
        <v>Elementary occupations</v>
      </c>
      <c r="N41" s="11">
        <f>'Occ T5'!Y52</f>
        <v>2.0422185785855511</v>
      </c>
      <c r="O41" s="11">
        <f>'Occ T5'!X52</f>
        <v>-1.708752050634974</v>
      </c>
      <c r="P41" s="11">
        <f>'Occ T5'!W52</f>
        <v>3.8649612888549214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6.3700479417566669</v>
      </c>
      <c r="O43" s="11">
        <f>'Occ T5'!X54</f>
        <v>11.097197547193943</v>
      </c>
      <c r="P43" s="11">
        <f>'Occ T5'!W54</f>
        <v>15.59721085266176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Greater Birmingham and Solihull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Greater Birmingham and Solihull, Greater Birmingham and Solihull</v>
      </c>
    </row>
    <row r="2" spans="1:7" x14ac:dyDescent="0.2">
      <c r="A2" s="1" t="s">
        <v>522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11.099201586458138</v>
      </c>
      <c r="C5" s="11">
        <f>HLOOKUP(C$3,'Qual F1'!$M$4:$BW$14,11,FALSE)</f>
        <v>15.837243749595789</v>
      </c>
      <c r="D5" s="11">
        <f>HLOOKUP(D$3,'Qual F1'!$M$4:$BW$14,11,FALSE)</f>
        <v>15.417808223682202</v>
      </c>
      <c r="E5" s="11">
        <f>HLOOKUP(E$3,'Qual F1'!$M$4:$BW$14,11,FALSE)</f>
        <v>19.932123528238243</v>
      </c>
      <c r="F5" s="11">
        <f>HLOOKUP(F$3,'Qual F1'!$M$4:$BW$14,11,FALSE)</f>
        <v>29.368857525161705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74.090323635896567</v>
      </c>
      <c r="C6" s="11">
        <f>HLOOKUP(C$3,'Qual F1'!$M$4:$BW$14,10,FALSE)</f>
        <v>108.59235012988198</v>
      </c>
      <c r="D6" s="11">
        <f>HLOOKUP(D$3,'Qual F1'!$M$4:$BW$14,10,FALSE)</f>
        <v>108.37450430430711</v>
      </c>
      <c r="E6" s="11">
        <f>HLOOKUP(E$3,'Qual F1'!$M$4:$BW$14,10,FALSE)</f>
        <v>138.25835637020882</v>
      </c>
      <c r="F6" s="11">
        <f>HLOOKUP(F$3,'Qual F1'!$M$4:$BW$14,10,FALSE)</f>
        <v>204.86771739151666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176.89909953467122</v>
      </c>
      <c r="C7" s="11">
        <f>HLOOKUP(C$3,'Qual F1'!$M$4:$BW$14,9,FALSE)</f>
        <v>185.71443764227644</v>
      </c>
      <c r="D7" s="11">
        <f>HLOOKUP(D$3,'Qual F1'!$M$4:$BW$14,9,FALSE)</f>
        <v>206.91743622482389</v>
      </c>
      <c r="E7" s="11">
        <f>HLOOKUP(E$3,'Qual F1'!$M$4:$BW$14,9,FALSE)</f>
        <v>221.15939998539372</v>
      </c>
      <c r="F7" s="11">
        <f>HLOOKUP(F$3,'Qual F1'!$M$4:$BW$14,9,FALSE)</f>
        <v>254.89366918877212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54.43655699609311</v>
      </c>
      <c r="C8" s="11">
        <f>HLOOKUP(C$3,'Qual F1'!$M$4:$BW$14,8,FALSE)</f>
        <v>52.458365023556148</v>
      </c>
      <c r="D8" s="11">
        <f>HLOOKUP(D$3,'Qual F1'!$M$4:$BW$14,8,FALSE)</f>
        <v>58.725688284135749</v>
      </c>
      <c r="E8" s="11">
        <f>HLOOKUP(E$3,'Qual F1'!$M$4:$BW$14,8,FALSE)</f>
        <v>58.045983784672551</v>
      </c>
      <c r="F8" s="11">
        <f>HLOOKUP(F$3,'Qual F1'!$M$4:$BW$14,8,FALSE)</f>
        <v>64.73653720152214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52.708346749234764</v>
      </c>
      <c r="C9" s="11">
        <f>HLOOKUP(C$3,'Qual F1'!$M$4:$BW$14,7,FALSE)</f>
        <v>52.933664696728094</v>
      </c>
      <c r="D9" s="11">
        <f>HLOOKUP(D$3,'Qual F1'!$M$4:$BW$14,7,FALSE)</f>
        <v>58.18511392957334</v>
      </c>
      <c r="E9" s="11">
        <f>HLOOKUP(E$3,'Qual F1'!$M$4:$BW$14,7,FALSE)</f>
        <v>60.548178134897526</v>
      </c>
      <c r="F9" s="11">
        <f>HLOOKUP(F$3,'Qual F1'!$M$4:$BW$14,7,FALSE)</f>
        <v>69.607577355160302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195.63237127913578</v>
      </c>
      <c r="C10" s="11">
        <f>HLOOKUP(C$3,'Qual F1'!$M$4:$BW$14,6,FALSE)</f>
        <v>223.55674346177884</v>
      </c>
      <c r="D10" s="11">
        <f>HLOOKUP(D$3,'Qual F1'!$M$4:$BW$14,6,FALSE)</f>
        <v>213.33005248094639</v>
      </c>
      <c r="E10" s="11">
        <f>HLOOKUP(E$3,'Qual F1'!$M$4:$BW$14,6,FALSE)</f>
        <v>221.82810607877434</v>
      </c>
      <c r="F10" s="11">
        <f>HLOOKUP(F$3,'Qual F1'!$M$4:$BW$14,6,FALSE)</f>
        <v>222.93510605931323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218.49543531881525</v>
      </c>
      <c r="C11" s="11">
        <f>HLOOKUP(C$3,'Qual F1'!$M$4:$BW$14,5,FALSE)</f>
        <v>240.68338229190641</v>
      </c>
      <c r="D11" s="11">
        <f>HLOOKUP(D$3,'Qual F1'!$M$4:$BW$14,5,FALSE)</f>
        <v>207.90235846311472</v>
      </c>
      <c r="E11" s="11">
        <f>HLOOKUP(E$3,'Qual F1'!$M$4:$BW$14,5,FALSE)</f>
        <v>220.4729720704282</v>
      </c>
      <c r="F11" s="11">
        <f>HLOOKUP(F$3,'Qual F1'!$M$4:$BW$14,5,FALSE)</f>
        <v>195.8665845778597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143.75747569429123</v>
      </c>
      <c r="C12" s="11">
        <f>HLOOKUP(C$3,'Qual F1'!$M$4:$BW$14,4,FALSE)</f>
        <v>141.59455795759447</v>
      </c>
      <c r="D12" s="11">
        <f>HLOOKUP(D$3,'Qual F1'!$M$4:$BW$14,4,FALSE)</f>
        <v>128.95467041721011</v>
      </c>
      <c r="E12" s="11">
        <f>HLOOKUP(E$3,'Qual F1'!$M$4:$BW$14,4,FALSE)</f>
        <v>112.8912653180551</v>
      </c>
      <c r="F12" s="11">
        <f>HLOOKUP(F$3,'Qual F1'!$M$4:$BW$14,4,FALSE)</f>
        <v>71.639488289311601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78.266189205403251</v>
      </c>
      <c r="C13" s="11">
        <f>HLOOKUP(C$3,'Qual F1'!$M$4:$BW$14,3,FALSE)</f>
        <v>68.179255046681732</v>
      </c>
      <c r="D13" s="11">
        <f>HLOOKUP(D$3,'Qual F1'!$M$4:$BW$14,3,FALSE)</f>
        <v>67.415367672206742</v>
      </c>
      <c r="E13" s="11">
        <f>HLOOKUP(E$3,'Qual F1'!$M$4:$BW$14,3,FALSE)</f>
        <v>43.554614729331895</v>
      </c>
      <c r="F13" s="11">
        <f>HLOOKUP(F$3,'Qual F1'!$M$4:$BW$14,3,FALSE)</f>
        <v>27.45146241138227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1005.3849999999993</v>
      </c>
      <c r="C15" s="11">
        <f t="shared" ref="C15:F15" si="0">SUM(C5:C13)</f>
        <v>1089.55</v>
      </c>
      <c r="D15" s="11">
        <f t="shared" si="0"/>
        <v>1065.2230000000002</v>
      </c>
      <c r="E15" s="11">
        <f t="shared" si="0"/>
        <v>1096.6910000000005</v>
      </c>
      <c r="F15" s="11">
        <f t="shared" si="0"/>
        <v>1141.3669999999995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1.1039752519142563</v>
      </c>
      <c r="C19" s="18">
        <f t="shared" si="1"/>
        <v>1.453558235014069</v>
      </c>
      <c r="D19" s="18">
        <f t="shared" si="1"/>
        <v>1.4473784572509418</v>
      </c>
      <c r="E19" s="18">
        <f t="shared" si="1"/>
        <v>1.817478535725946</v>
      </c>
      <c r="F19" s="18">
        <f t="shared" si="1"/>
        <v>2.5731300734261389</v>
      </c>
      <c r="G19" s="11"/>
    </row>
    <row r="20" spans="1:7" x14ac:dyDescent="0.2">
      <c r="A20" t="str">
        <f>$A6</f>
        <v>RQF7 Other higher degree</v>
      </c>
      <c r="B20" s="18">
        <f t="shared" si="1"/>
        <v>7.3693484223353849</v>
      </c>
      <c r="C20" s="18">
        <f t="shared" si="1"/>
        <v>9.9667156284596388</v>
      </c>
      <c r="D20" s="18">
        <f t="shared" si="1"/>
        <v>10.173879488549073</v>
      </c>
      <c r="E20" s="18">
        <f t="shared" si="1"/>
        <v>12.606865230972877</v>
      </c>
      <c r="F20" s="18">
        <f t="shared" si="1"/>
        <v>17.949328953046368</v>
      </c>
      <c r="G20" s="11"/>
    </row>
    <row r="21" spans="1:7" x14ac:dyDescent="0.2">
      <c r="A21" t="str">
        <f>$A7</f>
        <v>RQF6 First degree</v>
      </c>
      <c r="B21" s="18">
        <f t="shared" si="1"/>
        <v>17.595160016776791</v>
      </c>
      <c r="C21" s="18">
        <f t="shared" si="1"/>
        <v>17.045058752905</v>
      </c>
      <c r="D21" s="18">
        <f t="shared" si="1"/>
        <v>19.424799898690122</v>
      </c>
      <c r="E21" s="18">
        <f t="shared" si="1"/>
        <v>20.166063183284411</v>
      </c>
      <c r="F21" s="18">
        <f t="shared" si="1"/>
        <v>22.332314600717581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5.4144986245162947</v>
      </c>
      <c r="C22" s="18">
        <f t="shared" si="3"/>
        <v>4.8146817515080675</v>
      </c>
      <c r="D22" s="18">
        <f t="shared" si="3"/>
        <v>5.5129947704974214</v>
      </c>
      <c r="E22" s="18">
        <f t="shared" si="3"/>
        <v>5.2928294099862701</v>
      </c>
      <c r="F22" s="18">
        <f t="shared" si="3"/>
        <v>5.6718423786146053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5.2426032563878318</v>
      </c>
      <c r="C23" s="18">
        <f t="shared" si="4"/>
        <v>4.858305235806351</v>
      </c>
      <c r="D23" s="18">
        <f t="shared" si="4"/>
        <v>5.4622472411479412</v>
      </c>
      <c r="E23" s="18">
        <f t="shared" si="4"/>
        <v>5.5209879660631387</v>
      </c>
      <c r="F23" s="18">
        <f t="shared" si="4"/>
        <v>6.0986148500140915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19.458453356588361</v>
      </c>
      <c r="C24" s="18">
        <f t="shared" si="5"/>
        <v>20.518263821006734</v>
      </c>
      <c r="D24" s="18">
        <f t="shared" si="5"/>
        <v>20.026797438747227</v>
      </c>
      <c r="E24" s="18">
        <f t="shared" si="5"/>
        <v>20.227038069864186</v>
      </c>
      <c r="F24" s="18">
        <f t="shared" si="5"/>
        <v>19.532289444088828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21.732513944291533</v>
      </c>
      <c r="C25" s="18">
        <f t="shared" si="6"/>
        <v>22.090164039457246</v>
      </c>
      <c r="D25" s="18">
        <f t="shared" si="6"/>
        <v>19.51726149952777</v>
      </c>
      <c r="E25" s="18">
        <f t="shared" si="6"/>
        <v>20.10347236098665</v>
      </c>
      <c r="F25" s="18">
        <f t="shared" si="6"/>
        <v>17.160701560309679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14.298748807102884</v>
      </c>
      <c r="C26" s="18">
        <f>C12/C$15*100</f>
        <v>12.995691611912669</v>
      </c>
      <c r="D26" s="18">
        <f t="shared" si="7"/>
        <v>12.105884910221624</v>
      </c>
      <c r="E26" s="18">
        <f t="shared" si="7"/>
        <v>10.293807947549041</v>
      </c>
      <c r="F26" s="18">
        <f t="shared" si="7"/>
        <v>6.2766391782232738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7.7846983200866635</v>
      </c>
      <c r="C27" s="18">
        <f>C13/C$15*100</f>
        <v>6.2575609239302219</v>
      </c>
      <c r="D27" s="18">
        <f t="shared" si="8"/>
        <v>6.3287562953678931</v>
      </c>
      <c r="E27" s="18">
        <f t="shared" si="8"/>
        <v>3.9714572955674732</v>
      </c>
      <c r="F27" s="18">
        <f t="shared" si="8"/>
        <v>2.4051389615594529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9.294162229147851</v>
      </c>
      <c r="C33" s="18">
        <f t="shared" si="9"/>
        <v>-2.6484123913562363</v>
      </c>
      <c r="D33" s="18">
        <f t="shared" si="9"/>
        <v>5.2703789098792253</v>
      </c>
      <c r="E33" s="18">
        <f t="shared" si="9"/>
        <v>3.9521193960941003</v>
      </c>
      <c r="F33" s="18">
        <f>IF(F$3-D$3 &lt;&gt; 0,(EXP(LN(F5/D5)/(F$3-D$3))-1)*100,0)</f>
        <v>4.3896947230265493</v>
      </c>
    </row>
    <row r="34" spans="1:6" x14ac:dyDescent="0.2">
      <c r="A34" t="str">
        <f>$A20</f>
        <v>RQF7 Other higher degree</v>
      </c>
      <c r="B34" s="18">
        <f t="shared" si="9"/>
        <v>10.029574902292415</v>
      </c>
      <c r="C34" s="18">
        <f t="shared" si="9"/>
        <v>-0.20060881389372121</v>
      </c>
      <c r="D34" s="18">
        <f t="shared" si="9"/>
        <v>4.9911887789471754</v>
      </c>
      <c r="E34" s="18">
        <f t="shared" si="9"/>
        <v>4.010746623749939</v>
      </c>
      <c r="F34" s="18">
        <f t="shared" ref="F34:F43" si="10">IF(F$3-D$3 &lt;&gt; 0,(EXP(LN(F6/D6)/(F$3-D$3))-1)*100,0)</f>
        <v>4.3365391312397472</v>
      </c>
    </row>
    <row r="35" spans="1:6" x14ac:dyDescent="0.2">
      <c r="A35" t="str">
        <f>$A21</f>
        <v>RQF6 First degree</v>
      </c>
      <c r="B35" s="18">
        <f t="shared" si="9"/>
        <v>1.2231880341837975</v>
      </c>
      <c r="C35" s="18">
        <f t="shared" si="9"/>
        <v>11.416989896816055</v>
      </c>
      <c r="D35" s="18">
        <f t="shared" si="9"/>
        <v>1.3401780190856361</v>
      </c>
      <c r="E35" s="18">
        <f t="shared" si="9"/>
        <v>1.4297522290563025</v>
      </c>
      <c r="F35" s="18">
        <f t="shared" si="10"/>
        <v>1.399885365374165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-0.92113442251275934</v>
      </c>
      <c r="C36" s="18">
        <f t="shared" ref="C36:E36" si="12">IF(D$3-C$3 &lt;&gt; 0,(EXP(LN(D8/C8)/(D$3-C$3))-1)*100,0)</f>
        <v>11.947233311151217</v>
      </c>
      <c r="D36" s="18">
        <f t="shared" si="12"/>
        <v>-0.232563763209237</v>
      </c>
      <c r="E36" s="18">
        <f t="shared" si="12"/>
        <v>1.0968744266540709</v>
      </c>
      <c r="F36" s="18">
        <f t="shared" si="10"/>
        <v>0.65177156892086696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0.10669925305668571</v>
      </c>
      <c r="C37" s="18">
        <f t="shared" si="13"/>
        <v>9.9208117611585767</v>
      </c>
      <c r="D37" s="18">
        <f t="shared" si="13"/>
        <v>0.79937474112805607</v>
      </c>
      <c r="E37" s="18">
        <f t="shared" si="13"/>
        <v>1.4041067712942112</v>
      </c>
      <c r="F37" s="18">
        <f t="shared" si="10"/>
        <v>1.2021273871306359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3.3919589457460209</v>
      </c>
      <c r="C38" s="18">
        <f t="shared" si="14"/>
        <v>-4.5745392523043655</v>
      </c>
      <c r="D38" s="18">
        <f t="shared" si="14"/>
        <v>0.78430521428267674</v>
      </c>
      <c r="E38" s="18">
        <f t="shared" si="14"/>
        <v>4.9791790846231976E-2</v>
      </c>
      <c r="F38" s="18">
        <f t="shared" si="10"/>
        <v>0.29403287329390349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2.447398448570115</v>
      </c>
      <c r="C39" s="18">
        <f t="shared" si="15"/>
        <v>-13.619978046109594</v>
      </c>
      <c r="D39" s="18">
        <f t="shared" si="15"/>
        <v>1.1810514342802447</v>
      </c>
      <c r="E39" s="18">
        <f t="shared" si="15"/>
        <v>-1.1764389521855323</v>
      </c>
      <c r="F39" s="18">
        <f t="shared" si="10"/>
        <v>-0.39677610518075168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-0.37828108602989685</v>
      </c>
      <c r="C40" s="18">
        <f t="shared" si="16"/>
        <v>-8.9268173316165331</v>
      </c>
      <c r="D40" s="18">
        <f t="shared" si="16"/>
        <v>-2.6256317646534688</v>
      </c>
      <c r="E40" s="18">
        <f t="shared" si="16"/>
        <v>-4.4459248417426656</v>
      </c>
      <c r="F40" s="18">
        <f t="shared" si="10"/>
        <v>-3.842973145054096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-3.3905708816280411</v>
      </c>
      <c r="C41" s="18">
        <f t="shared" si="17"/>
        <v>-1.1204102684195694</v>
      </c>
      <c r="D41" s="18">
        <f t="shared" si="17"/>
        <v>-8.3663356844671082</v>
      </c>
      <c r="E41" s="18">
        <f t="shared" si="17"/>
        <v>-4.5110471315104039</v>
      </c>
      <c r="F41" s="18">
        <f t="shared" si="10"/>
        <v>-5.8138369062053386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2.0301889453056887</v>
      </c>
      <c r="C43" s="18">
        <f t="shared" ref="C43" si="18">IF(D$3-C$3 &lt;&gt; 0,(EXP(LN(D15/C15)/(D$3-C$3))-1)*100,0)</f>
        <v>-2.2327566426506129</v>
      </c>
      <c r="D43" s="18">
        <f>IF(E$3-D$3 &lt;&gt; 0,(EXP(LN(E15/D15)/(E$3-D$3))-1)*100,0)</f>
        <v>0.58396441107613217</v>
      </c>
      <c r="E43" s="18">
        <f>IF(F$3-E$3 &lt;&gt; 0,(EXP(LN(F15/E15)/(F$3-E$3))-1)*100,0)</f>
        <v>0.40009025795040287</v>
      </c>
      <c r="F43" s="18">
        <f t="shared" si="10"/>
        <v>0.46134426371120529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4.738042163137651</v>
      </c>
      <c r="C47" s="27">
        <f>D5-C5</f>
        <v>-0.41943552591358646</v>
      </c>
      <c r="D47" s="27">
        <f>E5-D5</f>
        <v>4.5143153045560407</v>
      </c>
      <c r="E47" s="27">
        <f>F5-E5</f>
        <v>9.4367339969234614</v>
      </c>
      <c r="F47" s="27">
        <f>F5-D5</f>
        <v>13.951049301479502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34.502026493985412</v>
      </c>
      <c r="C48" s="27">
        <f t="shared" si="20"/>
        <v>-0.21784582557486942</v>
      </c>
      <c r="D48" s="27">
        <f t="shared" si="20"/>
        <v>29.883852065901706</v>
      </c>
      <c r="E48" s="27">
        <f t="shared" si="20"/>
        <v>66.609361021307848</v>
      </c>
      <c r="F48" s="27">
        <f t="shared" ref="F48:F57" si="21">F6-D6</f>
        <v>96.493213087209554</v>
      </c>
    </row>
    <row r="49" spans="1:6" x14ac:dyDescent="0.2">
      <c r="A49" t="str">
        <f t="shared" si="19"/>
        <v>RQF6 First degree</v>
      </c>
      <c r="B49" s="27">
        <f t="shared" ref="B49:E49" si="22">C7-B7</f>
        <v>8.8153381076052142</v>
      </c>
      <c r="C49" s="27">
        <f t="shared" si="22"/>
        <v>21.202998582547451</v>
      </c>
      <c r="D49" s="27">
        <f t="shared" si="22"/>
        <v>14.241963760569831</v>
      </c>
      <c r="E49" s="27">
        <f t="shared" si="22"/>
        <v>33.734269203378403</v>
      </c>
      <c r="F49" s="27">
        <f t="shared" si="21"/>
        <v>47.976232963948235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-1.9781919725369619</v>
      </c>
      <c r="C50" s="27">
        <f t="shared" si="23"/>
        <v>6.2673232605796017</v>
      </c>
      <c r="D50" s="27">
        <f t="shared" si="23"/>
        <v>-0.67970449946319889</v>
      </c>
      <c r="E50" s="27">
        <f t="shared" si="23"/>
        <v>6.690553416849589</v>
      </c>
      <c r="F50" s="27">
        <f t="shared" si="21"/>
        <v>6.0108489173863902</v>
      </c>
    </row>
    <row r="51" spans="1:6" x14ac:dyDescent="0.2">
      <c r="A51" t="str">
        <f t="shared" si="19"/>
        <v>RQF4 HE below degree level</v>
      </c>
      <c r="B51" s="27">
        <f t="shared" ref="B51:E51" si="24">C9-B9</f>
        <v>0.22531794749333045</v>
      </c>
      <c r="C51" s="27">
        <f t="shared" si="24"/>
        <v>5.2514492328452462</v>
      </c>
      <c r="D51" s="27">
        <f t="shared" si="24"/>
        <v>2.3630642053241857</v>
      </c>
      <c r="E51" s="27">
        <f t="shared" si="24"/>
        <v>9.059399220262776</v>
      </c>
      <c r="F51" s="27">
        <f t="shared" si="21"/>
        <v>11.422463425586962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27.924372182643054</v>
      </c>
      <c r="C52" s="27">
        <f t="shared" si="25"/>
        <v>-10.226690980832444</v>
      </c>
      <c r="D52" s="27">
        <f t="shared" si="25"/>
        <v>8.4980535978279477</v>
      </c>
      <c r="E52" s="27">
        <f t="shared" si="25"/>
        <v>1.1069999805388875</v>
      </c>
      <c r="F52" s="27">
        <f t="shared" si="21"/>
        <v>9.6050535783668352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22.187946973091158</v>
      </c>
      <c r="C53" s="27">
        <f>D11-C11</f>
        <v>-32.781023828791689</v>
      </c>
      <c r="D53" s="27">
        <f t="shared" si="26"/>
        <v>12.570613607313476</v>
      </c>
      <c r="E53" s="27">
        <f t="shared" si="26"/>
        <v>-24.606387492568501</v>
      </c>
      <c r="F53" s="27">
        <f t="shared" si="21"/>
        <v>-12.035773885255026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-2.1629177366967554</v>
      </c>
      <c r="C54" s="27">
        <f t="shared" si="27"/>
        <v>-12.639887540384365</v>
      </c>
      <c r="D54" s="27">
        <f t="shared" si="27"/>
        <v>-16.063405099155005</v>
      </c>
      <c r="E54" s="27">
        <f t="shared" si="27"/>
        <v>-41.251777028743504</v>
      </c>
      <c r="F54" s="27">
        <f t="shared" si="21"/>
        <v>-57.31518212789851</v>
      </c>
    </row>
    <row r="55" spans="1:6" x14ac:dyDescent="0.2">
      <c r="A55" t="str">
        <f t="shared" si="19"/>
        <v>No Qualification</v>
      </c>
      <c r="B55" s="27">
        <f t="shared" ref="B55:E55" si="28">C13-B13</f>
        <v>-10.086934158721519</v>
      </c>
      <c r="C55" s="27">
        <f t="shared" si="28"/>
        <v>-0.76388737447499011</v>
      </c>
      <c r="D55" s="27">
        <f t="shared" si="28"/>
        <v>-23.860752942874846</v>
      </c>
      <c r="E55" s="27">
        <f t="shared" si="28"/>
        <v>-16.103152317949625</v>
      </c>
      <c r="F55" s="27">
        <f t="shared" si="21"/>
        <v>-39.963905260824475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84.165000000000646</v>
      </c>
      <c r="C57" s="29">
        <f t="shared" ref="C57" si="29">D15-C15</f>
        <v>-24.326999999999771</v>
      </c>
      <c r="D57" s="29">
        <f>E15-D15</f>
        <v>31.468000000000302</v>
      </c>
      <c r="E57" s="29">
        <f>F15-E15</f>
        <v>44.675999999999021</v>
      </c>
      <c r="F57" s="29">
        <f t="shared" si="21"/>
        <v>76.143999999999323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Greater Birmingham and Solihull</v>
      </c>
      <c r="H1"/>
      <c r="L1" s="46"/>
    </row>
    <row r="2" spans="1:68" x14ac:dyDescent="0.2">
      <c r="A2" s="1" t="s">
        <v>522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78.23830423205402</v>
      </c>
      <c r="N6" s="11">
        <v>78.467874911590627</v>
      </c>
      <c r="O6" s="11">
        <v>80.453645904908569</v>
      </c>
      <c r="P6" s="11">
        <v>85.459250239978644</v>
      </c>
      <c r="Q6" s="11">
        <v>73.410393424867934</v>
      </c>
      <c r="R6" s="11">
        <v>78.266189205403251</v>
      </c>
      <c r="S6" s="11">
        <v>71.50481154531569</v>
      </c>
      <c r="T6" s="11">
        <v>76.450503826155668</v>
      </c>
      <c r="U6" s="11">
        <v>62.759339427627644</v>
      </c>
      <c r="V6" s="11">
        <v>68.179255046681732</v>
      </c>
      <c r="W6" s="11">
        <v>67.415367672206742</v>
      </c>
      <c r="X6" s="11">
        <v>50.283913140012039</v>
      </c>
      <c r="Y6" s="11">
        <v>52.834385635141345</v>
      </c>
      <c r="Z6" s="11">
        <v>49.251365894741312</v>
      </c>
      <c r="AA6" s="11">
        <v>45.696551435325297</v>
      </c>
      <c r="AB6" s="11">
        <v>43.554614729331895</v>
      </c>
      <c r="AC6" s="11">
        <v>41.599296115845547</v>
      </c>
      <c r="AD6" s="11">
        <v>39.686762408945341</v>
      </c>
      <c r="AE6" s="11">
        <v>37.821106788663641</v>
      </c>
      <c r="AF6" s="11">
        <v>36.020013473715359</v>
      </c>
      <c r="AG6" s="11">
        <v>34.298775279796253</v>
      </c>
      <c r="AH6" s="11">
        <v>32.635108698104744</v>
      </c>
      <c r="AI6" s="11">
        <v>31.024621312794583</v>
      </c>
      <c r="AJ6" s="11">
        <v>29.476057550510678</v>
      </c>
      <c r="AK6" s="11">
        <v>28.041254054034553</v>
      </c>
      <c r="AL6" s="11">
        <v>27.45146241138227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155.71206425044724</v>
      </c>
      <c r="N7" s="11">
        <v>161.30292297793824</v>
      </c>
      <c r="O7" s="11">
        <v>145.89160742312799</v>
      </c>
      <c r="P7" s="11">
        <v>140.76543294349324</v>
      </c>
      <c r="Q7" s="11">
        <v>162.85266769091666</v>
      </c>
      <c r="R7" s="11">
        <v>143.75747569429123</v>
      </c>
      <c r="S7" s="11">
        <v>139.38504842157258</v>
      </c>
      <c r="T7" s="11">
        <v>145.73717186491936</v>
      </c>
      <c r="U7" s="11">
        <v>143.84274875722207</v>
      </c>
      <c r="V7" s="11">
        <v>141.59455795759447</v>
      </c>
      <c r="W7" s="11">
        <v>128.95467041721011</v>
      </c>
      <c r="X7" s="11">
        <v>129.95173716340352</v>
      </c>
      <c r="Y7" s="11">
        <v>124.78073760375999</v>
      </c>
      <c r="Z7" s="11">
        <v>120.87941851464598</v>
      </c>
      <c r="AA7" s="11">
        <v>117.03753734481974</v>
      </c>
      <c r="AB7" s="11">
        <v>112.8912653180551</v>
      </c>
      <c r="AC7" s="11">
        <v>108.66351551021926</v>
      </c>
      <c r="AD7" s="11">
        <v>104.41279443954807</v>
      </c>
      <c r="AE7" s="11">
        <v>100.18464747319351</v>
      </c>
      <c r="AF7" s="11">
        <v>95.979702752067425</v>
      </c>
      <c r="AG7" s="11">
        <v>91.84079058795254</v>
      </c>
      <c r="AH7" s="11">
        <v>87.72839712696549</v>
      </c>
      <c r="AI7" s="11">
        <v>83.66401723192223</v>
      </c>
      <c r="AJ7" s="11">
        <v>79.650451789773854</v>
      </c>
      <c r="AK7" s="11">
        <v>75.661366879033324</v>
      </c>
      <c r="AL7" s="11">
        <v>71.639488289311601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201.19669182310111</v>
      </c>
      <c r="N8" s="11">
        <v>212.21565430054704</v>
      </c>
      <c r="O8" s="11">
        <v>210.76447169956768</v>
      </c>
      <c r="P8" s="11">
        <v>209.06469451203256</v>
      </c>
      <c r="Q8" s="11">
        <v>203.20329957793976</v>
      </c>
      <c r="R8" s="11">
        <v>218.49543531881525</v>
      </c>
      <c r="S8" s="11">
        <v>223.07758512979569</v>
      </c>
      <c r="T8" s="11">
        <v>236.69726993039873</v>
      </c>
      <c r="U8" s="11">
        <v>251.42884201067494</v>
      </c>
      <c r="V8" s="11">
        <v>240.68338229190641</v>
      </c>
      <c r="W8" s="11">
        <v>207.90235846311472</v>
      </c>
      <c r="X8" s="11">
        <v>220.76016756346868</v>
      </c>
      <c r="Y8" s="11">
        <v>223.86635021661237</v>
      </c>
      <c r="Z8" s="11">
        <v>222.96244010516727</v>
      </c>
      <c r="AA8" s="11">
        <v>222.06595520838783</v>
      </c>
      <c r="AB8" s="11">
        <v>220.4729720704282</v>
      </c>
      <c r="AC8" s="11">
        <v>218.57494200037635</v>
      </c>
      <c r="AD8" s="11">
        <v>216.47772991157257</v>
      </c>
      <c r="AE8" s="11">
        <v>214.26501274916706</v>
      </c>
      <c r="AF8" s="11">
        <v>211.9230597532688</v>
      </c>
      <c r="AG8" s="11">
        <v>209.55790909161976</v>
      </c>
      <c r="AH8" s="11">
        <v>207.05430247367443</v>
      </c>
      <c r="AI8" s="11">
        <v>204.45299360224692</v>
      </c>
      <c r="AJ8" s="11">
        <v>201.75659214411655</v>
      </c>
      <c r="AK8" s="11">
        <v>198.94265930085078</v>
      </c>
      <c r="AL8" s="11">
        <v>195.8665845778597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174.08057930589135</v>
      </c>
      <c r="N9" s="11">
        <v>178.57453128667046</v>
      </c>
      <c r="O9" s="11">
        <v>190.30055083237389</v>
      </c>
      <c r="P9" s="11">
        <v>196.2805524120094</v>
      </c>
      <c r="Q9" s="11">
        <v>207.2754085442966</v>
      </c>
      <c r="R9" s="11">
        <v>195.63237127913578</v>
      </c>
      <c r="S9" s="11">
        <v>199.17325622999314</v>
      </c>
      <c r="T9" s="11">
        <v>215.37652131653931</v>
      </c>
      <c r="U9" s="11">
        <v>230.02119768971284</v>
      </c>
      <c r="V9" s="11">
        <v>223.55674346177884</v>
      </c>
      <c r="W9" s="11">
        <v>213.33005248094639</v>
      </c>
      <c r="X9" s="11">
        <v>217.20402632629813</v>
      </c>
      <c r="Y9" s="11">
        <v>219.04432252973726</v>
      </c>
      <c r="Z9" s="11">
        <v>220.1152260010505</v>
      </c>
      <c r="AA9" s="11">
        <v>221.27738742017308</v>
      </c>
      <c r="AB9" s="11">
        <v>221.82810607877434</v>
      </c>
      <c r="AC9" s="11">
        <v>222.15221404826113</v>
      </c>
      <c r="AD9" s="11">
        <v>222.35937521605911</v>
      </c>
      <c r="AE9" s="11">
        <v>222.52893609925127</v>
      </c>
      <c r="AF9" s="11">
        <v>222.68194176131976</v>
      </c>
      <c r="AG9" s="11">
        <v>222.88550755760295</v>
      </c>
      <c r="AH9" s="11">
        <v>223.01930776111848</v>
      </c>
      <c r="AI9" s="11">
        <v>223.11158109827267</v>
      </c>
      <c r="AJ9" s="11">
        <v>223.16697065134906</v>
      </c>
      <c r="AK9" s="11">
        <v>223.15477596072137</v>
      </c>
      <c r="AL9" s="11">
        <v>222.93510605931323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39.802771788930819</v>
      </c>
      <c r="N10" s="11">
        <v>41.889147550712252</v>
      </c>
      <c r="O10" s="11">
        <v>43.968930039716405</v>
      </c>
      <c r="P10" s="11">
        <v>44.36274663911383</v>
      </c>
      <c r="Q10" s="11">
        <v>47.15274492468</v>
      </c>
      <c r="R10" s="11">
        <v>52.708346749234764</v>
      </c>
      <c r="S10" s="11">
        <v>55.112136766649208</v>
      </c>
      <c r="T10" s="11">
        <v>49.256756930989084</v>
      </c>
      <c r="U10" s="11">
        <v>50.182015864830831</v>
      </c>
      <c r="V10" s="11">
        <v>52.933664696728094</v>
      </c>
      <c r="W10" s="11">
        <v>58.18511392957334</v>
      </c>
      <c r="X10" s="11">
        <v>58.824421484490628</v>
      </c>
      <c r="Y10" s="11">
        <v>57.414384663759591</v>
      </c>
      <c r="Z10" s="11">
        <v>58.506362616070021</v>
      </c>
      <c r="AA10" s="11">
        <v>59.619202914521495</v>
      </c>
      <c r="AB10" s="11">
        <v>60.548178134897526</v>
      </c>
      <c r="AC10" s="11">
        <v>61.439269508035252</v>
      </c>
      <c r="AD10" s="11">
        <v>62.315031642686634</v>
      </c>
      <c r="AE10">
        <v>63.200016363743046</v>
      </c>
      <c r="AF10">
        <v>64.072242611626876</v>
      </c>
      <c r="AG10">
        <v>64.98533772296291</v>
      </c>
      <c r="AH10">
        <v>65.893428234130184</v>
      </c>
      <c r="AI10" s="11">
        <v>66.825494533630732</v>
      </c>
      <c r="AJ10" s="11">
        <v>67.792145399628879</v>
      </c>
      <c r="AK10" s="11">
        <v>68.733923126344123</v>
      </c>
      <c r="AL10" s="11">
        <v>69.607577355160302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49.628432719901262</v>
      </c>
      <c r="N11" s="11">
        <v>50.944696006477706</v>
      </c>
      <c r="O11" s="11">
        <v>52.645514927952632</v>
      </c>
      <c r="P11" s="11">
        <v>51.456630597711829</v>
      </c>
      <c r="Q11" s="11">
        <v>53.504288630407942</v>
      </c>
      <c r="R11" s="11">
        <v>54.43655699609311</v>
      </c>
      <c r="S11" s="11">
        <v>59.307533278354761</v>
      </c>
      <c r="T11" s="11">
        <v>53.906095278989504</v>
      </c>
      <c r="U11" s="11">
        <v>52.970948445072885</v>
      </c>
      <c r="V11" s="11">
        <v>52.458365023556148</v>
      </c>
      <c r="W11" s="11">
        <v>58.725688284135749</v>
      </c>
      <c r="X11" s="11">
        <v>58.134141150727324</v>
      </c>
      <c r="Y11" s="11">
        <v>56.15767727144695</v>
      </c>
      <c r="Z11" s="11">
        <v>56.776493354081609</v>
      </c>
      <c r="AA11" s="11">
        <v>57.480209964708855</v>
      </c>
      <c r="AB11" s="11">
        <v>58.045983784672551</v>
      </c>
      <c r="AC11" s="11">
        <v>58.589225796582554</v>
      </c>
      <c r="AD11" s="11">
        <v>59.144975597250451</v>
      </c>
      <c r="AE11">
        <v>59.684082808417656</v>
      </c>
      <c r="AF11">
        <v>60.343746643754685</v>
      </c>
      <c r="AG11">
        <v>61.031190687059471</v>
      </c>
      <c r="AH11">
        <v>61.738525071387578</v>
      </c>
      <c r="AI11" s="11">
        <v>62.48778303999827</v>
      </c>
      <c r="AJ11" s="11">
        <v>63.246236607891738</v>
      </c>
      <c r="AK11" s="11">
        <v>64.013931363670466</v>
      </c>
      <c r="AL11" s="11">
        <v>64.73653720152214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125.52413015305945</v>
      </c>
      <c r="N12" s="11">
        <v>137.09720073919016</v>
      </c>
      <c r="O12" s="11">
        <v>145.52433135829392</v>
      </c>
      <c r="P12" s="11">
        <v>151.17692244060032</v>
      </c>
      <c r="Q12" s="11">
        <v>162.96825541996029</v>
      </c>
      <c r="R12" s="11">
        <v>176.89909953467122</v>
      </c>
      <c r="S12" s="11">
        <v>190.09053713079695</v>
      </c>
      <c r="T12" s="11">
        <v>179.22682304402059</v>
      </c>
      <c r="U12" s="11">
        <v>180.1890761718366</v>
      </c>
      <c r="V12" s="11">
        <v>185.71443764227644</v>
      </c>
      <c r="W12" s="11">
        <v>206.91743622482389</v>
      </c>
      <c r="X12" s="11">
        <v>211.32016156646807</v>
      </c>
      <c r="Y12" s="11">
        <v>208.2073951588745</v>
      </c>
      <c r="Z12" s="11">
        <v>212.64295238943618</v>
      </c>
      <c r="AA12" s="11">
        <v>217.18315701065467</v>
      </c>
      <c r="AB12" s="11">
        <v>221.15939998539372</v>
      </c>
      <c r="AC12" s="11">
        <v>224.86402225877396</v>
      </c>
      <c r="AD12" s="11">
        <v>228.41987625183353</v>
      </c>
      <c r="AE12">
        <v>231.95726506669291</v>
      </c>
      <c r="AF12">
        <v>235.35817746774774</v>
      </c>
      <c r="AG12">
        <v>238.80013297825207</v>
      </c>
      <c r="AH12">
        <v>242.17162082738616</v>
      </c>
      <c r="AI12">
        <v>245.4558342162747</v>
      </c>
      <c r="AJ12">
        <v>248.67937927652611</v>
      </c>
      <c r="AK12">
        <v>251.86022699691048</v>
      </c>
      <c r="AL12">
        <v>254.89366918877212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60.298218031882193</v>
      </c>
      <c r="N13" s="11">
        <v>50.400709174234933</v>
      </c>
      <c r="O13" s="11">
        <v>56.460345755586047</v>
      </c>
      <c r="P13" s="11">
        <v>62.736707241106345</v>
      </c>
      <c r="Q13" s="11">
        <v>62.070047060101047</v>
      </c>
      <c r="R13" s="11">
        <v>74.090323635896567</v>
      </c>
      <c r="S13" s="11">
        <v>80.230111255598487</v>
      </c>
      <c r="T13" s="11">
        <v>81.971956989106005</v>
      </c>
      <c r="U13" s="11">
        <v>97.627874669265864</v>
      </c>
      <c r="V13" s="11">
        <v>108.59235012988198</v>
      </c>
      <c r="W13" s="11">
        <v>108.37450430430711</v>
      </c>
      <c r="X13" s="11">
        <v>109.02715218191295</v>
      </c>
      <c r="Y13" s="11">
        <v>118.2832168785739</v>
      </c>
      <c r="Z13" s="11">
        <v>124.91012635208467</v>
      </c>
      <c r="AA13" s="11">
        <v>131.7245205770472</v>
      </c>
      <c r="AB13" s="11">
        <v>138.25835637020882</v>
      </c>
      <c r="AC13" s="11">
        <v>144.71976568312101</v>
      </c>
      <c r="AD13" s="11">
        <v>151.17631015131491</v>
      </c>
      <c r="AE13">
        <v>157.70284812661711</v>
      </c>
      <c r="AF13">
        <v>164.28175932463358</v>
      </c>
      <c r="AG13">
        <v>170.97080767695201</v>
      </c>
      <c r="AH13">
        <v>177.69142409642751</v>
      </c>
      <c r="AI13">
        <v>184.46218621110458</v>
      </c>
      <c r="AJ13">
        <v>191.27895870234087</v>
      </c>
      <c r="AK13">
        <v>198.11573381363471</v>
      </c>
      <c r="AL13">
        <v>204.86771739151666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8.7878076947335515</v>
      </c>
      <c r="N14" s="11">
        <v>7.4882630526381666</v>
      </c>
      <c r="O14" s="11">
        <v>8.3446020584725904</v>
      </c>
      <c r="P14" s="11">
        <v>9.2300629739535047</v>
      </c>
      <c r="Q14" s="11">
        <v>9.6038947268309922</v>
      </c>
      <c r="R14" s="11">
        <v>11.099201586458138</v>
      </c>
      <c r="S14" s="11">
        <v>11.996980241922508</v>
      </c>
      <c r="T14" s="11">
        <v>12.183900818882181</v>
      </c>
      <c r="U14" s="11">
        <v>14.400956963756791</v>
      </c>
      <c r="V14" s="11">
        <v>15.837243749595789</v>
      </c>
      <c r="W14" s="11">
        <v>15.417808223682202</v>
      </c>
      <c r="X14" s="11">
        <v>15.683279423218094</v>
      </c>
      <c r="Y14" s="11">
        <v>17.099530042093448</v>
      </c>
      <c r="Z14" s="11">
        <v>18.034614772723366</v>
      </c>
      <c r="AA14" s="11">
        <v>18.999478124362007</v>
      </c>
      <c r="AB14" s="11">
        <v>19.932123528238243</v>
      </c>
      <c r="AC14" s="11">
        <v>20.861749078784293</v>
      </c>
      <c r="AD14" s="11">
        <v>21.798144380790035</v>
      </c>
      <c r="AE14">
        <v>22.719084524252654</v>
      </c>
      <c r="AF14">
        <v>23.641356211866604</v>
      </c>
      <c r="AG14">
        <v>24.582548417801572</v>
      </c>
      <c r="AH14">
        <v>25.528885710806161</v>
      </c>
      <c r="AI14">
        <v>26.482488753756439</v>
      </c>
      <c r="AJ14">
        <v>27.439207877860973</v>
      </c>
      <c r="AK14">
        <v>28.410128504799726</v>
      </c>
      <c r="AL14">
        <v>29.368857525161705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Greater Birmingham and Solihull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LEP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Greater Birmingham and Solihull</v>
      </c>
      <c r="W1" s="203" t="str">
        <f>CONCATENATE("Shift-share Figure 1: Levels of Employment, ",C4," - ",F40,", ",Info!B5)</f>
        <v>Shift-share Figure 1: Levels of Employment, 2015 - 2035, Greater Birmingham and Solihull</v>
      </c>
      <c r="AK1" s="203" t="str">
        <f>CONCATENATE("Shift-share Figure 1.1: Net Changes, ",C4,"-",F40,", ",Info!B5)</f>
        <v>Shift-share Figure 1.1: Net Changes, 2015-2035, Greater Birmingham and Solihull</v>
      </c>
    </row>
    <row r="2" spans="1:97" ht="18.75" customHeight="1" x14ac:dyDescent="0.25">
      <c r="A2" s="136" t="s">
        <v>520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504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58.796138721630605</v>
      </c>
      <c r="C8" s="141">
        <f t="shared" ref="C8:C33" si="0">B8/B$35*100</f>
        <v>5.8481217366114091</v>
      </c>
      <c r="E8" s="151">
        <v>74.283677901899935</v>
      </c>
      <c r="F8" s="141">
        <f t="shared" ref="F8:F33" si="1">E8/E$35*100</f>
        <v>6.9735330444329389</v>
      </c>
      <c r="H8" s="151">
        <f>E8-B8</f>
        <v>15.48753918026933</v>
      </c>
      <c r="I8" s="141">
        <f>IF(B8&lt;&gt;0,((E8/B8)-1)*100,0)</f>
        <v>26.341082113563342</v>
      </c>
      <c r="K8" s="207">
        <f t="shared" ref="K8:K33" si="2">(($E$35/$B$35)-1)*B8</f>
        <v>3.4993990847535854</v>
      </c>
      <c r="L8" s="141">
        <f>IF(B8&lt;&gt;0,K8/B8*100,0)</f>
        <v>5.951749827180719</v>
      </c>
      <c r="N8" s="151">
        <f>H8-(K8+Q8)</f>
        <v>11.706794707306898</v>
      </c>
      <c r="O8" s="141">
        <f>IF(B8&lt;&gt;0,N8/B8*100,0)</f>
        <v>19.9108223122143</v>
      </c>
      <c r="Q8" s="151">
        <v>0.28134538820884675</v>
      </c>
      <c r="R8" s="141">
        <f>IF(B8&lt;&gt;0,Q8/B8*100,0)</f>
        <v>0.47850997416832436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26.538939829705765</v>
      </c>
      <c r="C9" s="141">
        <f t="shared" si="0"/>
        <v>2.6396793098868363</v>
      </c>
      <c r="E9" s="151">
        <v>29.972932343543281</v>
      </c>
      <c r="F9" s="141">
        <f t="shared" si="1"/>
        <v>2.8137706699482892</v>
      </c>
      <c r="H9" s="151">
        <f t="shared" ref="H9:H32" si="3">E9-B9</f>
        <v>3.4339925138375165</v>
      </c>
      <c r="I9" s="141">
        <f t="shared" ref="I9:I32" si="4">IF(B9&lt;&gt;0,((E9/B9)-1)*100,0)</f>
        <v>12.939448734096581</v>
      </c>
      <c r="K9" s="207">
        <f t="shared" si="2"/>
        <v>1.5795313054501079</v>
      </c>
      <c r="L9" s="141">
        <f t="shared" ref="L9:L32" si="5">IF(B9&lt;&gt;0,K9/B9*100,0)</f>
        <v>5.951749827180719</v>
      </c>
      <c r="N9" s="151">
        <f t="shared" ref="N9:N31" si="6">H9-(K9+Q9)</f>
        <v>1.9986509247058999</v>
      </c>
      <c r="O9" s="141">
        <f>IF(B9&lt;&gt;0,N9/B9*100,0)</f>
        <v>7.5310126837423814</v>
      </c>
      <c r="Q9" s="151">
        <v>-0.14418971631849123</v>
      </c>
      <c r="R9" s="141">
        <f>IF(B9&lt;&gt;0,Q9/B9*100,0)</f>
        <v>-0.54331377682651705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50.047853661205387</v>
      </c>
      <c r="C10" s="141">
        <f t="shared" si="0"/>
        <v>4.9779789494776034</v>
      </c>
      <c r="E10" s="151">
        <v>62.925743672435793</v>
      </c>
      <c r="F10" s="141">
        <f t="shared" si="1"/>
        <v>5.9072836084496627</v>
      </c>
      <c r="H10" s="151">
        <f t="shared" si="3"/>
        <v>12.877890011230406</v>
      </c>
      <c r="I10" s="141">
        <f t="shared" si="4"/>
        <v>25.731153424492813</v>
      </c>
      <c r="K10" s="207">
        <f t="shared" si="2"/>
        <v>2.9787230437884507</v>
      </c>
      <c r="L10" s="141">
        <f t="shared" si="5"/>
        <v>5.951749827180719</v>
      </c>
      <c r="N10" s="151">
        <f t="shared" si="6"/>
        <v>9.0095719662121709</v>
      </c>
      <c r="O10" s="141">
        <f t="shared" ref="O10:O32" si="7">IF(B10&lt;&gt;0,N10/B10*100,0)</f>
        <v>18.001914781804008</v>
      </c>
      <c r="Q10" s="151">
        <v>0.88959500122978308</v>
      </c>
      <c r="R10" s="141">
        <f t="shared" ref="R10:R32" si="8">IF(B10&lt;&gt;0,Q10/B10*100,0)</f>
        <v>1.7774888155080923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41.212032952974852</v>
      </c>
      <c r="C11" s="141">
        <f t="shared" si="0"/>
        <v>4.099129483031362</v>
      </c>
      <c r="E11" s="151">
        <v>51.276772697525793</v>
      </c>
      <c r="F11" s="141">
        <f t="shared" si="1"/>
        <v>4.8137124994039517</v>
      </c>
      <c r="H11" s="151">
        <f>E11-B11</f>
        <v>10.064739744550941</v>
      </c>
      <c r="I11" s="141">
        <f>IF(B11&lt;&gt;0,((E11/B11)-1)*100,0)</f>
        <v>24.421847269789755</v>
      </c>
      <c r="K11" s="207">
        <f t="shared" si="2"/>
        <v>2.4528371000563416</v>
      </c>
      <c r="L11" s="141">
        <f t="shared" si="5"/>
        <v>5.951749827180719</v>
      </c>
      <c r="N11" s="151">
        <f t="shared" si="6"/>
        <v>5.5861354662091083</v>
      </c>
      <c r="O11" s="141">
        <f t="shared" si="7"/>
        <v>13.554622438992975</v>
      </c>
      <c r="Q11" s="151">
        <v>2.0257671782854914</v>
      </c>
      <c r="R11" s="141">
        <f>IF(B11&lt;&gt;0,Q11/B11*100,0)</f>
        <v>4.9154750036160575</v>
      </c>
      <c r="T11" s="136"/>
    </row>
    <row r="12" spans="1:97" x14ac:dyDescent="0.2">
      <c r="A12" s="10" t="str">
        <f>name!$D8</f>
        <v>23 Teaching and other educational professionals</v>
      </c>
      <c r="B12" s="151">
        <v>41.560878286205856</v>
      </c>
      <c r="C12" s="141">
        <f t="shared" si="0"/>
        <v>4.1338271693138315</v>
      </c>
      <c r="E12" s="151">
        <v>44.666463044037648</v>
      </c>
      <c r="F12" s="141">
        <f t="shared" si="1"/>
        <v>4.193156085067411</v>
      </c>
      <c r="H12" s="151">
        <f t="shared" si="3"/>
        <v>3.1055847578317923</v>
      </c>
      <c r="I12" s="141">
        <f t="shared" si="4"/>
        <v>7.4723751900655611</v>
      </c>
      <c r="K12" s="207">
        <f t="shared" si="2"/>
        <v>2.473599501574046</v>
      </c>
      <c r="L12" s="141">
        <f t="shared" si="5"/>
        <v>5.951749827180719</v>
      </c>
      <c r="N12" s="151">
        <f t="shared" si="6"/>
        <v>4.9368536240695686</v>
      </c>
      <c r="O12" s="141">
        <f t="shared" si="7"/>
        <v>11.878607545471725</v>
      </c>
      <c r="Q12" s="151">
        <v>-4.3048683678118218</v>
      </c>
      <c r="R12" s="141">
        <f t="shared" si="8"/>
        <v>-10.357982182586879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50.109633368333633</v>
      </c>
      <c r="C13" s="141">
        <f t="shared" si="0"/>
        <v>4.9841238300087669</v>
      </c>
      <c r="E13" s="151">
        <v>67.536558801858945</v>
      </c>
      <c r="F13" s="141">
        <f t="shared" si="1"/>
        <v>6.3401333619212981</v>
      </c>
      <c r="H13" s="151">
        <f t="shared" si="3"/>
        <v>17.426925433525312</v>
      </c>
      <c r="I13" s="141">
        <f t="shared" si="4"/>
        <v>34.777595169032139</v>
      </c>
      <c r="K13" s="207">
        <f t="shared" si="2"/>
        <v>2.9824000174006891</v>
      </c>
      <c r="L13" s="141">
        <f t="shared" si="5"/>
        <v>5.9517498271807199</v>
      </c>
      <c r="N13" s="151">
        <f>H13-(K13+Q13)</f>
        <v>14.170650310667774</v>
      </c>
      <c r="O13" s="141">
        <f>IF(B13&lt;&gt;0,N13/B13*100,0)</f>
        <v>28.279293537243877</v>
      </c>
      <c r="Q13" s="151">
        <v>0.27387510545684796</v>
      </c>
      <c r="R13" s="141">
        <f t="shared" si="8"/>
        <v>0.54655180460753694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15.820651402955766</v>
      </c>
      <c r="C14" s="141">
        <f t="shared" si="0"/>
        <v>1.5735913508711359</v>
      </c>
      <c r="E14" s="151">
        <v>20.042761858955288</v>
      </c>
      <c r="F14" s="141">
        <f t="shared" si="1"/>
        <v>1.8815554920383126</v>
      </c>
      <c r="H14" s="151">
        <f t="shared" si="3"/>
        <v>4.2221104559995215</v>
      </c>
      <c r="I14" s="141">
        <f t="shared" si="4"/>
        <v>26.687336371059335</v>
      </c>
      <c r="K14" s="207">
        <f t="shared" si="2"/>
        <v>0.94160559253428378</v>
      </c>
      <c r="L14" s="141">
        <f>IF(B14&lt;&gt;0,K14/B14*100,0)</f>
        <v>5.951749827180719</v>
      </c>
      <c r="N14" s="151">
        <f t="shared" si="6"/>
        <v>3.3526745330344916</v>
      </c>
      <c r="O14" s="141">
        <f t="shared" si="7"/>
        <v>21.191760362080366</v>
      </c>
      <c r="Q14" s="151">
        <v>-7.2169669569254052E-2</v>
      </c>
      <c r="R14" s="141">
        <f t="shared" si="8"/>
        <v>-0.45617381820176267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17.573819505003204</v>
      </c>
      <c r="C15" s="141">
        <f t="shared" si="0"/>
        <v>1.7479691366991956</v>
      </c>
      <c r="E15" s="151">
        <v>21.377910293021923</v>
      </c>
      <c r="F15" s="141">
        <f t="shared" si="1"/>
        <v>2.0068952973247773</v>
      </c>
      <c r="H15" s="151">
        <f t="shared" si="3"/>
        <v>3.8040907880187191</v>
      </c>
      <c r="I15" s="141">
        <f t="shared" si="4"/>
        <v>21.646351761697048</v>
      </c>
      <c r="K15" s="207">
        <f t="shared" si="2"/>
        <v>1.0459497720180797</v>
      </c>
      <c r="L15" s="141">
        <f t="shared" si="5"/>
        <v>5.951749827180719</v>
      </c>
      <c r="N15" s="151">
        <f t="shared" si="6"/>
        <v>2.0000682505582885</v>
      </c>
      <c r="O15" s="141">
        <f t="shared" si="7"/>
        <v>11.38095363952541</v>
      </c>
      <c r="Q15" s="151">
        <v>0.75807276544235069</v>
      </c>
      <c r="R15" s="141">
        <f t="shared" si="8"/>
        <v>4.3136482949909096</v>
      </c>
      <c r="T15" s="11"/>
    </row>
    <row r="16" spans="1:97" x14ac:dyDescent="0.2">
      <c r="A16" s="10" t="str">
        <f>name!$D12</f>
        <v>33 Protective service occupations</v>
      </c>
      <c r="B16" s="151">
        <v>10.10639175524768</v>
      </c>
      <c r="C16" s="141">
        <f t="shared" si="0"/>
        <v>1.0052260333352578</v>
      </c>
      <c r="E16" s="151">
        <v>11.496682943321151</v>
      </c>
      <c r="F16" s="141">
        <f t="shared" si="1"/>
        <v>1.0792747568651018</v>
      </c>
      <c r="H16" s="151">
        <f t="shared" si="3"/>
        <v>1.390291188073471</v>
      </c>
      <c r="I16" s="141">
        <f t="shared" si="4"/>
        <v>13.756553493501489</v>
      </c>
      <c r="K16" s="207">
        <f t="shared" si="2"/>
        <v>0.60150715382716025</v>
      </c>
      <c r="L16" s="141">
        <f t="shared" si="5"/>
        <v>5.951749827180719</v>
      </c>
      <c r="N16" s="151">
        <f t="shared" si="6"/>
        <v>0.96560100867057075</v>
      </c>
      <c r="O16" s="141">
        <f t="shared" si="7"/>
        <v>9.5543595781272632</v>
      </c>
      <c r="Q16" s="151">
        <v>-0.17681697442426</v>
      </c>
      <c r="R16" s="141">
        <f t="shared" si="8"/>
        <v>-1.7495559118064952</v>
      </c>
      <c r="T16" s="11"/>
    </row>
    <row r="17" spans="1:20" x14ac:dyDescent="0.2">
      <c r="A17" s="10" t="str">
        <f>name!$D13</f>
        <v>34 Culture, media and sports occupations</v>
      </c>
      <c r="B17" s="151">
        <v>16.455833438445399</v>
      </c>
      <c r="C17" s="141">
        <f t="shared" si="0"/>
        <v>1.6367693409435593</v>
      </c>
      <c r="E17" s="151">
        <v>18.579704574713794</v>
      </c>
      <c r="F17" s="141">
        <f t="shared" si="1"/>
        <v>1.7442079803678463</v>
      </c>
      <c r="H17" s="151">
        <f t="shared" si="3"/>
        <v>2.1238711362683951</v>
      </c>
      <c r="I17" s="141">
        <f t="shared" si="4"/>
        <v>12.906493883843284</v>
      </c>
      <c r="K17" s="207">
        <f t="shared" si="2"/>
        <v>0.979410038233821</v>
      </c>
      <c r="L17" s="141">
        <f t="shared" si="5"/>
        <v>5.951749827180719</v>
      </c>
      <c r="N17" s="151">
        <f t="shared" si="6"/>
        <v>1.3279537204999059</v>
      </c>
      <c r="O17" s="141">
        <f t="shared" si="7"/>
        <v>8.0698053092676378</v>
      </c>
      <c r="Q17" s="151">
        <v>-0.18349262246533168</v>
      </c>
      <c r="R17" s="141">
        <f t="shared" si="8"/>
        <v>-1.1150612526050607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57.758194042394415</v>
      </c>
      <c r="C18" s="141">
        <f t="shared" si="0"/>
        <v>5.7448832081634826</v>
      </c>
      <c r="E18" s="151">
        <v>66.787380048494541</v>
      </c>
      <c r="F18" s="141">
        <f t="shared" si="1"/>
        <v>6.2698026655915715</v>
      </c>
      <c r="H18" s="151">
        <f t="shared" si="3"/>
        <v>9.0291860061001259</v>
      </c>
      <c r="I18" s="141">
        <f t="shared" si="4"/>
        <v>15.63273602265458</v>
      </c>
      <c r="K18" s="207">
        <f t="shared" si="2"/>
        <v>3.4376232141009138</v>
      </c>
      <c r="L18" s="141">
        <f t="shared" si="5"/>
        <v>5.951749827180719</v>
      </c>
      <c r="N18" s="151">
        <f t="shared" si="6"/>
        <v>4.7455603939768976</v>
      </c>
      <c r="O18" s="141">
        <f t="shared" si="7"/>
        <v>8.216254806190209</v>
      </c>
      <c r="Q18" s="151">
        <v>0.84600239802231469</v>
      </c>
      <c r="R18" s="141">
        <f t="shared" si="8"/>
        <v>1.464731389283658</v>
      </c>
      <c r="T18" s="11"/>
    </row>
    <row r="19" spans="1:20" x14ac:dyDescent="0.2">
      <c r="A19" s="10" t="str">
        <f>name!$D15</f>
        <v>41 Administrative occupations</v>
      </c>
      <c r="B19" s="151">
        <v>104.13476923491712</v>
      </c>
      <c r="C19" s="141">
        <f t="shared" si="0"/>
        <v>10.357700705194244</v>
      </c>
      <c r="E19" s="151">
        <v>109.86571933383395</v>
      </c>
      <c r="F19" s="141">
        <f t="shared" si="1"/>
        <v>10.313870366471049</v>
      </c>
      <c r="H19" s="151">
        <f t="shared" si="3"/>
        <v>5.7309500989168356</v>
      </c>
      <c r="I19" s="141">
        <f t="shared" si="4"/>
        <v>5.5033973196679575</v>
      </c>
      <c r="K19" s="207">
        <f t="shared" si="2"/>
        <v>6.1978409479742202</v>
      </c>
      <c r="L19" s="141">
        <f t="shared" si="5"/>
        <v>5.951749827180719</v>
      </c>
      <c r="N19" s="151">
        <f t="shared" si="6"/>
        <v>-1.9579192758596919</v>
      </c>
      <c r="O19" s="141">
        <f t="shared" si="7"/>
        <v>-1.8801782442546462</v>
      </c>
      <c r="Q19" s="151">
        <v>1.4910284268023071</v>
      </c>
      <c r="R19" s="141">
        <f t="shared" si="8"/>
        <v>1.4318257367418785</v>
      </c>
      <c r="T19" s="11"/>
    </row>
    <row r="20" spans="1:20" x14ac:dyDescent="0.2">
      <c r="A20" s="10" t="str">
        <f>name!$D16</f>
        <v>42 Secretarial and related occupations</v>
      </c>
      <c r="B20" s="151">
        <v>23.865015802512549</v>
      </c>
      <c r="C20" s="141">
        <f t="shared" si="0"/>
        <v>2.3737191028822346</v>
      </c>
      <c r="E20" s="151">
        <v>21.383490131049783</v>
      </c>
      <c r="F20" s="141">
        <f t="shared" si="1"/>
        <v>2.0074191160958565</v>
      </c>
      <c r="H20" s="151">
        <f t="shared" si="3"/>
        <v>-2.4815256714627658</v>
      </c>
      <c r="I20" s="141">
        <f t="shared" si="4"/>
        <v>-10.398173175320114</v>
      </c>
      <c r="K20" s="207">
        <f t="shared" si="2"/>
        <v>1.4203860367826919</v>
      </c>
      <c r="L20" s="141">
        <f t="shared" si="5"/>
        <v>5.951749827180719</v>
      </c>
      <c r="N20" s="151">
        <f t="shared" si="6"/>
        <v>-4.1609435214438406</v>
      </c>
      <c r="O20" s="141">
        <f t="shared" si="7"/>
        <v>-17.435326906449269</v>
      </c>
      <c r="Q20" s="151">
        <v>0.25903181319838259</v>
      </c>
      <c r="R20" s="141">
        <f t="shared" si="8"/>
        <v>1.0854039039484369</v>
      </c>
      <c r="T20" s="11"/>
    </row>
    <row r="21" spans="1:20" x14ac:dyDescent="0.2">
      <c r="A21" s="10" t="str">
        <f>name!$D17</f>
        <v>51 Skilled agricultural and related trades</v>
      </c>
      <c r="B21" s="151">
        <v>9.2706366696121076</v>
      </c>
      <c r="C21" s="141">
        <f t="shared" si="0"/>
        <v>0.92209816832478209</v>
      </c>
      <c r="E21" s="151">
        <v>6.9029287770460463</v>
      </c>
      <c r="F21" s="141">
        <f t="shared" si="1"/>
        <v>0.64802663639876745</v>
      </c>
      <c r="H21" s="151">
        <f t="shared" si="3"/>
        <v>-2.3677078925660613</v>
      </c>
      <c r="I21" s="141">
        <f t="shared" si="4"/>
        <v>-25.53986286968928</v>
      </c>
      <c r="K21" s="207">
        <f t="shared" si="2"/>
        <v>0.55176510196219097</v>
      </c>
      <c r="L21" s="141">
        <f t="shared" si="5"/>
        <v>5.951749827180719</v>
      </c>
      <c r="N21" s="151">
        <f t="shared" si="6"/>
        <v>-0.33453701285975601</v>
      </c>
      <c r="O21" s="141">
        <f t="shared" si="7"/>
        <v>-3.6085656765767018</v>
      </c>
      <c r="Q21" s="151">
        <v>-2.5849359816684965</v>
      </c>
      <c r="R21" s="141">
        <f t="shared" si="8"/>
        <v>-27.883047020293294</v>
      </c>
      <c r="T21" s="11"/>
    </row>
    <row r="22" spans="1:20" x14ac:dyDescent="0.2">
      <c r="A22" s="10" t="str">
        <f>name!$D18</f>
        <v>52 Skilled metal, electrical and electronic trades</v>
      </c>
      <c r="B22" s="151">
        <v>46.787342069119525</v>
      </c>
      <c r="C22" s="141">
        <f t="shared" si="0"/>
        <v>4.6536741714984338</v>
      </c>
      <c r="E22" s="151">
        <v>40.420773695204971</v>
      </c>
      <c r="F22" s="141">
        <f t="shared" si="1"/>
        <v>3.7945832652134763</v>
      </c>
      <c r="H22" s="151">
        <f t="shared" si="3"/>
        <v>-6.3665683739145535</v>
      </c>
      <c r="I22" s="141">
        <f t="shared" si="4"/>
        <v>-13.607458967233367</v>
      </c>
      <c r="K22" s="207">
        <f t="shared" si="2"/>
        <v>2.784665550741273</v>
      </c>
      <c r="L22" s="141">
        <f t="shared" si="5"/>
        <v>5.9517498271807181</v>
      </c>
      <c r="N22" s="151">
        <f t="shared" si="6"/>
        <v>-7.2668152449439205</v>
      </c>
      <c r="O22" s="141">
        <f t="shared" si="7"/>
        <v>-15.53158380787813</v>
      </c>
      <c r="Q22" s="151">
        <v>-1.8844186797119056</v>
      </c>
      <c r="R22" s="141">
        <f t="shared" si="8"/>
        <v>-4.0276249865359537</v>
      </c>
      <c r="T22" s="11"/>
    </row>
    <row r="23" spans="1:20" x14ac:dyDescent="0.2">
      <c r="A23" s="10" t="str">
        <f>name!$D19</f>
        <v>53 Skilled construction and building trades</v>
      </c>
      <c r="B23" s="151">
        <v>35.089469355038794</v>
      </c>
      <c r="C23" s="141">
        <f t="shared" si="0"/>
        <v>3.4901524644826409</v>
      </c>
      <c r="E23" s="151">
        <v>32.940122097143991</v>
      </c>
      <c r="F23" s="141">
        <f t="shared" si="1"/>
        <v>3.092321710772671</v>
      </c>
      <c r="H23" s="151">
        <f t="shared" si="3"/>
        <v>-2.149347257894803</v>
      </c>
      <c r="I23" s="141">
        <f t="shared" si="4"/>
        <v>-6.1253341740437612</v>
      </c>
      <c r="K23" s="207">
        <f t="shared" si="2"/>
        <v>2.0884374316971526</v>
      </c>
      <c r="L23" s="141">
        <f t="shared" si="5"/>
        <v>5.9517498271807181</v>
      </c>
      <c r="N23" s="151">
        <f t="shared" si="6"/>
        <v>-4.5965140595871965</v>
      </c>
      <c r="O23" s="141">
        <f t="shared" si="7"/>
        <v>-13.09941171546142</v>
      </c>
      <c r="Q23" s="151">
        <v>0.35872936999524052</v>
      </c>
      <c r="R23" s="141">
        <f t="shared" si="8"/>
        <v>1.0223277142369425</v>
      </c>
      <c r="T23" s="11"/>
    </row>
    <row r="24" spans="1:20" x14ac:dyDescent="0.2">
      <c r="A24" s="10" t="str">
        <f>name!$D20</f>
        <v>54 Textiles, printing and other skilled trades</v>
      </c>
      <c r="B24" s="151">
        <v>19.711469229925719</v>
      </c>
      <c r="C24" s="141">
        <f t="shared" si="0"/>
        <v>1.9605891504175736</v>
      </c>
      <c r="E24" s="151">
        <v>17.180225400047998</v>
      </c>
      <c r="F24" s="141">
        <f t="shared" si="1"/>
        <v>1.612828994496738</v>
      </c>
      <c r="H24" s="151">
        <f t="shared" si="3"/>
        <v>-2.5312438298777202</v>
      </c>
      <c r="I24" s="141">
        <f t="shared" si="4"/>
        <v>-12.841477214873542</v>
      </c>
      <c r="K24" s="207">
        <f t="shared" si="2"/>
        <v>1.1731773358268847</v>
      </c>
      <c r="L24" s="141">
        <f t="shared" si="5"/>
        <v>5.9517498271807199</v>
      </c>
      <c r="N24" s="151">
        <f t="shared" si="6"/>
        <v>-2.9400713377123475</v>
      </c>
      <c r="O24" s="141">
        <f t="shared" si="7"/>
        <v>-14.915536246525784</v>
      </c>
      <c r="Q24" s="151">
        <v>-0.76434982799225726</v>
      </c>
      <c r="R24" s="141">
        <f t="shared" si="8"/>
        <v>-3.8776907955284754</v>
      </c>
      <c r="T24" s="11"/>
    </row>
    <row r="25" spans="1:20" x14ac:dyDescent="0.2">
      <c r="A25" s="10" t="str">
        <f>name!$D21</f>
        <v>61 Caring personal service occupations</v>
      </c>
      <c r="B25" s="151">
        <v>76.861052980682004</v>
      </c>
      <c r="C25" s="141">
        <f t="shared" si="0"/>
        <v>7.6449373106503504</v>
      </c>
      <c r="E25" s="151">
        <v>78.745397580907436</v>
      </c>
      <c r="F25" s="141">
        <f t="shared" si="1"/>
        <v>7.3923861558478725</v>
      </c>
      <c r="H25" s="151">
        <f t="shared" si="3"/>
        <v>1.8843446002254325</v>
      </c>
      <c r="I25" s="141">
        <f t="shared" si="4"/>
        <v>2.4516247529148938</v>
      </c>
      <c r="K25" s="207">
        <f t="shared" si="2"/>
        <v>4.5745775879470223</v>
      </c>
      <c r="L25" s="141">
        <f t="shared" si="5"/>
        <v>5.951749827180719</v>
      </c>
      <c r="N25" s="151">
        <f t="shared" si="6"/>
        <v>-3.5932470541057722</v>
      </c>
      <c r="O25" s="141">
        <f t="shared" si="7"/>
        <v>-4.6749906679119873</v>
      </c>
      <c r="Q25" s="151">
        <v>0.90301406638418191</v>
      </c>
      <c r="R25" s="141">
        <f t="shared" si="8"/>
        <v>1.1748655936461636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22.284331845722235</v>
      </c>
      <c r="C26" s="141">
        <f t="shared" si="0"/>
        <v>2.2164973463620643</v>
      </c>
      <c r="E26" s="151">
        <v>20.356129383453865</v>
      </c>
      <c r="F26" s="141">
        <f t="shared" si="1"/>
        <v>1.9109735129126817</v>
      </c>
      <c r="H26" s="151">
        <f t="shared" si="3"/>
        <v>-1.92820246226837</v>
      </c>
      <c r="I26" s="141">
        <f t="shared" si="4"/>
        <v>-8.6527272866765976</v>
      </c>
      <c r="K26" s="207">
        <f t="shared" si="2"/>
        <v>1.326307682116151</v>
      </c>
      <c r="L26" s="141">
        <f t="shared" si="5"/>
        <v>5.951749827180719</v>
      </c>
      <c r="N26" s="151">
        <f t="shared" si="6"/>
        <v>-2.7233506137344445</v>
      </c>
      <c r="O26" s="141">
        <f t="shared" si="7"/>
        <v>-12.220921105414371</v>
      </c>
      <c r="Q26" s="151">
        <v>-0.53115953065007626</v>
      </c>
      <c r="R26" s="141">
        <f t="shared" si="8"/>
        <v>-2.3835560084429419</v>
      </c>
      <c r="T26" s="11"/>
    </row>
    <row r="27" spans="1:20" x14ac:dyDescent="0.2">
      <c r="A27" s="10" t="str">
        <f>name!$D23</f>
        <v>63 Community and civil enforcement occupations</v>
      </c>
      <c r="B27" s="151">
        <v>0.98052844721121291</v>
      </c>
      <c r="C27" s="141">
        <f t="shared" si="0"/>
        <v>9.7527658281276644E-2</v>
      </c>
      <c r="E27" s="151">
        <v>1.0987609869198591</v>
      </c>
      <c r="F27" s="141">
        <f t="shared" si="1"/>
        <v>0.1031484475006509</v>
      </c>
      <c r="H27" s="151">
        <f t="shared" si="3"/>
        <v>0.11823253970864622</v>
      </c>
      <c r="I27" s="141">
        <f t="shared" si="4"/>
        <v>12.058042787531488</v>
      </c>
      <c r="K27" s="207">
        <f t="shared" si="2"/>
        <v>5.835860016235115E-2</v>
      </c>
      <c r="L27" s="141">
        <f t="shared" si="5"/>
        <v>5.951749827180719</v>
      </c>
      <c r="N27" s="151">
        <f t="shared" si="6"/>
        <v>4.7685848727342051E-2</v>
      </c>
      <c r="O27" s="141">
        <f t="shared" si="7"/>
        <v>4.8632804956315736</v>
      </c>
      <c r="Q27" s="151">
        <v>1.2188090818953022E-2</v>
      </c>
      <c r="R27" s="141">
        <f t="shared" si="8"/>
        <v>1.2430124647192025</v>
      </c>
      <c r="T27" s="172"/>
    </row>
    <row r="28" spans="1:20" x14ac:dyDescent="0.2">
      <c r="A28" s="10" t="str">
        <f>name!$D24</f>
        <v>71 Sales occupations</v>
      </c>
      <c r="B28" s="151">
        <v>63.108013741309819</v>
      </c>
      <c r="C28" s="141">
        <f t="shared" si="0"/>
        <v>6.2769997305818004</v>
      </c>
      <c r="E28" s="151">
        <v>59.127902198934606</v>
      </c>
      <c r="F28" s="141">
        <f t="shared" si="1"/>
        <v>5.5507534289941702</v>
      </c>
      <c r="H28" s="151">
        <f t="shared" si="3"/>
        <v>-3.9801115423752123</v>
      </c>
      <c r="I28" s="141">
        <f t="shared" si="4"/>
        <v>-6.3068242944396058</v>
      </c>
      <c r="K28" s="207">
        <f t="shared" si="2"/>
        <v>3.7560310987855914</v>
      </c>
      <c r="L28" s="141">
        <f t="shared" si="5"/>
        <v>5.951749827180719</v>
      </c>
      <c r="N28" s="151">
        <f>H28-(K28+Q28)</f>
        <v>-6.0675915973797929</v>
      </c>
      <c r="O28" s="141">
        <f t="shared" si="7"/>
        <v>-9.6146134819768747</v>
      </c>
      <c r="Q28" s="151">
        <v>-1.6685510437810109</v>
      </c>
      <c r="R28" s="141">
        <f t="shared" si="8"/>
        <v>-2.6439606396434492</v>
      </c>
      <c r="T28" s="11"/>
    </row>
    <row r="29" spans="1:20" x14ac:dyDescent="0.2">
      <c r="A29" s="10" t="str">
        <f>name!$D25</f>
        <v>72 Customer service occupations</v>
      </c>
      <c r="B29" s="151">
        <v>18.718188892063726</v>
      </c>
      <c r="C29" s="141">
        <f t="shared" si="0"/>
        <v>1.8617931331841764</v>
      </c>
      <c r="E29" s="151">
        <v>22.565724780067022</v>
      </c>
      <c r="F29" s="141">
        <f t="shared" si="1"/>
        <v>2.1184038253085982</v>
      </c>
      <c r="H29" s="151">
        <f t="shared" si="3"/>
        <v>3.8475358880032964</v>
      </c>
      <c r="I29" s="141">
        <f t="shared" si="4"/>
        <v>20.555064970172431</v>
      </c>
      <c r="K29" s="207">
        <f t="shared" si="2"/>
        <v>1.1140597750347634</v>
      </c>
      <c r="L29" s="141">
        <f t="shared" si="5"/>
        <v>5.951749827180719</v>
      </c>
      <c r="N29" s="151">
        <f t="shared" si="6"/>
        <v>1.6194543534536692</v>
      </c>
      <c r="O29" s="141">
        <f t="shared" si="7"/>
        <v>8.6517684098182031</v>
      </c>
      <c r="Q29" s="151">
        <v>1.1140217595148638</v>
      </c>
      <c r="R29" s="141">
        <f t="shared" si="8"/>
        <v>5.951546733173501</v>
      </c>
      <c r="T29" s="11"/>
    </row>
    <row r="30" spans="1:20" x14ac:dyDescent="0.2">
      <c r="A30" s="10" t="str">
        <f>name!$D26</f>
        <v>81 Process, plant and machine operatives</v>
      </c>
      <c r="B30" s="151">
        <v>36.892134460926073</v>
      </c>
      <c r="C30" s="141">
        <f t="shared" si="0"/>
        <v>3.6694534393218596</v>
      </c>
      <c r="E30" s="151">
        <v>30.318947629653124</v>
      </c>
      <c r="F30" s="141">
        <f t="shared" si="1"/>
        <v>2.8462535665915123</v>
      </c>
      <c r="H30" s="151">
        <f t="shared" si="3"/>
        <v>-6.5731868312729489</v>
      </c>
      <c r="I30" s="141">
        <f t="shared" si="4"/>
        <v>-17.817312354845917</v>
      </c>
      <c r="K30" s="207">
        <f t="shared" si="2"/>
        <v>2.1957275490214458</v>
      </c>
      <c r="L30" s="141">
        <f t="shared" si="5"/>
        <v>5.9517498271807181</v>
      </c>
      <c r="N30" s="151">
        <f t="shared" si="6"/>
        <v>-6.0404711004511071</v>
      </c>
      <c r="O30" s="141">
        <f t="shared" si="7"/>
        <v>-16.37333049094465</v>
      </c>
      <c r="Q30" s="151">
        <v>-2.728443279843288</v>
      </c>
      <c r="R30" s="141">
        <f t="shared" si="8"/>
        <v>-7.3957316910819859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42.115605381971015</v>
      </c>
      <c r="C31" s="141">
        <f t="shared" si="0"/>
        <v>4.1890027583434231</v>
      </c>
      <c r="E31" s="151">
        <v>43.960382450997933</v>
      </c>
      <c r="F31" s="141">
        <f t="shared" si="1"/>
        <v>4.1268713171793987</v>
      </c>
      <c r="H31" s="151">
        <f t="shared" si="3"/>
        <v>1.8447770690269181</v>
      </c>
      <c r="I31" s="141">
        <f t="shared" si="4"/>
        <v>4.3802696228525173</v>
      </c>
      <c r="K31" s="207">
        <f t="shared" si="2"/>
        <v>2.5066154705375734</v>
      </c>
      <c r="L31" s="141">
        <f t="shared" si="5"/>
        <v>5.951749827180719</v>
      </c>
      <c r="N31" s="151">
        <f t="shared" si="6"/>
        <v>-2.5220542183913057</v>
      </c>
      <c r="O31" s="141">
        <f t="shared" si="7"/>
        <v>-5.9884078491032566</v>
      </c>
      <c r="Q31" s="151">
        <v>1.8602158168806504</v>
      </c>
      <c r="R31" s="141">
        <f t="shared" si="8"/>
        <v>4.4169276447750594</v>
      </c>
      <c r="T31" s="11"/>
    </row>
    <row r="32" spans="1:20" x14ac:dyDescent="0.2">
      <c r="A32" s="10" t="str">
        <f>name!$D28</f>
        <v>91 Elementary trades and related occupations</v>
      </c>
      <c r="B32" s="151">
        <v>20.586198522498126</v>
      </c>
      <c r="C32" s="141">
        <f t="shared" si="0"/>
        <v>2.0475935609242364</v>
      </c>
      <c r="E32" s="151">
        <v>16.67228782364597</v>
      </c>
      <c r="F32" s="141">
        <f t="shared" si="1"/>
        <v>1.5651453098220711</v>
      </c>
      <c r="H32" s="151">
        <f t="shared" si="3"/>
        <v>-3.9139106988521561</v>
      </c>
      <c r="I32" s="141">
        <f t="shared" si="4"/>
        <v>-19.012304260909286</v>
      </c>
      <c r="K32" s="207">
        <f t="shared" si="2"/>
        <v>1.225239034985862</v>
      </c>
      <c r="L32" s="141">
        <f t="shared" si="5"/>
        <v>5.951749827180719</v>
      </c>
      <c r="N32" s="151">
        <f>H32-(K32+Q32)</f>
        <v>-4.7249187563469182</v>
      </c>
      <c r="O32" s="141">
        <f t="shared" si="7"/>
        <v>-22.951875991981598</v>
      </c>
      <c r="Q32" s="151">
        <v>-0.41423097749109988</v>
      </c>
      <c r="R32" s="141">
        <f t="shared" si="8"/>
        <v>-2.012178096108407</v>
      </c>
      <c r="T32" s="11"/>
    </row>
    <row r="33" spans="1:20" x14ac:dyDescent="0.2">
      <c r="A33" s="10" t="str">
        <f>name!$D29</f>
        <v>92 Elementary administration and service occupations</v>
      </c>
      <c r="B33" s="151">
        <v>98.999876402387372</v>
      </c>
      <c r="C33" s="141">
        <f t="shared" si="0"/>
        <v>9.8469617512084806</v>
      </c>
      <c r="E33" s="151">
        <v>94.737619551285704</v>
      </c>
      <c r="F33" s="141">
        <f t="shared" si="1"/>
        <v>8.8936888849832982</v>
      </c>
      <c r="H33" s="151">
        <f t="shared" ref="H33" si="9">E33-B33</f>
        <v>-4.2622568511016681</v>
      </c>
      <c r="I33" s="141">
        <f>IF(B33&lt;&gt;0,((E33/B33)-1)*100,0)</f>
        <v>-4.3053153256248695</v>
      </c>
      <c r="K33" s="207">
        <f t="shared" si="2"/>
        <v>5.8922249726882159</v>
      </c>
      <c r="L33" s="141">
        <f t="shared" ref="L33" si="10">IF(B33&lt;&gt;0,K33/B33*100,0)</f>
        <v>5.951749827180719</v>
      </c>
      <c r="N33" s="151">
        <f>H33-(K33+Q33)</f>
        <v>-14.539221315279203</v>
      </c>
      <c r="O33" s="141">
        <f t="shared" ref="O33" si="11">IF(B33&lt;&gt;0,N33/B33*100,0)</f>
        <v>-14.686100471665428</v>
      </c>
      <c r="Q33" s="151">
        <v>4.3847394914893192</v>
      </c>
      <c r="R33" s="141">
        <f t="shared" ref="R33" si="12">IF(B33&lt;&gt;0,Q33/B33*100,0)</f>
        <v>4.4290353188598344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1005.3849999999998</v>
      </c>
      <c r="C35" s="147">
        <f>B35/B$35*100</f>
        <v>100</v>
      </c>
      <c r="D35" s="145"/>
      <c r="E35" s="152">
        <f>SUM(E8:E33)</f>
        <v>1065.2230000000006</v>
      </c>
      <c r="F35" s="147">
        <f t="shared" ref="F35" si="13">E35/E$35*100</f>
        <v>100</v>
      </c>
      <c r="G35" s="145"/>
      <c r="H35" s="152">
        <f>E35-B35</f>
        <v>59.838000000000875</v>
      </c>
      <c r="I35" s="147">
        <f>IF(B35&lt;&gt;0,((E35/B35)-1)*100,0)</f>
        <v>5.951749827180719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Greater Birmingham and Solihull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74.283677901899935</v>
      </c>
      <c r="C44" s="141">
        <f t="shared" ref="C44:C68" si="15">B44/B$71*100</f>
        <v>6.9735330444329389</v>
      </c>
      <c r="E44" s="151">
        <v>73.784647327048916</v>
      </c>
      <c r="F44" s="141">
        <f t="shared" ref="F44:F68" si="16">E44/E$71*100</f>
        <v>6.4645856527347414</v>
      </c>
      <c r="H44" s="151">
        <f>E44-B44</f>
        <v>-0.49903057485101954</v>
      </c>
      <c r="I44" s="141">
        <f>IF(B44&gt;0,((E44/B44)-1)*100,0)</f>
        <v>-0.67179034337805366</v>
      </c>
      <c r="K44" s="151">
        <f>(($E$71/$B$71)-1)*B44</f>
        <v>5.3099270013529472</v>
      </c>
      <c r="L44" s="141">
        <f>IF(B44&gt;0,K44/B44*100,0)</f>
        <v>7.1481746075703345</v>
      </c>
      <c r="N44" s="151">
        <f>H44-(K44+Q44)</f>
        <v>-4.315929420300634</v>
      </c>
      <c r="O44" s="141">
        <f>IF(B44&gt;0,N44/B44*100,0)</f>
        <v>-5.8100642593387892</v>
      </c>
      <c r="Q44" s="151">
        <v>-1.4930281559033329</v>
      </c>
      <c r="R44" s="141">
        <f>IF(B44&gt;0,Q44/B44*100,0)</f>
        <v>-2.0099006916095981</v>
      </c>
      <c r="T44" s="151"/>
    </row>
    <row r="45" spans="1:20" x14ac:dyDescent="0.2">
      <c r="A45" s="135" t="str">
        <f t="shared" si="14"/>
        <v>12 Other managers and proprietors</v>
      </c>
      <c r="B45" s="151">
        <v>29.972932343543281</v>
      </c>
      <c r="C45" s="141">
        <f t="shared" si="15"/>
        <v>2.8137706699482892</v>
      </c>
      <c r="E45" s="151">
        <v>35.534116633042899</v>
      </c>
      <c r="F45" s="141">
        <f t="shared" si="16"/>
        <v>3.1132945523256681</v>
      </c>
      <c r="H45" s="151">
        <f t="shared" ref="H45:H71" si="17">E45-B45</f>
        <v>5.561184289499618</v>
      </c>
      <c r="I45" s="141">
        <f t="shared" ref="I45:I71" si="18">IF(B45&gt;0,((E45/B45)-1)*100,0)</f>
        <v>18.554021427595146</v>
      </c>
      <c r="K45" s="151">
        <f t="shared" ref="K45:K68" si="19">(($E$71/$B$71)-1)*B45</f>
        <v>2.142517538925397</v>
      </c>
      <c r="L45" s="141">
        <f t="shared" ref="L45:L68" si="20">IF(B45&gt;0,K45/B45*100,0)</f>
        <v>7.1481746075703345</v>
      </c>
      <c r="N45" s="151">
        <f t="shared" ref="N45:N68" si="21">H45-(K45+Q45)</f>
        <v>2.3377177561826752</v>
      </c>
      <c r="O45" s="141">
        <f t="shared" ref="O45:O68" si="22">IF(B45&gt;0,N45/B45*100,0)</f>
        <v>7.7994295966382561</v>
      </c>
      <c r="Q45" s="151">
        <v>1.080948994391546</v>
      </c>
      <c r="R45" s="141">
        <f>IF(B45&gt;0,Q45/B45*100,0)</f>
        <v>3.6064172233865608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62.925743672435793</v>
      </c>
      <c r="C46" s="141">
        <f t="shared" si="15"/>
        <v>5.9072836084496627</v>
      </c>
      <c r="E46" s="151">
        <v>86.605097128764442</v>
      </c>
      <c r="F46" s="141">
        <f t="shared" si="16"/>
        <v>7.5878395931163647</v>
      </c>
      <c r="H46" s="151">
        <f t="shared" si="17"/>
        <v>23.679353456328649</v>
      </c>
      <c r="I46" s="141">
        <f t="shared" si="18"/>
        <v>37.630629491791346</v>
      </c>
      <c r="K46" s="151">
        <f t="shared" si="19"/>
        <v>4.4980420308178521</v>
      </c>
      <c r="L46" s="141">
        <f t="shared" si="20"/>
        <v>7.1481746075703345</v>
      </c>
      <c r="N46" s="151">
        <f t="shared" si="21"/>
        <v>20.446895468703822</v>
      </c>
      <c r="O46" s="141">
        <f t="shared" si="22"/>
        <v>32.493689029948563</v>
      </c>
      <c r="Q46" s="151">
        <v>-1.2655840431930276</v>
      </c>
      <c r="R46" s="141">
        <f t="shared" ref="R46:R68" si="23">IF(B46&gt;0,Q46/B46*100,0)</f>
        <v>-2.0112341457275593</v>
      </c>
      <c r="T46" s="151"/>
    </row>
    <row r="47" spans="1:20" x14ac:dyDescent="0.2">
      <c r="A47" s="135" t="str">
        <f t="shared" si="14"/>
        <v>22 Health professionals</v>
      </c>
      <c r="B47" s="151">
        <v>51.276772697525793</v>
      </c>
      <c r="C47" s="141">
        <f t="shared" si="15"/>
        <v>4.8137124994039517</v>
      </c>
      <c r="E47" s="151">
        <v>53.818102433916344</v>
      </c>
      <c r="F47" s="141">
        <f t="shared" si="16"/>
        <v>4.7152320361388016</v>
      </c>
      <c r="H47" s="151">
        <f t="shared" si="17"/>
        <v>2.5413297363905514</v>
      </c>
      <c r="I47" s="141">
        <f t="shared" si="18"/>
        <v>4.9561031295426661</v>
      </c>
      <c r="K47" s="151">
        <f t="shared" si="19"/>
        <v>3.6653532455460969</v>
      </c>
      <c r="L47" s="141">
        <f t="shared" si="20"/>
        <v>7.1481746075703345</v>
      </c>
      <c r="N47" s="151">
        <f t="shared" si="21"/>
        <v>-1.9241436794357334</v>
      </c>
      <c r="O47" s="141">
        <f t="shared" si="22"/>
        <v>-3.7524664252681741</v>
      </c>
      <c r="Q47" s="151">
        <v>0.80012017028018745</v>
      </c>
      <c r="R47" s="141">
        <f t="shared" si="23"/>
        <v>1.5603949472404974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44.666463044037648</v>
      </c>
      <c r="C48" s="141">
        <f t="shared" si="15"/>
        <v>4.193156085067411</v>
      </c>
      <c r="E48" s="151">
        <v>49.692004227479877</v>
      </c>
      <c r="F48" s="141">
        <f t="shared" si="16"/>
        <v>4.3537270858084991</v>
      </c>
      <c r="H48" s="151">
        <f t="shared" si="17"/>
        <v>5.025541183442229</v>
      </c>
      <c r="I48" s="141">
        <f t="shared" si="18"/>
        <v>11.251262896028802</v>
      </c>
      <c r="K48" s="151">
        <f t="shared" si="19"/>
        <v>3.1928367694136868</v>
      </c>
      <c r="L48" s="141">
        <f t="shared" si="20"/>
        <v>7.1481746075703345</v>
      </c>
      <c r="N48" s="151">
        <f t="shared" si="21"/>
        <v>0.45826822626723196</v>
      </c>
      <c r="O48" s="141">
        <f t="shared" si="22"/>
        <v>1.0259783180401261</v>
      </c>
      <c r="Q48" s="151">
        <v>1.3744361877613103</v>
      </c>
      <c r="R48" s="141">
        <f t="shared" si="23"/>
        <v>3.0771099704183502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67.536558801858945</v>
      </c>
      <c r="C49" s="141">
        <f t="shared" si="15"/>
        <v>6.3401333619212981</v>
      </c>
      <c r="E49" s="151">
        <v>78.537182719136567</v>
      </c>
      <c r="F49" s="141">
        <f t="shared" si="16"/>
        <v>6.8809754197498778</v>
      </c>
      <c r="H49" s="151">
        <f t="shared" si="17"/>
        <v>11.000623917277622</v>
      </c>
      <c r="I49" s="141">
        <f t="shared" si="18"/>
        <v>16.288398627995871</v>
      </c>
      <c r="K49" s="151">
        <f t="shared" si="19"/>
        <v>4.8276311471012887</v>
      </c>
      <c r="L49" s="141">
        <f t="shared" si="20"/>
        <v>7.1481746075703345</v>
      </c>
      <c r="N49" s="151">
        <f t="shared" si="21"/>
        <v>6.8208395654691074</v>
      </c>
      <c r="O49" s="141">
        <f t="shared" si="22"/>
        <v>10.099477507405016</v>
      </c>
      <c r="Q49" s="151">
        <v>-0.64784679529277411</v>
      </c>
      <c r="R49" s="141">
        <f t="shared" si="23"/>
        <v>-0.95925348697947288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20.042761858955288</v>
      </c>
      <c r="C50" s="141">
        <f t="shared" si="15"/>
        <v>1.8815554920383126</v>
      </c>
      <c r="E50" s="151">
        <v>20.112423286207523</v>
      </c>
      <c r="F50" s="141">
        <f t="shared" si="16"/>
        <v>1.7621346408479943</v>
      </c>
      <c r="H50" s="151">
        <f t="shared" si="17"/>
        <v>6.9661427252235342E-2</v>
      </c>
      <c r="I50" s="141">
        <f t="shared" si="18"/>
        <v>0.34756401209801169</v>
      </c>
      <c r="K50" s="151">
        <f t="shared" si="19"/>
        <v>1.4326916138576338</v>
      </c>
      <c r="L50" s="141">
        <f t="shared" si="20"/>
        <v>7.1481746075703345</v>
      </c>
      <c r="N50" s="151">
        <f t="shared" si="21"/>
        <v>-1.0188771220776858</v>
      </c>
      <c r="O50" s="141">
        <f t="shared" si="22"/>
        <v>-5.0835165794400847</v>
      </c>
      <c r="Q50" s="151">
        <v>-0.34415306452771272</v>
      </c>
      <c r="R50" s="141">
        <f t="shared" si="23"/>
        <v>-1.7170940160322365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21.377910293021923</v>
      </c>
      <c r="C51" s="141">
        <f t="shared" si="15"/>
        <v>2.0068952973247773</v>
      </c>
      <c r="E51" s="151">
        <v>40.463712206831779</v>
      </c>
      <c r="F51" s="141">
        <f t="shared" si="16"/>
        <v>3.5451973122432827</v>
      </c>
      <c r="H51" s="151">
        <f t="shared" si="17"/>
        <v>19.085801913809856</v>
      </c>
      <c r="I51" s="141">
        <f t="shared" si="18"/>
        <v>89.278145769185642</v>
      </c>
      <c r="K51" s="151">
        <f t="shared" si="19"/>
        <v>1.5281303551949581</v>
      </c>
      <c r="L51" s="141">
        <f t="shared" si="20"/>
        <v>7.1481746075703345</v>
      </c>
      <c r="N51" s="151">
        <f t="shared" si="21"/>
        <v>17.095985312709114</v>
      </c>
      <c r="O51" s="141">
        <f t="shared" si="22"/>
        <v>79.970329552227113</v>
      </c>
      <c r="Q51" s="151">
        <v>0.46168624590578355</v>
      </c>
      <c r="R51" s="141">
        <f t="shared" si="23"/>
        <v>2.1596416093881965</v>
      </c>
      <c r="T51" s="151"/>
    </row>
    <row r="52" spans="1:20" x14ac:dyDescent="0.2">
      <c r="A52" s="135" t="str">
        <f t="shared" si="14"/>
        <v>33 Protective service occupations</v>
      </c>
      <c r="B52" s="151">
        <v>11.496682943321151</v>
      </c>
      <c r="C52" s="141">
        <f t="shared" si="15"/>
        <v>1.0792747568651018</v>
      </c>
      <c r="E52" s="151">
        <v>10.753212617602347</v>
      </c>
      <c r="F52" s="141">
        <f t="shared" si="16"/>
        <v>0.94213452970011835</v>
      </c>
      <c r="H52" s="151">
        <f t="shared" si="17"/>
        <v>-0.74347032571880334</v>
      </c>
      <c r="I52" s="141">
        <f t="shared" si="18"/>
        <v>-6.4668246431090148</v>
      </c>
      <c r="K52" s="151">
        <f t="shared" si="19"/>
        <v>0.82180297086735221</v>
      </c>
      <c r="L52" s="141">
        <f t="shared" si="20"/>
        <v>7.1481746075703345</v>
      </c>
      <c r="N52" s="151">
        <f t="shared" si="21"/>
        <v>-1.457444433880392</v>
      </c>
      <c r="O52" s="141">
        <f t="shared" si="22"/>
        <v>-12.677086434979712</v>
      </c>
      <c r="Q52" s="151">
        <v>-0.10782886270576353</v>
      </c>
      <c r="R52" s="141">
        <f t="shared" si="23"/>
        <v>-0.9379128156996388</v>
      </c>
      <c r="T52" s="151"/>
    </row>
    <row r="53" spans="1:20" x14ac:dyDescent="0.2">
      <c r="A53" s="135" t="str">
        <f t="shared" si="14"/>
        <v>34 Culture, media and sports occupations</v>
      </c>
      <c r="B53" s="151">
        <v>18.579704574713794</v>
      </c>
      <c r="C53" s="141">
        <f t="shared" si="15"/>
        <v>1.7442079803678463</v>
      </c>
      <c r="E53" s="151">
        <v>17.688653945031213</v>
      </c>
      <c r="F53" s="141">
        <f t="shared" si="16"/>
        <v>1.549777936897704</v>
      </c>
      <c r="H53" s="151">
        <f t="shared" si="17"/>
        <v>-0.89105062968258153</v>
      </c>
      <c r="I53" s="141">
        <f t="shared" si="18"/>
        <v>-4.7958277597979881</v>
      </c>
      <c r="K53" s="151">
        <f t="shared" si="19"/>
        <v>1.3281097245712752</v>
      </c>
      <c r="L53" s="141">
        <f t="shared" si="20"/>
        <v>7.1481746075703345</v>
      </c>
      <c r="N53" s="151">
        <f t="shared" si="21"/>
        <v>-1.6598403561789081</v>
      </c>
      <c r="O53" s="141">
        <f t="shared" si="22"/>
        <v>-8.9336208199880733</v>
      </c>
      <c r="Q53" s="151">
        <v>-0.55931999807494848</v>
      </c>
      <c r="R53" s="141">
        <f t="shared" si="23"/>
        <v>-3.0103815473802515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66.787380048494541</v>
      </c>
      <c r="C54" s="141">
        <f t="shared" si="15"/>
        <v>6.2698026655915715</v>
      </c>
      <c r="E54" s="151">
        <v>71.534844369111809</v>
      </c>
      <c r="F54" s="141">
        <f t="shared" si="16"/>
        <v>6.267470880892108</v>
      </c>
      <c r="H54" s="151">
        <f t="shared" si="17"/>
        <v>4.7474643206172686</v>
      </c>
      <c r="I54" s="141">
        <f t="shared" si="18"/>
        <v>7.1083254308974553</v>
      </c>
      <c r="K54" s="151">
        <f t="shared" si="19"/>
        <v>4.7740785416879827</v>
      </c>
      <c r="L54" s="141">
        <f t="shared" si="20"/>
        <v>7.1481746075703345</v>
      </c>
      <c r="N54" s="151">
        <f t="shared" si="21"/>
        <v>0.74834773160568924</v>
      </c>
      <c r="O54" s="141">
        <f t="shared" si="22"/>
        <v>1.1204927204245942</v>
      </c>
      <c r="Q54" s="151">
        <v>-0.77496195267640322</v>
      </c>
      <c r="R54" s="141">
        <f t="shared" si="23"/>
        <v>-1.1603418970974766</v>
      </c>
      <c r="T54" s="151"/>
    </row>
    <row r="55" spans="1:20" x14ac:dyDescent="0.2">
      <c r="A55" s="135" t="str">
        <f t="shared" si="14"/>
        <v>41 Administrative occupations</v>
      </c>
      <c r="B55" s="151">
        <v>109.86571933383395</v>
      </c>
      <c r="C55" s="141">
        <f t="shared" si="15"/>
        <v>10.313870366471049</v>
      </c>
      <c r="E55" s="151">
        <v>114.42867889453996</v>
      </c>
      <c r="F55" s="141">
        <f t="shared" si="16"/>
        <v>10.025581508361462</v>
      </c>
      <c r="H55" s="151">
        <f t="shared" si="17"/>
        <v>4.5629595607060054</v>
      </c>
      <c r="I55" s="141">
        <f t="shared" si="18"/>
        <v>4.1532150231876841</v>
      </c>
      <c r="K55" s="151">
        <f t="shared" si="19"/>
        <v>7.8533934518456103</v>
      </c>
      <c r="L55" s="141">
        <f t="shared" si="20"/>
        <v>7.1481746075703345</v>
      </c>
      <c r="N55" s="151">
        <f t="shared" si="21"/>
        <v>-2.2382311212288108</v>
      </c>
      <c r="O55" s="141">
        <f t="shared" si="22"/>
        <v>-2.0372424945653922</v>
      </c>
      <c r="Q55" s="151">
        <v>-1.0522027699107941</v>
      </c>
      <c r="R55" s="141">
        <f t="shared" si="23"/>
        <v>-0.95771708981726067</v>
      </c>
      <c r="T55" s="151"/>
    </row>
    <row r="56" spans="1:20" x14ac:dyDescent="0.2">
      <c r="A56" s="135" t="str">
        <f t="shared" si="14"/>
        <v>42 Secretarial and related occupations</v>
      </c>
      <c r="B56" s="151">
        <v>21.383490131049783</v>
      </c>
      <c r="C56" s="141">
        <f t="shared" si="15"/>
        <v>2.0074191160958565</v>
      </c>
      <c r="E56" s="151">
        <v>13.117631907136385</v>
      </c>
      <c r="F56" s="141">
        <f t="shared" si="16"/>
        <v>1.1492913240996443</v>
      </c>
      <c r="H56" s="151">
        <f t="shared" si="17"/>
        <v>-8.2658582239133978</v>
      </c>
      <c r="I56" s="141">
        <f t="shared" si="18"/>
        <v>-38.655327887335858</v>
      </c>
      <c r="K56" s="151">
        <f t="shared" si="19"/>
        <v>1.5285292117600091</v>
      </c>
      <c r="L56" s="141">
        <f t="shared" si="20"/>
        <v>7.1481746075703345</v>
      </c>
      <c r="N56" s="151">
        <f t="shared" si="21"/>
        <v>-10.037377094501922</v>
      </c>
      <c r="O56" s="141">
        <f t="shared" si="22"/>
        <v>-46.939844866237259</v>
      </c>
      <c r="Q56" s="151">
        <v>0.24298965882851484</v>
      </c>
      <c r="R56" s="141">
        <f t="shared" si="23"/>
        <v>1.1363423713310625</v>
      </c>
      <c r="T56" s="151"/>
    </row>
    <row r="57" spans="1:20" x14ac:dyDescent="0.2">
      <c r="A57" s="135" t="str">
        <f t="shared" si="14"/>
        <v>51 Skilled agricultural and related trades</v>
      </c>
      <c r="B57" s="151">
        <v>6.9029287770460463</v>
      </c>
      <c r="C57" s="141">
        <f t="shared" si="15"/>
        <v>0.64802663639876745</v>
      </c>
      <c r="E57" s="151">
        <v>7.6084683745471491</v>
      </c>
      <c r="F57" s="141">
        <f t="shared" si="16"/>
        <v>0.6666101590940644</v>
      </c>
      <c r="H57" s="151">
        <f t="shared" si="17"/>
        <v>0.70553959750110273</v>
      </c>
      <c r="I57" s="141">
        <f t="shared" si="18"/>
        <v>10.220873201635762</v>
      </c>
      <c r="K57" s="151">
        <f t="shared" si="19"/>
        <v>0.49343340201947089</v>
      </c>
      <c r="L57" s="141">
        <f t="shared" si="20"/>
        <v>7.1481746075703345</v>
      </c>
      <c r="N57" s="151">
        <f t="shared" si="21"/>
        <v>0.42836878535235967</v>
      </c>
      <c r="O57" s="141">
        <f t="shared" si="22"/>
        <v>6.2056092303428123</v>
      </c>
      <c r="Q57" s="151">
        <v>-0.2162625898707278</v>
      </c>
      <c r="R57" s="141">
        <f t="shared" si="23"/>
        <v>-3.1329106362773822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40.420773695204971</v>
      </c>
      <c r="C58" s="141">
        <f t="shared" si="15"/>
        <v>3.7945832652134763</v>
      </c>
      <c r="E58" s="151">
        <v>37.539486700577704</v>
      </c>
      <c r="F58" s="141">
        <f t="shared" si="16"/>
        <v>3.2889935227299993</v>
      </c>
      <c r="H58" s="151">
        <f t="shared" si="17"/>
        <v>-2.881286994627267</v>
      </c>
      <c r="I58" s="141">
        <f t="shared" si="18"/>
        <v>-7.1282331613782723</v>
      </c>
      <c r="K58" s="151">
        <f t="shared" si="19"/>
        <v>2.8893474814641111</v>
      </c>
      <c r="L58" s="141">
        <f t="shared" si="20"/>
        <v>7.1481746075703345</v>
      </c>
      <c r="N58" s="151">
        <f t="shared" si="21"/>
        <v>-2.8456469722335638</v>
      </c>
      <c r="O58" s="141">
        <f t="shared" si="22"/>
        <v>-7.0400606225188023</v>
      </c>
      <c r="Q58" s="151">
        <v>-2.9249875038578144</v>
      </c>
      <c r="R58" s="141">
        <f t="shared" si="23"/>
        <v>-7.2363471464298055</v>
      </c>
      <c r="T58" s="151"/>
    </row>
    <row r="59" spans="1:20" x14ac:dyDescent="0.2">
      <c r="A59" s="135" t="str">
        <f t="shared" si="14"/>
        <v>53 Skilled construction and building trades</v>
      </c>
      <c r="B59" s="151">
        <v>32.940122097143991</v>
      </c>
      <c r="C59" s="141">
        <f t="shared" si="15"/>
        <v>3.092321710772671</v>
      </c>
      <c r="E59" s="151">
        <v>27.709144797714433</v>
      </c>
      <c r="F59" s="141">
        <f t="shared" si="16"/>
        <v>2.4277156074877264</v>
      </c>
      <c r="H59" s="151">
        <f t="shared" si="17"/>
        <v>-5.2309772994295578</v>
      </c>
      <c r="I59" s="141">
        <f t="shared" si="18"/>
        <v>-15.880260807785829</v>
      </c>
      <c r="K59" s="151">
        <f t="shared" si="19"/>
        <v>2.3546174434507114</v>
      </c>
      <c r="L59" s="141">
        <f t="shared" si="20"/>
        <v>7.1481746075703345</v>
      </c>
      <c r="N59" s="151">
        <f t="shared" si="21"/>
        <v>-6.0908019784422249</v>
      </c>
      <c r="O59" s="141">
        <f t="shared" si="22"/>
        <v>-18.490526417843228</v>
      </c>
      <c r="Q59" s="151">
        <v>-1.4947927644380443</v>
      </c>
      <c r="R59" s="141">
        <f t="shared" si="23"/>
        <v>-4.537908997512937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17.180225400047998</v>
      </c>
      <c r="C60" s="141">
        <f t="shared" si="15"/>
        <v>1.612828994496738</v>
      </c>
      <c r="E60" s="151">
        <v>17.430619712852362</v>
      </c>
      <c r="F60" s="141">
        <f t="shared" si="16"/>
        <v>1.5271704642636739</v>
      </c>
      <c r="H60" s="151">
        <f t="shared" si="17"/>
        <v>0.25039431280436375</v>
      </c>
      <c r="I60" s="141">
        <f t="shared" si="18"/>
        <v>1.4574565058015132</v>
      </c>
      <c r="K60" s="151">
        <f t="shared" si="19"/>
        <v>1.2280725095695799</v>
      </c>
      <c r="L60" s="141">
        <f t="shared" si="20"/>
        <v>7.1481746075703345</v>
      </c>
      <c r="N60" s="151">
        <f t="shared" si="21"/>
        <v>-1.6243263175355001</v>
      </c>
      <c r="O60" s="141">
        <f t="shared" si="22"/>
        <v>-9.4546275133908431</v>
      </c>
      <c r="Q60" s="151">
        <v>0.64664812077028389</v>
      </c>
      <c r="R60" s="141">
        <f t="shared" si="23"/>
        <v>3.7639094116220226</v>
      </c>
      <c r="T60" s="151"/>
    </row>
    <row r="61" spans="1:20" x14ac:dyDescent="0.2">
      <c r="A61" s="135" t="str">
        <f t="shared" si="14"/>
        <v>61 Caring personal service occupations</v>
      </c>
      <c r="B61" s="151">
        <v>78.745397580907436</v>
      </c>
      <c r="C61" s="141">
        <f t="shared" si="15"/>
        <v>7.3923861558478725</v>
      </c>
      <c r="E61" s="151">
        <v>89.601755123877524</v>
      </c>
      <c r="F61" s="141">
        <f t="shared" si="16"/>
        <v>7.8503894999485304</v>
      </c>
      <c r="H61" s="151">
        <f t="shared" si="17"/>
        <v>10.856357542970088</v>
      </c>
      <c r="I61" s="141">
        <f t="shared" si="18"/>
        <v>13.786656587536639</v>
      </c>
      <c r="K61" s="151">
        <f t="shared" si="19"/>
        <v>5.62885851450873</v>
      </c>
      <c r="L61" s="141">
        <f t="shared" si="20"/>
        <v>7.1481746075703345</v>
      </c>
      <c r="N61" s="151">
        <f t="shared" si="21"/>
        <v>3.0349116270507608</v>
      </c>
      <c r="O61" s="141">
        <f t="shared" si="22"/>
        <v>3.8540812800297601</v>
      </c>
      <c r="Q61" s="151">
        <v>2.1925874014105973</v>
      </c>
      <c r="R61" s="141">
        <f t="shared" si="23"/>
        <v>2.7844006999365392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20.356129383453865</v>
      </c>
      <c r="C62" s="141">
        <f t="shared" si="15"/>
        <v>1.9109735129126817</v>
      </c>
      <c r="E62" s="151">
        <v>19.237109724307629</v>
      </c>
      <c r="F62" s="141">
        <f t="shared" si="16"/>
        <v>1.6854447100982974</v>
      </c>
      <c r="H62" s="151">
        <f t="shared" si="17"/>
        <v>-1.119019659146236</v>
      </c>
      <c r="I62" s="141">
        <f t="shared" si="18"/>
        <v>-5.4972123534241852</v>
      </c>
      <c r="K62" s="151">
        <f t="shared" si="19"/>
        <v>1.4550916716722129</v>
      </c>
      <c r="L62" s="141">
        <f t="shared" si="20"/>
        <v>7.1481746075703345</v>
      </c>
      <c r="N62" s="151">
        <f t="shared" si="21"/>
        <v>-2.6883367489511887</v>
      </c>
      <c r="O62" s="141">
        <f t="shared" si="22"/>
        <v>-13.206522214072573</v>
      </c>
      <c r="Q62" s="151">
        <v>0.11422541813274008</v>
      </c>
      <c r="R62" s="141">
        <f t="shared" si="23"/>
        <v>0.56113525307805456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1.0987609869198591</v>
      </c>
      <c r="C63" s="141">
        <f t="shared" si="15"/>
        <v>0.1031484475006509</v>
      </c>
      <c r="E63" s="151">
        <v>0.92581895173979367</v>
      </c>
      <c r="F63" s="141">
        <f t="shared" si="16"/>
        <v>8.1114921996149697E-2</v>
      </c>
      <c r="H63" s="151">
        <f t="shared" si="17"/>
        <v>-0.17294203518006546</v>
      </c>
      <c r="I63" s="141">
        <f t="shared" si="18"/>
        <v>-15.739732047173549</v>
      </c>
      <c r="K63" s="151">
        <f t="shared" si="19"/>
        <v>7.8541353864894581E-2</v>
      </c>
      <c r="L63" s="141">
        <f t="shared" si="20"/>
        <v>7.1481746075703345</v>
      </c>
      <c r="N63" s="151">
        <f t="shared" si="21"/>
        <v>-0.28332709431828185</v>
      </c>
      <c r="O63" s="141">
        <f t="shared" si="22"/>
        <v>-25.786053353835271</v>
      </c>
      <c r="Q63" s="151">
        <v>3.1843705273321844E-2</v>
      </c>
      <c r="R63" s="141">
        <f t="shared" si="23"/>
        <v>2.8981466990913871</v>
      </c>
      <c r="T63" s="151"/>
    </row>
    <row r="64" spans="1:20" x14ac:dyDescent="0.2">
      <c r="A64" s="135" t="str">
        <f t="shared" si="14"/>
        <v>71 Sales occupations</v>
      </c>
      <c r="B64" s="151">
        <v>59.127902198934606</v>
      </c>
      <c r="C64" s="141">
        <f t="shared" si="15"/>
        <v>5.5507534289941702</v>
      </c>
      <c r="E64" s="151">
        <v>56.212683804242886</v>
      </c>
      <c r="F64" s="141">
        <f t="shared" si="16"/>
        <v>4.9250314582638977</v>
      </c>
      <c r="H64" s="151">
        <f t="shared" si="17"/>
        <v>-2.9152183946917205</v>
      </c>
      <c r="I64" s="141">
        <f t="shared" si="18"/>
        <v>-4.9303599253082364</v>
      </c>
      <c r="K64" s="151">
        <f t="shared" si="19"/>
        <v>4.2265656909732652</v>
      </c>
      <c r="L64" s="141">
        <f t="shared" si="20"/>
        <v>7.1481746075703345</v>
      </c>
      <c r="N64" s="151">
        <f t="shared" si="21"/>
        <v>-6.0687932101660547</v>
      </c>
      <c r="O64" s="141">
        <f t="shared" si="22"/>
        <v>-10.263839886873924</v>
      </c>
      <c r="Q64" s="151">
        <v>-1.0729908754989312</v>
      </c>
      <c r="R64" s="141">
        <f t="shared" si="23"/>
        <v>-1.8146946460046487</v>
      </c>
      <c r="T64" s="151"/>
    </row>
    <row r="65" spans="1:20" x14ac:dyDescent="0.2">
      <c r="A65" s="135" t="str">
        <f t="shared" si="14"/>
        <v>72 Customer service occupations</v>
      </c>
      <c r="B65" s="151">
        <v>22.565724780067022</v>
      </c>
      <c r="C65" s="141">
        <f t="shared" si="15"/>
        <v>2.1184038253085982</v>
      </c>
      <c r="E65" s="151">
        <v>29.236562659207252</v>
      </c>
      <c r="F65" s="141">
        <f t="shared" si="16"/>
        <v>2.5615391595522961</v>
      </c>
      <c r="H65" s="151">
        <f t="shared" si="17"/>
        <v>6.6708378791402296</v>
      </c>
      <c r="I65" s="141">
        <f t="shared" si="18"/>
        <v>29.561815293576466</v>
      </c>
      <c r="K65" s="151">
        <f t="shared" si="19"/>
        <v>1.6130374087429575</v>
      </c>
      <c r="L65" s="141">
        <f t="shared" si="20"/>
        <v>7.1481746075703345</v>
      </c>
      <c r="N65" s="151">
        <f t="shared" si="21"/>
        <v>4.9682684126146164</v>
      </c>
      <c r="O65" s="141">
        <f t="shared" si="22"/>
        <v>22.016879409090535</v>
      </c>
      <c r="Q65" s="151">
        <v>8.9532057782655161E-2</v>
      </c>
      <c r="R65" s="141">
        <f t="shared" si="23"/>
        <v>0.39676127691560564</v>
      </c>
      <c r="T65" s="151"/>
    </row>
    <row r="66" spans="1:20" x14ac:dyDescent="0.2">
      <c r="A66" s="135" t="str">
        <f t="shared" si="14"/>
        <v>81 Process, plant and machine operatives</v>
      </c>
      <c r="B66" s="151">
        <v>30.318947629653124</v>
      </c>
      <c r="C66" s="141">
        <f t="shared" si="15"/>
        <v>2.8462535665915123</v>
      </c>
      <c r="E66" s="151">
        <v>30.267714486489258</v>
      </c>
      <c r="F66" s="141">
        <f t="shared" si="16"/>
        <v>2.6518827411769625</v>
      </c>
      <c r="H66" s="151">
        <f t="shared" si="17"/>
        <v>-5.1233143163866401E-2</v>
      </c>
      <c r="I66" s="141">
        <f t="shared" si="18"/>
        <v>-0.16898061169431378</v>
      </c>
      <c r="K66" s="151">
        <f t="shared" si="19"/>
        <v>2.1672513157454123</v>
      </c>
      <c r="L66" s="141">
        <f t="shared" si="20"/>
        <v>7.1481746075703345</v>
      </c>
      <c r="N66" s="151">
        <f t="shared" si="21"/>
        <v>7.1898749970701559E-2</v>
      </c>
      <c r="O66" s="141">
        <f t="shared" si="22"/>
        <v>0.23714131126497859</v>
      </c>
      <c r="Q66" s="151">
        <v>-2.2903832088799803</v>
      </c>
      <c r="R66" s="141">
        <f t="shared" si="23"/>
        <v>-7.5542965305296264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43.960382450997933</v>
      </c>
      <c r="C67" s="141">
        <f t="shared" si="15"/>
        <v>4.1268713171793987</v>
      </c>
      <c r="E67" s="151">
        <v>46.017261274645932</v>
      </c>
      <c r="F67" s="141">
        <f t="shared" si="16"/>
        <v>4.0317672820964638</v>
      </c>
      <c r="H67" s="151">
        <f t="shared" si="17"/>
        <v>2.0568788236479989</v>
      </c>
      <c r="I67" s="141">
        <f t="shared" si="18"/>
        <v>4.6789375091101038</v>
      </c>
      <c r="K67" s="151">
        <f t="shared" si="19"/>
        <v>3.1423648957530399</v>
      </c>
      <c r="L67" s="141">
        <f t="shared" si="20"/>
        <v>7.1481746075703345</v>
      </c>
      <c r="N67" s="151">
        <f t="shared" si="21"/>
        <v>-2.3125833564673623</v>
      </c>
      <c r="O67" s="141">
        <f t="shared" si="22"/>
        <v>-5.2606079099634062</v>
      </c>
      <c r="Q67" s="151">
        <v>1.2270972843623213</v>
      </c>
      <c r="R67" s="141">
        <f t="shared" si="23"/>
        <v>2.7913708115031772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16.67228782364597</v>
      </c>
      <c r="C68" s="141">
        <f t="shared" si="15"/>
        <v>1.5651453098220711</v>
      </c>
      <c r="E68" s="151">
        <v>33.934041793268655</v>
      </c>
      <c r="F68" s="141">
        <f t="shared" si="16"/>
        <v>2.9731052144725285</v>
      </c>
      <c r="H68" s="151">
        <f t="shared" si="17"/>
        <v>17.261753969622685</v>
      </c>
      <c r="I68" s="141">
        <f t="shared" si="18"/>
        <v>103.53560442461105</v>
      </c>
      <c r="K68" s="151">
        <f t="shared" si="19"/>
        <v>1.191764244710902</v>
      </c>
      <c r="L68" s="141">
        <f t="shared" si="20"/>
        <v>7.1481746075703345</v>
      </c>
      <c r="N68" s="151">
        <f t="shared" si="21"/>
        <v>16.264104487208868</v>
      </c>
      <c r="O68" s="141">
        <f t="shared" si="22"/>
        <v>97.551725709424332</v>
      </c>
      <c r="Q68" s="151">
        <v>-0.19411476229708555</v>
      </c>
      <c r="R68" s="141">
        <f t="shared" si="23"/>
        <v>-1.1642958923836264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94.737619551285704</v>
      </c>
      <c r="C69" s="141">
        <f t="shared" ref="C69" si="25">B69/B$71*100</f>
        <v>8.8936888849832982</v>
      </c>
      <c r="E69" s="151">
        <v>79.576024900678902</v>
      </c>
      <c r="F69" s="141">
        <f t="shared" ref="F69" si="26">E69/E$71*100</f>
        <v>6.971992785903125</v>
      </c>
      <c r="H69" s="151">
        <f t="shared" ref="H69" si="27">E69-B69</f>
        <v>-15.161594650606801</v>
      </c>
      <c r="I69" s="141">
        <f t="shared" ref="I69" si="28">IF(B69&gt;0,((E69/B69)-1)*100,0)</f>
        <v>-16.003774131562544</v>
      </c>
      <c r="K69" s="151">
        <f t="shared" ref="K69" si="29">(($E$71/$B$71)-1)*B69</f>
        <v>6.7720104645815935</v>
      </c>
      <c r="L69" s="141">
        <f t="shared" ref="L69" si="30">IF(B69&gt;0,K69/B69*100,0)</f>
        <v>7.1481746075703345</v>
      </c>
      <c r="N69" s="151">
        <f t="shared" ref="N69" si="31">H69-(K69+Q69)</f>
        <v>-28.109947217415623</v>
      </c>
      <c r="O69" s="141">
        <f t="shared" ref="O69" si="32">IF(B69&gt;0,N69/B69*100,0)</f>
        <v>-29.671367457357796</v>
      </c>
      <c r="Q69" s="151">
        <v>6.1763421022272302</v>
      </c>
      <c r="R69" s="141">
        <f t="shared" ref="R69" si="33">IF(B69&gt;0,Q69/B69*100,0)</f>
        <v>6.5194187182249186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1065.2230000000006</v>
      </c>
      <c r="C71" s="147">
        <f>B71/B$71*100</f>
        <v>100</v>
      </c>
      <c r="D71" s="145"/>
      <c r="E71" s="152">
        <f>SUM(E44:E69)</f>
        <v>1141.3669999999997</v>
      </c>
      <c r="F71" s="147">
        <f>E71/E$71*100</f>
        <v>100</v>
      </c>
      <c r="G71" s="145"/>
      <c r="H71" s="152">
        <f t="shared" si="17"/>
        <v>76.143999999999096</v>
      </c>
      <c r="I71" s="147">
        <f t="shared" si="18"/>
        <v>7.1481746075703345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Greater Birmingham and Solihull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Greater Birmingham and Solihull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Greater Birmingham and Solihull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Greater Birmingham and Solihull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523</v>
      </c>
      <c r="B3" s="19"/>
      <c r="C3" s="19"/>
      <c r="D3" s="19"/>
      <c r="E3" s="19"/>
      <c r="F3" s="19"/>
      <c r="G3" s="19"/>
      <c r="I3" s="1" t="s">
        <v>524</v>
      </c>
      <c r="P3" s="182" t="s">
        <v>520</v>
      </c>
      <c r="X3" s="1" t="s">
        <v>516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74.283677901899921</v>
      </c>
      <c r="C7" s="11">
        <f t="shared" si="2"/>
        <v>73.784647327048916</v>
      </c>
      <c r="D7" s="11">
        <f t="shared" si="2"/>
        <v>-0.4990305748510091</v>
      </c>
      <c r="E7" s="11">
        <f t="shared" si="2"/>
        <v>35.854875489239426</v>
      </c>
      <c r="F7" s="11">
        <f t="shared" si="2"/>
        <v>35.355844914388427</v>
      </c>
      <c r="G7" s="200">
        <f>IF(B7&gt;0,(1+(E7/B7))^(1/($C$6-$B$6))-1,0)</f>
        <v>2.660426608132882E-2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50.373454514108616</v>
      </c>
      <c r="R7" s="11">
        <v>45.960098413202985</v>
      </c>
      <c r="S7" s="345">
        <f>R7-Q7</f>
        <v>-4.4133561009056308</v>
      </c>
      <c r="T7" s="345">
        <v>21.089068945553031</v>
      </c>
      <c r="U7" s="345">
        <f>SUM(S7:T7)</f>
        <v>16.6757128446474</v>
      </c>
      <c r="V7" s="346">
        <f>IF(Q7&gt;0,(1+(T7/Q7))^(1/($C$6-$B$6))-1,0)</f>
        <v>2.358781548896749E-2</v>
      </c>
      <c r="X7" s="10" t="str">
        <f>name!B4</f>
        <v>Agriculture</v>
      </c>
      <c r="Y7" s="11">
        <v>3.4989999999999974</v>
      </c>
      <c r="Z7" s="11">
        <v>3.7359999999999896</v>
      </c>
      <c r="AA7" s="345">
        <f>Z7-Y7</f>
        <v>0.23699999999999211</v>
      </c>
      <c r="AB7" s="11">
        <v>1.8882354587230721</v>
      </c>
      <c r="AC7" s="345">
        <f>SUM(AA7:AB7)</f>
        <v>2.125235458723064</v>
      </c>
      <c r="AD7" s="348">
        <f>IF(Y7&gt;0,(1+(AB7/Y7))^(1/($C$6-$B$6))-1,0)</f>
        <v>2.9188206579198628E-2</v>
      </c>
    </row>
    <row r="8" spans="1:30" x14ac:dyDescent="0.2">
      <c r="A8" s="10" t="str">
        <f>name!D5</f>
        <v>12 Other managers and proprietors</v>
      </c>
      <c r="B8" s="11">
        <f t="shared" si="2"/>
        <v>29.972932343543256</v>
      </c>
      <c r="C8" s="11">
        <f t="shared" si="2"/>
        <v>35.534116633042892</v>
      </c>
      <c r="D8" s="11">
        <f t="shared" si="2"/>
        <v>5.5611842894996428</v>
      </c>
      <c r="E8" s="11">
        <f t="shared" si="2"/>
        <v>18.530809519424871</v>
      </c>
      <c r="F8" s="11">
        <f t="shared" si="2"/>
        <v>24.091993808924514</v>
      </c>
      <c r="G8" s="200">
        <f t="shared" ref="G8:G33" si="3">IF(B8&gt;0,(1+(E8/B8))^(1/($C$6-$B$6))-1,0)</f>
        <v>3.2610176368598864E-2</v>
      </c>
      <c r="H8" s="11"/>
      <c r="I8" s="10" t="str">
        <f>name!E4</f>
        <v>Managers, directors and senior officials</v>
      </c>
      <c r="J8" s="11">
        <f t="array" ref="J8:J16">MMULT(aggregation!$B$13:$AA$21,B7:B32)</f>
        <v>104.25661024544317</v>
      </c>
      <c r="K8" s="11">
        <f t="array" ref="K8:K16">MMULT(aggregation!$B$13:$AA$21,C7:C32)</f>
        <v>109.31876396009181</v>
      </c>
      <c r="L8" s="11">
        <f t="array" ref="L8:L16">MMULT(aggregation!$B$13:$AA$21,D7:D32)</f>
        <v>5.062153714648634</v>
      </c>
      <c r="M8" s="11">
        <f t="array" ref="M8:M16">MMULT(aggregation!$B$13:$AA$21,E7:E32)</f>
        <v>54.385685008664296</v>
      </c>
      <c r="N8" s="11">
        <f t="array" ref="N8:N16">MMULT(aggregation!$B$13:$AA$21,F7:F32)</f>
        <v>59.447838723312941</v>
      </c>
      <c r="O8" s="11"/>
      <c r="P8" s="10" t="str">
        <f>name!D5</f>
        <v>12 Other managers and proprietors</v>
      </c>
      <c r="Q8" s="11">
        <v>16.640277603447696</v>
      </c>
      <c r="R8" s="11">
        <v>21.462757848744264</v>
      </c>
      <c r="S8" s="345">
        <f t="shared" ref="S8:S31" si="4">R8-Q8</f>
        <v>4.8224802452965676</v>
      </c>
      <c r="T8" s="345">
        <v>10.045794611937062</v>
      </c>
      <c r="U8" s="345">
        <f t="shared" ref="U8:U31" si="5">SUM(S8:T8)</f>
        <v>14.868274857233629</v>
      </c>
      <c r="V8" s="346">
        <f t="shared" ref="V8:V33" si="6">IF(Q8&gt;0,(1+(T8/Q8))^(1/($C$6-$B$6))-1,0)</f>
        <v>3.1988693840599547E-2</v>
      </c>
      <c r="X8" s="10" t="str">
        <f>name!B5</f>
        <v>Mining and quarrying</v>
      </c>
      <c r="Y8" s="11">
        <v>0.63200000000000012</v>
      </c>
      <c r="Z8" s="11">
        <v>0.28399999999999992</v>
      </c>
      <c r="AA8" s="345">
        <f t="shared" ref="AA8:AA29" si="7">Z8-Y8</f>
        <v>-0.3480000000000002</v>
      </c>
      <c r="AB8" s="11">
        <v>0.17932749743688067</v>
      </c>
      <c r="AC8" s="345">
        <f t="shared" ref="AC8:AC29" si="8">SUM(AA8:AB8)</f>
        <v>-0.16867250256311953</v>
      </c>
      <c r="AD8" s="348">
        <f t="shared" ref="AD8:AD29" si="9">IF(Y8&gt;0,(1+(AB8/Y8))^(1/($C$6-$B$6))-1,0)</f>
        <v>1.6791579869315898E-2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62.925743672435893</v>
      </c>
      <c r="C9" s="11">
        <f t="shared" si="2"/>
        <v>86.605097128764328</v>
      </c>
      <c r="D9" s="11">
        <f t="shared" si="2"/>
        <v>23.679353456328428</v>
      </c>
      <c r="E9" s="11">
        <f t="shared" si="2"/>
        <v>28.576506980840737</v>
      </c>
      <c r="F9" s="11">
        <f t="shared" si="2"/>
        <v>52.255860437169162</v>
      </c>
      <c r="G9" s="200">
        <f t="shared" si="3"/>
        <v>2.5274669902398683E-2</v>
      </c>
      <c r="H9" s="11"/>
      <c r="I9" s="10" t="str">
        <f>name!E5</f>
        <v>Professional occupations</v>
      </c>
      <c r="J9" s="11">
        <v>226.40553821585829</v>
      </c>
      <c r="K9" s="11">
        <v>268.65238650929712</v>
      </c>
      <c r="L9" s="11">
        <v>42.246848293438831</v>
      </c>
      <c r="M9" s="11">
        <v>113.49873116649918</v>
      </c>
      <c r="N9" s="11">
        <v>155.74557945993803</v>
      </c>
      <c r="O9" s="11"/>
      <c r="P9" s="10" t="str">
        <f>name!D6</f>
        <v>21 Science, research, engineering and technology professionals</v>
      </c>
      <c r="Q9" s="11">
        <v>51.42620218255658</v>
      </c>
      <c r="R9" s="11">
        <v>67.173432088874904</v>
      </c>
      <c r="S9" s="345">
        <f t="shared" si="4"/>
        <v>15.747229906318324</v>
      </c>
      <c r="T9" s="345">
        <v>20.203951215007564</v>
      </c>
      <c r="U9" s="345">
        <f t="shared" si="5"/>
        <v>35.951181121325888</v>
      </c>
      <c r="V9" s="346">
        <f t="shared" si="6"/>
        <v>2.2337038448456914E-2</v>
      </c>
      <c r="X9" s="10" t="str">
        <f>name!B6</f>
        <v>Food drink and tobacco</v>
      </c>
      <c r="Y9" s="11">
        <v>7.9739999999999922</v>
      </c>
      <c r="Z9" s="11">
        <v>7.7589999999999852</v>
      </c>
      <c r="AA9" s="345">
        <f t="shared" si="7"/>
        <v>-0.21500000000000696</v>
      </c>
      <c r="AB9" s="11">
        <v>3.5106392183117898</v>
      </c>
      <c r="AC9" s="345">
        <f t="shared" si="8"/>
        <v>3.2956392183117829</v>
      </c>
      <c r="AD9" s="348">
        <f t="shared" si="9"/>
        <v>2.4619794476135048E-2</v>
      </c>
    </row>
    <row r="10" spans="1:30" x14ac:dyDescent="0.2">
      <c r="A10" s="10" t="str">
        <f>name!D7</f>
        <v>22 Health professionals</v>
      </c>
      <c r="B10" s="11">
        <f t="shared" si="2"/>
        <v>51.276772697525793</v>
      </c>
      <c r="C10" s="11">
        <f t="shared" si="2"/>
        <v>53.818102433916351</v>
      </c>
      <c r="D10" s="11">
        <f t="shared" si="2"/>
        <v>2.5413297363905594</v>
      </c>
      <c r="E10" s="11">
        <f t="shared" si="2"/>
        <v>27.135957550501121</v>
      </c>
      <c r="F10" s="11">
        <f t="shared" si="2"/>
        <v>29.677287286891683</v>
      </c>
      <c r="G10" s="200">
        <f t="shared" si="3"/>
        <v>2.8721285857630008E-2</v>
      </c>
      <c r="H10" s="11"/>
      <c r="I10" s="10" t="str">
        <f>name!E6</f>
        <v>Associate professional occupations</v>
      </c>
      <c r="J10" s="11">
        <v>138.28443971850658</v>
      </c>
      <c r="K10" s="11">
        <v>160.5528464247846</v>
      </c>
      <c r="L10" s="11">
        <v>22.268406706278</v>
      </c>
      <c r="M10" s="11">
        <v>70.532891852453091</v>
      </c>
      <c r="N10" s="11">
        <v>92.801298558731077</v>
      </c>
      <c r="O10" s="11"/>
      <c r="P10" s="10" t="str">
        <f>name!D7</f>
        <v>22 Health professionals</v>
      </c>
      <c r="Q10" s="11">
        <v>13.266568729431874</v>
      </c>
      <c r="R10" s="11">
        <v>13.796639845694067</v>
      </c>
      <c r="S10" s="345">
        <f t="shared" si="4"/>
        <v>0.53007111626219228</v>
      </c>
      <c r="T10" s="345">
        <v>5.0664848605238211</v>
      </c>
      <c r="U10" s="345">
        <f t="shared" si="5"/>
        <v>5.5965559767860134</v>
      </c>
      <c r="V10" s="346">
        <f t="shared" si="6"/>
        <v>2.1798074086502028E-2</v>
      </c>
      <c r="X10" s="10" t="str">
        <f>name!B7</f>
        <v>Engineering</v>
      </c>
      <c r="Y10" s="11">
        <v>14.285999999999976</v>
      </c>
      <c r="Z10" s="11">
        <v>13.653999999999957</v>
      </c>
      <c r="AA10" s="345">
        <f t="shared" si="7"/>
        <v>-0.63200000000001921</v>
      </c>
      <c r="AB10" s="11">
        <v>6.1381823131654016</v>
      </c>
      <c r="AC10" s="345">
        <f t="shared" si="8"/>
        <v>5.5061823131653824</v>
      </c>
      <c r="AD10" s="348">
        <f t="shared" si="9"/>
        <v>2.4115491206500916E-2</v>
      </c>
    </row>
    <row r="11" spans="1:30" x14ac:dyDescent="0.2">
      <c r="A11" s="10" t="str">
        <f>name!D8</f>
        <v>23 Teaching and other educational professionals</v>
      </c>
      <c r="B11" s="11">
        <f t="shared" si="2"/>
        <v>44.666463044037634</v>
      </c>
      <c r="C11" s="11">
        <f t="shared" si="2"/>
        <v>49.692004227479821</v>
      </c>
      <c r="D11" s="11">
        <f t="shared" si="2"/>
        <v>5.025541183442189</v>
      </c>
      <c r="E11" s="11">
        <f t="shared" si="2"/>
        <v>23.395968200440674</v>
      </c>
      <c r="F11" s="11">
        <f t="shared" si="2"/>
        <v>28.42150938388286</v>
      </c>
      <c r="G11" s="200">
        <f t="shared" si="3"/>
        <v>2.8478126525922409E-2</v>
      </c>
      <c r="H11" s="11"/>
      <c r="I11" s="10" t="str">
        <f>name!E7</f>
        <v>Administrative and secretarial occupations</v>
      </c>
      <c r="J11" s="11">
        <v>131.24920946488353</v>
      </c>
      <c r="K11" s="11">
        <v>127.54631080167631</v>
      </c>
      <c r="L11" s="11">
        <v>-3.7028986632072485</v>
      </c>
      <c r="M11" s="11">
        <v>66.406125267669552</v>
      </c>
      <c r="N11" s="11">
        <v>62.703226604462309</v>
      </c>
      <c r="O11" s="11"/>
      <c r="P11" s="10" t="str">
        <f>name!D8</f>
        <v>23 Teaching and other educational professionals</v>
      </c>
      <c r="Q11" s="11">
        <v>14.513876961101511</v>
      </c>
      <c r="R11" s="11">
        <v>16.138822971862869</v>
      </c>
      <c r="S11" s="345">
        <f t="shared" si="4"/>
        <v>1.6249460107613576</v>
      </c>
      <c r="T11" s="345">
        <v>6.5163689480537696</v>
      </c>
      <c r="U11" s="345">
        <f t="shared" si="5"/>
        <v>8.1413149588151263</v>
      </c>
      <c r="V11" s="346">
        <f t="shared" si="6"/>
        <v>2.503193064695064E-2</v>
      </c>
      <c r="X11" s="10" t="str">
        <f>name!B8</f>
        <v>Rest of manufacturing</v>
      </c>
      <c r="Y11" s="11">
        <v>69.738000000000028</v>
      </c>
      <c r="Z11" s="11">
        <v>62.941999999999815</v>
      </c>
      <c r="AA11" s="345">
        <f t="shared" si="7"/>
        <v>-6.7960000000002125</v>
      </c>
      <c r="AB11" s="11">
        <v>27.934538639361392</v>
      </c>
      <c r="AC11" s="345">
        <f t="shared" si="8"/>
        <v>21.13853863936118</v>
      </c>
      <c r="AD11" s="348">
        <f t="shared" si="9"/>
        <v>2.2712425593576002E-2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67.536558801858973</v>
      </c>
      <c r="C12" s="11">
        <f t="shared" si="2"/>
        <v>78.537182719136638</v>
      </c>
      <c r="D12" s="11">
        <f t="shared" si="2"/>
        <v>11.000623917277657</v>
      </c>
      <c r="E12" s="11">
        <f t="shared" si="2"/>
        <v>34.390298434716655</v>
      </c>
      <c r="F12" s="11">
        <f t="shared" si="2"/>
        <v>45.390922351994313</v>
      </c>
      <c r="G12" s="200">
        <f t="shared" si="3"/>
        <v>2.7819012650496022E-2</v>
      </c>
      <c r="H12" s="11"/>
      <c r="I12" s="10" t="str">
        <f>name!E8</f>
        <v>Skilled trades occupations</v>
      </c>
      <c r="J12" s="11">
        <v>97.444049969442915</v>
      </c>
      <c r="K12" s="11">
        <v>90.287719585691676</v>
      </c>
      <c r="L12" s="11">
        <v>-7.1563303837512278</v>
      </c>
      <c r="M12" s="11">
        <v>39.10187225299741</v>
      </c>
      <c r="N12" s="11">
        <v>31.945541869246188</v>
      </c>
      <c r="O12" s="11"/>
      <c r="P12" s="10" t="str">
        <f>name!D9</f>
        <v>24 Business, media and public service professionals</v>
      </c>
      <c r="Q12" s="11">
        <v>39.983946743270153</v>
      </c>
      <c r="R12" s="11">
        <v>45.234051025464673</v>
      </c>
      <c r="S12" s="345">
        <f t="shared" si="4"/>
        <v>5.2501042821945205</v>
      </c>
      <c r="T12" s="345">
        <v>18.063952630347895</v>
      </c>
      <c r="U12" s="345">
        <f t="shared" si="5"/>
        <v>23.314056912542416</v>
      </c>
      <c r="V12" s="346">
        <f t="shared" si="6"/>
        <v>2.5164101284256279E-2</v>
      </c>
      <c r="X12" s="10" t="str">
        <f>name!B9</f>
        <v>Electricity and gas</v>
      </c>
      <c r="Y12" s="11">
        <v>1.5999999999999976</v>
      </c>
      <c r="Z12" s="11">
        <v>1.5600000000000029</v>
      </c>
      <c r="AA12" s="345">
        <f t="shared" si="7"/>
        <v>-3.9999999999994706E-2</v>
      </c>
      <c r="AB12" s="11">
        <v>0.66592372205520944</v>
      </c>
      <c r="AC12" s="345">
        <f t="shared" si="8"/>
        <v>0.62592372205521474</v>
      </c>
      <c r="AD12" s="348">
        <f t="shared" si="9"/>
        <v>2.3469771651629445E-2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20.042761858955256</v>
      </c>
      <c r="C13" s="11">
        <f t="shared" si="2"/>
        <v>20.112423286207516</v>
      </c>
      <c r="D13" s="11">
        <f t="shared" si="2"/>
        <v>6.9661427252260544E-2</v>
      </c>
      <c r="E13" s="11">
        <f t="shared" si="2"/>
        <v>7.7086847277981327</v>
      </c>
      <c r="F13" s="11">
        <f t="shared" si="2"/>
        <v>7.7783461550503938</v>
      </c>
      <c r="G13" s="200">
        <f t="shared" si="3"/>
        <v>2.1931699115118608E-2</v>
      </c>
      <c r="H13" s="11"/>
      <c r="I13" s="10" t="str">
        <f>name!E9</f>
        <v>Caring, leisure and other service occupations</v>
      </c>
      <c r="J13" s="11">
        <v>100.20028795128113</v>
      </c>
      <c r="K13" s="11">
        <v>109.7646837999249</v>
      </c>
      <c r="L13" s="11">
        <v>9.5643958486438052</v>
      </c>
      <c r="M13" s="11">
        <v>57.999933270641087</v>
      </c>
      <c r="N13" s="11">
        <v>67.564329119284892</v>
      </c>
      <c r="O13" s="11"/>
      <c r="P13" s="10" t="str">
        <f>name!D10</f>
        <v>31 Science, engineering and technology associate professionals</v>
      </c>
      <c r="Q13" s="11">
        <v>15.468158380114103</v>
      </c>
      <c r="R13" s="11">
        <v>14.302302840724289</v>
      </c>
      <c r="S13" s="345">
        <f t="shared" si="4"/>
        <v>-1.1658555393898133</v>
      </c>
      <c r="T13" s="345">
        <v>5.1178547784017292</v>
      </c>
      <c r="U13" s="345">
        <f t="shared" si="5"/>
        <v>3.9519992390119159</v>
      </c>
      <c r="V13" s="346">
        <f t="shared" si="6"/>
        <v>1.923792662306556E-2</v>
      </c>
      <c r="X13" s="10" t="str">
        <f>name!B10</f>
        <v>Water and sewerage</v>
      </c>
      <c r="Y13" s="11">
        <v>5.0029999999999957</v>
      </c>
      <c r="Z13" s="11">
        <v>5.2609999999999868</v>
      </c>
      <c r="AA13" s="345">
        <f t="shared" si="7"/>
        <v>0.25799999999999113</v>
      </c>
      <c r="AB13" s="11">
        <v>2.2742523817949341</v>
      </c>
      <c r="AC13" s="345">
        <f t="shared" si="8"/>
        <v>2.5322523817949252</v>
      </c>
      <c r="AD13" s="348">
        <f t="shared" si="9"/>
        <v>2.5295683357322796E-2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21.377910293021952</v>
      </c>
      <c r="C14" s="11">
        <f t="shared" si="2"/>
        <v>40.463712206831765</v>
      </c>
      <c r="D14" s="11">
        <f t="shared" si="2"/>
        <v>19.08580191380981</v>
      </c>
      <c r="E14" s="11">
        <f t="shared" si="2"/>
        <v>20.161546397773009</v>
      </c>
      <c r="F14" s="11">
        <f t="shared" si="2"/>
        <v>39.247348311582819</v>
      </c>
      <c r="G14" s="200">
        <f t="shared" si="3"/>
        <v>4.5280954544002716E-2</v>
      </c>
      <c r="H14" s="11"/>
      <c r="I14" s="10" t="str">
        <f>name!E10</f>
        <v>Sales and customer service occupations</v>
      </c>
      <c r="J14" s="11">
        <v>81.693626979001564</v>
      </c>
      <c r="K14" s="11">
        <v>85.44924646345018</v>
      </c>
      <c r="L14" s="11">
        <v>3.7556194844486219</v>
      </c>
      <c r="M14" s="11">
        <v>37.983535816236184</v>
      </c>
      <c r="N14" s="11">
        <v>41.739155300684807</v>
      </c>
      <c r="O14" s="11"/>
      <c r="P14" s="10" t="str">
        <f>name!D11</f>
        <v>32 Health and social care associate professionals</v>
      </c>
      <c r="Q14" s="11">
        <v>4.8057604923616672</v>
      </c>
      <c r="R14" s="11">
        <v>7.1041080354376129</v>
      </c>
      <c r="S14" s="345">
        <f t="shared" si="4"/>
        <v>2.2983475430759457</v>
      </c>
      <c r="T14" s="345">
        <v>3.1205016454303709</v>
      </c>
      <c r="U14" s="345">
        <f t="shared" si="5"/>
        <v>5.4188491885063161</v>
      </c>
      <c r="V14" s="346">
        <f t="shared" si="6"/>
        <v>3.3920359226627506E-2</v>
      </c>
      <c r="X14" s="10" t="str">
        <f>name!B11</f>
        <v>Construction</v>
      </c>
      <c r="Y14" s="11">
        <v>72.140000000000043</v>
      </c>
      <c r="Z14" s="11">
        <v>74.139999999999901</v>
      </c>
      <c r="AA14" s="345">
        <f t="shared" si="7"/>
        <v>1.9999999999998579</v>
      </c>
      <c r="AB14" s="11">
        <v>30.323579774666158</v>
      </c>
      <c r="AC14" s="345">
        <f t="shared" si="8"/>
        <v>32.323579774666015</v>
      </c>
      <c r="AD14" s="348">
        <f t="shared" si="9"/>
        <v>2.3669017610770338E-2</v>
      </c>
    </row>
    <row r="15" spans="1:30" x14ac:dyDescent="0.2">
      <c r="A15" s="10" t="str">
        <f>name!D12</f>
        <v>33 Protective service occupations</v>
      </c>
      <c r="B15" s="11">
        <f t="shared" si="2"/>
        <v>11.496682943321138</v>
      </c>
      <c r="C15" s="11">
        <f t="shared" si="2"/>
        <v>10.753212617602351</v>
      </c>
      <c r="D15" s="11">
        <f t="shared" si="2"/>
        <v>-0.74347032571878779</v>
      </c>
      <c r="E15" s="11">
        <f t="shared" si="2"/>
        <v>3.4899321225754272</v>
      </c>
      <c r="F15" s="11">
        <f t="shared" si="2"/>
        <v>2.7464617968566394</v>
      </c>
      <c r="G15" s="200">
        <f t="shared" si="3"/>
        <v>1.783035750203843E-2</v>
      </c>
      <c r="H15" s="11"/>
      <c r="I15" s="10" t="str">
        <f>name!E11</f>
        <v>Process, plant and machine operatives</v>
      </c>
      <c r="J15" s="11">
        <v>74.279330080651008</v>
      </c>
      <c r="K15" s="11">
        <v>76.284975761135115</v>
      </c>
      <c r="L15" s="11">
        <v>2.0056456804841174</v>
      </c>
      <c r="M15" s="11">
        <v>36.872972242493553</v>
      </c>
      <c r="N15" s="11">
        <v>38.878617922977668</v>
      </c>
      <c r="O15" s="11"/>
      <c r="P15" s="10" t="str">
        <f>name!D12</f>
        <v>33 Protective service occupations</v>
      </c>
      <c r="Q15" s="11">
        <v>8.5367675328350501</v>
      </c>
      <c r="R15" s="11">
        <v>7.2510943146989826</v>
      </c>
      <c r="S15" s="345">
        <f t="shared" si="4"/>
        <v>-1.2856732181360675</v>
      </c>
      <c r="T15" s="345">
        <v>2.049921233011899</v>
      </c>
      <c r="U15" s="345">
        <f t="shared" si="5"/>
        <v>0.76424801487583149</v>
      </c>
      <c r="V15" s="346">
        <f t="shared" si="6"/>
        <v>1.4451089009057227E-2</v>
      </c>
      <c r="X15" s="10" t="str">
        <f>name!B12</f>
        <v>Wholesale and retail trade</v>
      </c>
      <c r="Y15" s="11">
        <v>152.92900000000026</v>
      </c>
      <c r="Z15" s="11">
        <v>155.61699999999951</v>
      </c>
      <c r="AA15" s="345">
        <f t="shared" si="7"/>
        <v>2.6879999999992492</v>
      </c>
      <c r="AB15" s="11">
        <v>72.033022778962291</v>
      </c>
      <c r="AC15" s="345">
        <f t="shared" si="8"/>
        <v>74.72102277896154</v>
      </c>
      <c r="AD15" s="348">
        <f t="shared" si="9"/>
        <v>2.6064410039069452E-2</v>
      </c>
    </row>
    <row r="16" spans="1:30" x14ac:dyDescent="0.2">
      <c r="A16" s="10" t="str">
        <f>name!D13</f>
        <v>34 Culture, media and sports occupations</v>
      </c>
      <c r="B16" s="11">
        <f t="shared" si="2"/>
        <v>18.579704574713787</v>
      </c>
      <c r="C16" s="11">
        <f t="shared" si="2"/>
        <v>17.688653945031223</v>
      </c>
      <c r="D16" s="11">
        <f t="shared" si="2"/>
        <v>-0.89105062968256599</v>
      </c>
      <c r="E16" s="11">
        <f t="shared" si="2"/>
        <v>7.7460606006296819</v>
      </c>
      <c r="F16" s="11">
        <f t="shared" si="2"/>
        <v>6.8550099709471164</v>
      </c>
      <c r="G16" s="200">
        <f t="shared" si="3"/>
        <v>2.350384831379948E-2</v>
      </c>
      <c r="H16" s="11"/>
      <c r="I16" s="10" t="str">
        <f>name!E12</f>
        <v>Elementary occupations</v>
      </c>
      <c r="J16" s="11">
        <v>111.40990737493158</v>
      </c>
      <c r="K16" s="11">
        <v>113.51006669394764</v>
      </c>
      <c r="L16" s="11">
        <v>2.1001593190160701</v>
      </c>
      <c r="M16" s="11">
        <v>55.385322823931503</v>
      </c>
      <c r="N16" s="11">
        <v>57.485482142947561</v>
      </c>
      <c r="O16" s="11"/>
      <c r="P16" s="10" t="str">
        <f>name!D13</f>
        <v>34 Culture, media and sports occupations</v>
      </c>
      <c r="Q16" s="11">
        <v>11.309411785074554</v>
      </c>
      <c r="R16" s="11">
        <v>10.304721220880532</v>
      </c>
      <c r="S16" s="345">
        <f t="shared" si="4"/>
        <v>-1.0046905641940214</v>
      </c>
      <c r="T16" s="345">
        <v>4.0242986482895251</v>
      </c>
      <c r="U16" s="345">
        <f t="shared" si="5"/>
        <v>3.0196080840955037</v>
      </c>
      <c r="V16" s="346">
        <f t="shared" si="6"/>
        <v>2.0501896199608849E-2</v>
      </c>
      <c r="X16" s="10" t="str">
        <f>name!B13</f>
        <v>Transport and storage</v>
      </c>
      <c r="Y16" s="11">
        <v>65.653999999999925</v>
      </c>
      <c r="Z16" s="11">
        <v>75.003000000000142</v>
      </c>
      <c r="AA16" s="345">
        <f t="shared" si="7"/>
        <v>9.3490000000002169</v>
      </c>
      <c r="AB16" s="11">
        <v>34.305772451290586</v>
      </c>
      <c r="AC16" s="345">
        <f t="shared" si="8"/>
        <v>43.654772451290803</v>
      </c>
      <c r="AD16" s="348">
        <f t="shared" si="9"/>
        <v>2.8421003937970424E-2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66.787380048494455</v>
      </c>
      <c r="C17" s="11">
        <f t="shared" si="10"/>
        <v>71.534844369111738</v>
      </c>
      <c r="D17" s="11">
        <f t="shared" si="10"/>
        <v>4.7474643206172864</v>
      </c>
      <c r="E17" s="11">
        <f t="shared" si="10"/>
        <v>31.426668003676841</v>
      </c>
      <c r="F17" s="11">
        <f t="shared" si="10"/>
        <v>36.174132324294121</v>
      </c>
      <c r="G17" s="200">
        <f t="shared" si="3"/>
        <v>2.6042334875286288E-2</v>
      </c>
      <c r="H17" s="11"/>
      <c r="O17" s="11"/>
      <c r="P17" s="10" t="str">
        <f>name!D14</f>
        <v>35 Business and public service associate professionals</v>
      </c>
      <c r="Q17" s="11">
        <v>36.566016812029339</v>
      </c>
      <c r="R17" s="11">
        <v>36.885246743597776</v>
      </c>
      <c r="S17" s="345">
        <f t="shared" si="4"/>
        <v>0.3192299315684366</v>
      </c>
      <c r="T17" s="345">
        <v>14.108645406490144</v>
      </c>
      <c r="U17" s="345">
        <f t="shared" si="5"/>
        <v>14.42787533805858</v>
      </c>
      <c r="V17" s="346">
        <f t="shared" si="6"/>
        <v>2.1992119951934175E-2</v>
      </c>
      <c r="X17" s="10" t="str">
        <f>name!B14</f>
        <v>Accommodation and food</v>
      </c>
      <c r="Y17" s="11">
        <v>68.156000000000077</v>
      </c>
      <c r="Z17" s="11">
        <v>86.505999999999801</v>
      </c>
      <c r="AA17" s="345">
        <f t="shared" si="7"/>
        <v>18.349999999999724</v>
      </c>
      <c r="AB17" s="11">
        <v>39.044139357891758</v>
      </c>
      <c r="AC17" s="345">
        <f t="shared" si="8"/>
        <v>57.394139357891483</v>
      </c>
      <c r="AD17" s="348">
        <f t="shared" si="9"/>
        <v>3.0653661275012123E-2</v>
      </c>
    </row>
    <row r="18" spans="1:30" x14ac:dyDescent="0.2">
      <c r="A18" s="10" t="str">
        <f>name!D15</f>
        <v>41 Administrative occupations</v>
      </c>
      <c r="B18" s="11">
        <f t="shared" si="10"/>
        <v>109.86571933383379</v>
      </c>
      <c r="C18" s="11">
        <f t="shared" si="10"/>
        <v>114.42867889453993</v>
      </c>
      <c r="D18" s="11">
        <f t="shared" si="10"/>
        <v>4.5629595607061191</v>
      </c>
      <c r="E18" s="11">
        <f t="shared" si="10"/>
        <v>57.026046317450067</v>
      </c>
      <c r="F18" s="11">
        <f t="shared" si="10"/>
        <v>61.589005878156193</v>
      </c>
      <c r="G18" s="200">
        <f t="shared" si="3"/>
        <v>2.8264511022939143E-2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38.62108879593179</v>
      </c>
      <c r="R18" s="11">
        <v>47.470083432577155</v>
      </c>
      <c r="S18" s="345">
        <f t="shared" si="4"/>
        <v>8.8489946366453651</v>
      </c>
      <c r="T18" s="345">
        <v>16.626029292784597</v>
      </c>
      <c r="U18" s="345">
        <f t="shared" si="5"/>
        <v>25.475023929429963</v>
      </c>
      <c r="V18" s="346">
        <f t="shared" si="6"/>
        <v>2.4154964042184979E-2</v>
      </c>
      <c r="X18" s="10" t="str">
        <f>name!B15</f>
        <v>Media</v>
      </c>
      <c r="Y18" s="11">
        <v>6.306000000000008</v>
      </c>
      <c r="Z18" s="11">
        <v>6.296000000000002</v>
      </c>
      <c r="AA18" s="345">
        <f t="shared" si="7"/>
        <v>-1.0000000000006004E-2</v>
      </c>
      <c r="AB18" s="11">
        <v>2.8759104750996052</v>
      </c>
      <c r="AC18" s="345">
        <f t="shared" si="8"/>
        <v>2.8659104750995992</v>
      </c>
      <c r="AD18" s="348">
        <f t="shared" si="9"/>
        <v>2.536527569731728E-2</v>
      </c>
    </row>
    <row r="19" spans="1:30" x14ac:dyDescent="0.2">
      <c r="A19" s="10" t="str">
        <f>name!D16</f>
        <v>42 Secretarial and related occupations</v>
      </c>
      <c r="B19" s="11">
        <f t="shared" si="10"/>
        <v>21.383490131049751</v>
      </c>
      <c r="C19" s="11">
        <f t="shared" si="10"/>
        <v>13.117631907136388</v>
      </c>
      <c r="D19" s="11">
        <f t="shared" si="10"/>
        <v>-8.2658582239133676</v>
      </c>
      <c r="E19" s="11">
        <f t="shared" si="10"/>
        <v>9.380078950219481</v>
      </c>
      <c r="F19" s="11">
        <f t="shared" si="10"/>
        <v>1.1142207263061121</v>
      </c>
      <c r="G19" s="200">
        <f t="shared" si="3"/>
        <v>2.4543829206703061E-2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1.2916845934460646</v>
      </c>
      <c r="K19" s="11">
        <f t="array" ref="K19:K27">MMULT(aggregation!$B$13:$AA$21,C36:C61)</f>
        <v>2.5025114258894026</v>
      </c>
      <c r="L19" s="11">
        <f t="array" ref="L19:L27">MMULT(aggregation!$B$13:$AA$21,D36:D61)</f>
        <v>1.2108268324433382</v>
      </c>
      <c r="M19" s="11">
        <f t="array" ref="M19:M27">MMULT(aggregation!$B$13:$AA$21,E36:E61)</f>
        <v>0.97849351051897582</v>
      </c>
      <c r="N19" s="11">
        <f t="array" ref="N19:N27">MMULT(aggregation!$B$13:$AA$21,F36:F61)</f>
        <v>2.189320342962314</v>
      </c>
      <c r="O19" s="11"/>
      <c r="P19" s="10" t="str">
        <f>name!D16</f>
        <v>42 Secretarial and related occupations</v>
      </c>
      <c r="Q19" s="11">
        <v>1.7023238612075093</v>
      </c>
      <c r="R19" s="11">
        <v>1.7463509811420552</v>
      </c>
      <c r="S19" s="345">
        <f t="shared" si="4"/>
        <v>4.4027119934545889E-2</v>
      </c>
      <c r="T19" s="345">
        <v>0.52635838363394349</v>
      </c>
      <c r="U19" s="345">
        <f t="shared" si="5"/>
        <v>0.57038550356848938</v>
      </c>
      <c r="V19" s="346">
        <f t="shared" si="6"/>
        <v>1.8123349880019513E-2</v>
      </c>
      <c r="X19" s="10" t="str">
        <f>name!B16</f>
        <v>Information technology</v>
      </c>
      <c r="Y19" s="11">
        <v>28.491000000000025</v>
      </c>
      <c r="Z19" s="11">
        <v>31.807999999999979</v>
      </c>
      <c r="AA19" s="345">
        <f t="shared" si="7"/>
        <v>3.316999999999954</v>
      </c>
      <c r="AB19" s="11">
        <v>13.059845394213227</v>
      </c>
      <c r="AC19" s="345">
        <f t="shared" si="8"/>
        <v>16.376845394213181</v>
      </c>
      <c r="AD19" s="348">
        <f t="shared" si="9"/>
        <v>2.547437250382889E-2</v>
      </c>
    </row>
    <row r="20" spans="1:30" x14ac:dyDescent="0.2">
      <c r="A20" s="10" t="str">
        <f>name!D17</f>
        <v>51 Skilled agricultural and related trades</v>
      </c>
      <c r="B20" s="11">
        <f t="shared" si="10"/>
        <v>6.9029287770460543</v>
      </c>
      <c r="C20" s="11">
        <f t="shared" si="10"/>
        <v>7.6084683745471375</v>
      </c>
      <c r="D20" s="11">
        <f t="shared" si="10"/>
        <v>0.70553959750108319</v>
      </c>
      <c r="E20" s="11">
        <f t="shared" si="10"/>
        <v>3.9007096498572249</v>
      </c>
      <c r="F20" s="11">
        <f t="shared" si="10"/>
        <v>4.6062492473583081</v>
      </c>
      <c r="G20" s="200">
        <f t="shared" si="3"/>
        <v>3.0312834681919698E-2</v>
      </c>
      <c r="H20" s="11"/>
      <c r="I20" s="11" t="str">
        <f t="shared" si="11"/>
        <v>Professional occupations</v>
      </c>
      <c r="J20" s="11">
        <v>11.24260358803356</v>
      </c>
      <c r="K20" s="11">
        <v>20.204982416155367</v>
      </c>
      <c r="L20" s="11">
        <v>8.9623788281218069</v>
      </c>
      <c r="M20" s="11">
        <v>7.1443205067606366</v>
      </c>
      <c r="N20" s="11">
        <v>16.106699334882446</v>
      </c>
      <c r="O20" s="11"/>
      <c r="P20" s="10" t="str">
        <f>name!D17</f>
        <v>51 Skilled agricultural and related trades</v>
      </c>
      <c r="Q20" s="11">
        <v>5.5988541062340174</v>
      </c>
      <c r="R20" s="11">
        <v>5.913971069428416</v>
      </c>
      <c r="S20" s="345">
        <f t="shared" si="4"/>
        <v>0.31511696319439864</v>
      </c>
      <c r="T20" s="345">
        <v>2.8761393586324608</v>
      </c>
      <c r="U20" s="345">
        <f t="shared" si="5"/>
        <v>3.1912563218268595</v>
      </c>
      <c r="V20" s="346">
        <f t="shared" si="6"/>
        <v>2.8022645290308734E-2</v>
      </c>
      <c r="X20" s="10" t="str">
        <f>name!B17</f>
        <v>Finance and insurance</v>
      </c>
      <c r="Y20" s="11">
        <v>35.634999999999977</v>
      </c>
      <c r="Z20" s="11">
        <v>34.39000000000005</v>
      </c>
      <c r="AA20" s="345">
        <f t="shared" si="7"/>
        <v>-1.2449999999999264</v>
      </c>
      <c r="AB20" s="11">
        <v>16.950698763705912</v>
      </c>
      <c r="AC20" s="345">
        <f t="shared" si="8"/>
        <v>15.705698763705985</v>
      </c>
      <c r="AD20" s="348">
        <f t="shared" si="9"/>
        <v>2.6280457392236833E-2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40.4207736952049</v>
      </c>
      <c r="C21" s="11">
        <f t="shared" si="10"/>
        <v>37.539486700577747</v>
      </c>
      <c r="D21" s="11">
        <f t="shared" si="10"/>
        <v>-2.881286994627148</v>
      </c>
      <c r="E21" s="11">
        <f t="shared" si="10"/>
        <v>14.767124244588032</v>
      </c>
      <c r="F21" s="11">
        <f t="shared" si="10"/>
        <v>11.885837249960886</v>
      </c>
      <c r="G21" s="200">
        <f t="shared" si="3"/>
        <v>2.0976976580236117E-2</v>
      </c>
      <c r="H21" s="11"/>
      <c r="I21" s="11" t="str">
        <f t="shared" si="11"/>
        <v>Associate professional occupations</v>
      </c>
      <c r="J21" s="11">
        <v>1.4853840149949455</v>
      </c>
      <c r="K21" s="11">
        <v>3.2457931157443545</v>
      </c>
      <c r="L21" s="11">
        <v>1.7604091007494092</v>
      </c>
      <c r="M21" s="11">
        <v>1.0800125771854499</v>
      </c>
      <c r="N21" s="11">
        <v>2.840421677934859</v>
      </c>
      <c r="O21" s="11"/>
      <c r="P21" s="10" t="str">
        <f>name!D18</f>
        <v>52 Skilled metal, electrical and electronic trades</v>
      </c>
      <c r="Q21" s="11">
        <v>39.587702708867241</v>
      </c>
      <c r="R21" s="11">
        <v>35.830473634905275</v>
      </c>
      <c r="S21" s="345">
        <f t="shared" si="4"/>
        <v>-3.757229073961966</v>
      </c>
      <c r="T21" s="345">
        <v>13.958233147939826</v>
      </c>
      <c r="U21" s="345">
        <f t="shared" si="5"/>
        <v>10.20100407397786</v>
      </c>
      <c r="V21" s="346">
        <f t="shared" si="6"/>
        <v>2.0338829396992386E-2</v>
      </c>
      <c r="X21" s="10" t="str">
        <f>name!B18</f>
        <v>Real estate</v>
      </c>
      <c r="Y21" s="11">
        <v>18.234000000000016</v>
      </c>
      <c r="Z21" s="11">
        <v>20.687000000000005</v>
      </c>
      <c r="AA21" s="345">
        <f t="shared" si="7"/>
        <v>2.4529999999999887</v>
      </c>
      <c r="AB21" s="11">
        <v>9.2348715215007484</v>
      </c>
      <c r="AC21" s="345">
        <f t="shared" si="8"/>
        <v>11.687871521500737</v>
      </c>
      <c r="AD21" s="348">
        <f t="shared" si="9"/>
        <v>2.7694244962607861E-2</v>
      </c>
    </row>
    <row r="22" spans="1:30" x14ac:dyDescent="0.2">
      <c r="A22" s="10" t="str">
        <f>name!D19</f>
        <v>53 Skilled construction and building trades</v>
      </c>
      <c r="B22" s="11">
        <f t="shared" si="10"/>
        <v>32.940122097143963</v>
      </c>
      <c r="C22" s="11">
        <f t="shared" si="10"/>
        <v>27.709144797714448</v>
      </c>
      <c r="D22" s="11">
        <f t="shared" si="10"/>
        <v>-5.2309772994295187</v>
      </c>
      <c r="E22" s="11">
        <f t="shared" si="10"/>
        <v>12.935303271720764</v>
      </c>
      <c r="F22" s="11">
        <f t="shared" si="10"/>
        <v>7.7043259722912492</v>
      </c>
      <c r="G22" s="200">
        <f t="shared" si="3"/>
        <v>2.2328167177225078E-2</v>
      </c>
      <c r="H22" s="11"/>
      <c r="I22" s="11" t="str">
        <f t="shared" si="11"/>
        <v>Administrative and secretarial occupations</v>
      </c>
      <c r="J22" s="11">
        <v>0.760475404910117</v>
      </c>
      <c r="K22" s="11">
        <v>1.8279308970085362</v>
      </c>
      <c r="L22" s="11">
        <v>1.0674554920984192</v>
      </c>
      <c r="M22" s="11">
        <v>0.63847178805123361</v>
      </c>
      <c r="N22" s="11">
        <v>1.7059272801496528</v>
      </c>
      <c r="O22" s="11"/>
      <c r="P22" s="10" t="str">
        <f>name!D19</f>
        <v>53 Skilled construction and building trades</v>
      </c>
      <c r="Q22" s="11">
        <v>32.40239884904593</v>
      </c>
      <c r="R22" s="11">
        <v>27.360889500070023</v>
      </c>
      <c r="S22" s="345">
        <f t="shared" si="4"/>
        <v>-5.0415093489759073</v>
      </c>
      <c r="T22" s="345">
        <v>12.757968775687653</v>
      </c>
      <c r="U22" s="345">
        <f t="shared" si="5"/>
        <v>7.7164594267117455</v>
      </c>
      <c r="V22" s="346">
        <f t="shared" si="6"/>
        <v>2.2379235370297623E-2</v>
      </c>
      <c r="X22" s="10" t="str">
        <f>name!B19</f>
        <v>Professional services</v>
      </c>
      <c r="Y22" s="11">
        <v>87.711999999999946</v>
      </c>
      <c r="Z22" s="11">
        <v>95.31200000000031</v>
      </c>
      <c r="AA22" s="345">
        <f t="shared" si="7"/>
        <v>7.6000000000003638</v>
      </c>
      <c r="AB22" s="11">
        <v>42.864323017861452</v>
      </c>
      <c r="AC22" s="345">
        <f t="shared" si="8"/>
        <v>50.464323017861815</v>
      </c>
      <c r="AD22" s="348">
        <f t="shared" si="9"/>
        <v>2.6881574708345291E-2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17.180225400047995</v>
      </c>
      <c r="C23" s="11">
        <f t="shared" si="10"/>
        <v>17.430619712852351</v>
      </c>
      <c r="D23" s="11">
        <f t="shared" si="10"/>
        <v>0.25039431280435576</v>
      </c>
      <c r="E23" s="11">
        <f t="shared" si="10"/>
        <v>7.4987350868313873</v>
      </c>
      <c r="F23" s="11">
        <f t="shared" si="10"/>
        <v>7.7491293996357449</v>
      </c>
      <c r="G23" s="200">
        <f t="shared" si="3"/>
        <v>2.4440014662661103E-2</v>
      </c>
      <c r="H23" s="11"/>
      <c r="I23" s="11" t="str">
        <f t="shared" si="11"/>
        <v>Skilled trades occupations</v>
      </c>
      <c r="J23" s="11">
        <v>0.10609288766454786</v>
      </c>
      <c r="K23" s="11">
        <v>0.20252443706543144</v>
      </c>
      <c r="L23" s="11">
        <v>9.6431549400883568E-2</v>
      </c>
      <c r="M23" s="11">
        <v>7.5568923114697317E-2</v>
      </c>
      <c r="N23" s="11">
        <v>0.1720004725155809</v>
      </c>
      <c r="O23" s="11"/>
      <c r="P23" s="10" t="str">
        <f>name!D20</f>
        <v>54 Textiles, printing and other skilled trades</v>
      </c>
      <c r="Q23" s="11">
        <v>9.9279094158866776</v>
      </c>
      <c r="R23" s="11">
        <v>9.6578264067097042</v>
      </c>
      <c r="S23" s="345">
        <f t="shared" si="4"/>
        <v>-0.27008300917697348</v>
      </c>
      <c r="T23" s="345">
        <v>3.1578970347964965</v>
      </c>
      <c r="U23" s="345">
        <f t="shared" si="5"/>
        <v>2.8878140256195231</v>
      </c>
      <c r="V23" s="346">
        <f t="shared" si="6"/>
        <v>1.8582426584862421E-2</v>
      </c>
      <c r="X23" s="10" t="str">
        <f>name!B20</f>
        <v>Support services</v>
      </c>
      <c r="Y23" s="11">
        <v>118.19600000000003</v>
      </c>
      <c r="Z23" s="11">
        <v>133.66099999999986</v>
      </c>
      <c r="AA23" s="345">
        <f t="shared" si="7"/>
        <v>15.464999999999833</v>
      </c>
      <c r="AB23" s="11">
        <v>59.467604299936539</v>
      </c>
      <c r="AC23" s="345">
        <f t="shared" si="8"/>
        <v>74.932604299936372</v>
      </c>
      <c r="AD23" s="348">
        <f t="shared" si="9"/>
        <v>2.7542308148429173E-2</v>
      </c>
    </row>
    <row r="24" spans="1:30" x14ac:dyDescent="0.2">
      <c r="A24" s="10" t="str">
        <f>name!D21</f>
        <v>61 Caring personal service occupations</v>
      </c>
      <c r="B24" s="11">
        <f t="shared" si="10"/>
        <v>78.745397580907408</v>
      </c>
      <c r="C24" s="11">
        <f t="shared" si="10"/>
        <v>89.601755123877467</v>
      </c>
      <c r="D24" s="11">
        <f t="shared" si="10"/>
        <v>10.856357542970098</v>
      </c>
      <c r="E24" s="11">
        <f t="shared" si="10"/>
        <v>47.771066506552629</v>
      </c>
      <c r="F24" s="11">
        <f t="shared" si="10"/>
        <v>58.627424049522723</v>
      </c>
      <c r="G24" s="200">
        <f t="shared" si="3"/>
        <v>3.2115082129742234E-2</v>
      </c>
      <c r="H24" s="11"/>
      <c r="I24" s="11" t="str">
        <f t="shared" si="11"/>
        <v>Caring, leisure and other service occupations</v>
      </c>
      <c r="J24" s="11">
        <v>8.7590024689751633E-2</v>
      </c>
      <c r="K24" s="11">
        <v>0.21426268858787287</v>
      </c>
      <c r="L24" s="11">
        <v>0.12667266389812123</v>
      </c>
      <c r="M24" s="11">
        <v>7.787030064378557E-2</v>
      </c>
      <c r="N24" s="11">
        <v>0.20454296454190679</v>
      </c>
      <c r="O24" s="11"/>
      <c r="P24" s="10" t="str">
        <f>name!D21</f>
        <v>61 Caring personal service occupations</v>
      </c>
      <c r="Q24" s="11">
        <v>8.640514324585407</v>
      </c>
      <c r="R24" s="11">
        <v>11.695362783428227</v>
      </c>
      <c r="S24" s="345">
        <f t="shared" si="4"/>
        <v>3.0548484588428195</v>
      </c>
      <c r="T24" s="345">
        <v>4.6496250085816397</v>
      </c>
      <c r="U24" s="345">
        <f t="shared" si="5"/>
        <v>7.7044734674244593</v>
      </c>
      <c r="V24" s="346">
        <f t="shared" si="6"/>
        <v>2.9119946859872181E-2</v>
      </c>
      <c r="X24" s="10" t="str">
        <f>name!B21</f>
        <v>Public admin. and defence</v>
      </c>
      <c r="Y24" s="11">
        <v>38.933999999999997</v>
      </c>
      <c r="Z24" s="11">
        <v>40.905999999999899</v>
      </c>
      <c r="AA24" s="345">
        <f t="shared" si="7"/>
        <v>1.9719999999999018</v>
      </c>
      <c r="AB24" s="11">
        <v>19.537144393498195</v>
      </c>
      <c r="AC24" s="345">
        <f t="shared" si="8"/>
        <v>21.509144393498097</v>
      </c>
      <c r="AD24" s="348">
        <f t="shared" si="9"/>
        <v>2.7481879075554438E-2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20.356129383453858</v>
      </c>
      <c r="C25" s="11">
        <f t="shared" si="10"/>
        <v>19.237109724307629</v>
      </c>
      <c r="D25" s="11">
        <f t="shared" si="10"/>
        <v>-1.1190196591462298</v>
      </c>
      <c r="E25" s="11">
        <f t="shared" si="10"/>
        <v>9.7917764911248817</v>
      </c>
      <c r="F25" s="11">
        <f t="shared" si="10"/>
        <v>8.6727568319786545</v>
      </c>
      <c r="G25" s="200">
        <f t="shared" si="3"/>
        <v>2.6527992144993462E-2</v>
      </c>
      <c r="H25" s="11"/>
      <c r="I25" s="11" t="str">
        <f t="shared" si="11"/>
        <v>Sales and customer service occupations</v>
      </c>
      <c r="J25" s="11">
        <v>0.21420758759666847</v>
      </c>
      <c r="K25" s="11">
        <v>0.5154605219435886</v>
      </c>
      <c r="L25" s="11">
        <v>0.30125293434692013</v>
      </c>
      <c r="M25" s="11">
        <v>0.15986941171996347</v>
      </c>
      <c r="N25" s="11">
        <v>0.46112234606688363</v>
      </c>
      <c r="O25" s="11"/>
      <c r="P25" s="10" t="str">
        <f>name!D22</f>
        <v>62 Leisure, travel and related personal service occupations</v>
      </c>
      <c r="Q25" s="11">
        <v>6.2511605685119811</v>
      </c>
      <c r="R25" s="11">
        <v>6.3130040869128514</v>
      </c>
      <c r="S25" s="345">
        <f t="shared" si="4"/>
        <v>6.1843518400870323E-2</v>
      </c>
      <c r="T25" s="345">
        <v>2.6747289875161897</v>
      </c>
      <c r="U25" s="345">
        <f t="shared" si="5"/>
        <v>2.73657250591706</v>
      </c>
      <c r="V25" s="346">
        <f t="shared" si="6"/>
        <v>2.4030103046288387E-2</v>
      </c>
      <c r="X25" s="10" t="str">
        <f>name!B22</f>
        <v>Education</v>
      </c>
      <c r="Y25" s="11">
        <v>88.774999999999906</v>
      </c>
      <c r="Z25" s="11">
        <v>98.32899999999988</v>
      </c>
      <c r="AA25" s="345">
        <f t="shared" si="7"/>
        <v>9.5539999999999736</v>
      </c>
      <c r="AB25" s="11">
        <v>49.475046852999668</v>
      </c>
      <c r="AC25" s="345">
        <f t="shared" si="8"/>
        <v>59.029046852999642</v>
      </c>
      <c r="AD25" s="348">
        <f t="shared" si="9"/>
        <v>2.9970945266877713E-2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1.0987609869198594</v>
      </c>
      <c r="C26" s="11">
        <f t="shared" si="10"/>
        <v>0.92581895173979423</v>
      </c>
      <c r="D26" s="11">
        <f t="shared" si="10"/>
        <v>-0.17294203518006501</v>
      </c>
      <c r="E26" s="11">
        <f t="shared" si="10"/>
        <v>0.43709027296357705</v>
      </c>
      <c r="F26" s="11">
        <f t="shared" si="10"/>
        <v>0.26414823778351204</v>
      </c>
      <c r="G26" s="200">
        <f t="shared" si="3"/>
        <v>2.2577882739256649E-2</v>
      </c>
      <c r="H26" s="11"/>
      <c r="I26" s="11" t="str">
        <f t="shared" si="11"/>
        <v>Process, plant and machine operatives</v>
      </c>
      <c r="J26" s="11">
        <v>0.15301084102812473</v>
      </c>
      <c r="K26" s="11">
        <v>0.4794034235387285</v>
      </c>
      <c r="L26" s="11">
        <v>0.32639258251060377</v>
      </c>
      <c r="M26" s="11">
        <v>0.17777069088515604</v>
      </c>
      <c r="N26" s="11">
        <v>0.50416327339575973</v>
      </c>
      <c r="O26" s="11"/>
      <c r="P26" s="10" t="str">
        <f>name!D23</f>
        <v>63 Community and civil enforcement occupations</v>
      </c>
      <c r="Q26" s="11">
        <v>0.85962196335186281</v>
      </c>
      <c r="R26" s="11">
        <v>0.59772367678364791</v>
      </c>
      <c r="S26" s="345">
        <f t="shared" si="4"/>
        <v>-0.2618982865682149</v>
      </c>
      <c r="T26" s="345">
        <v>0.23055860160908792</v>
      </c>
      <c r="U26" s="345">
        <f t="shared" si="5"/>
        <v>-3.1339684959126979E-2</v>
      </c>
      <c r="V26" s="346">
        <f t="shared" si="6"/>
        <v>1.5966517593010821E-2</v>
      </c>
      <c r="X26" s="10" t="str">
        <f>name!B23</f>
        <v>Health and social work</v>
      </c>
      <c r="Y26" s="11">
        <v>130.4169999999998</v>
      </c>
      <c r="Z26" s="11">
        <v>143.87700000000007</v>
      </c>
      <c r="AA26" s="345">
        <f t="shared" si="7"/>
        <v>13.460000000000264</v>
      </c>
      <c r="AB26" s="11">
        <v>76.068080291276928</v>
      </c>
      <c r="AC26" s="345">
        <f t="shared" si="8"/>
        <v>89.528080291277192</v>
      </c>
      <c r="AD26" s="348">
        <f t="shared" si="9"/>
        <v>3.11067535322751E-2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59.127902198934592</v>
      </c>
      <c r="C27" s="11">
        <f t="shared" si="12"/>
        <v>56.212683804242943</v>
      </c>
      <c r="D27" s="11">
        <f t="shared" si="12"/>
        <v>-2.9152183946916459</v>
      </c>
      <c r="E27" s="11">
        <f t="shared" si="12"/>
        <v>26.072260205947966</v>
      </c>
      <c r="F27" s="11">
        <f t="shared" si="12"/>
        <v>23.157041811256317</v>
      </c>
      <c r="G27" s="200">
        <f t="shared" si="3"/>
        <v>2.4652325658400365E-2</v>
      </c>
      <c r="H27" s="11"/>
      <c r="I27" s="11" t="str">
        <f t="shared" si="11"/>
        <v>Elementary occupations</v>
      </c>
      <c r="J27" s="11">
        <v>7.6759281318421774E-2</v>
      </c>
      <c r="K27" s="11">
        <v>0.17598859922841212</v>
      </c>
      <c r="L27" s="11">
        <v>9.9229317909990358E-2</v>
      </c>
      <c r="M27" s="11">
        <v>6.4132586051400653E-2</v>
      </c>
      <c r="N27" s="11">
        <v>0.163361903961391</v>
      </c>
      <c r="O27" s="11"/>
      <c r="P27" s="10" t="str">
        <f>name!D24</f>
        <v>71 Sales occupations</v>
      </c>
      <c r="Q27" s="11">
        <v>26.045268602939334</v>
      </c>
      <c r="R27" s="11">
        <v>25.229177561278135</v>
      </c>
      <c r="S27" s="345">
        <f t="shared" si="4"/>
        <v>-0.81609104166119906</v>
      </c>
      <c r="T27" s="345">
        <v>8.405322617437978</v>
      </c>
      <c r="U27" s="345">
        <f t="shared" si="5"/>
        <v>7.589231575776779</v>
      </c>
      <c r="V27" s="346">
        <f t="shared" si="6"/>
        <v>1.8820924531860905E-2</v>
      </c>
      <c r="X27" s="10" t="str">
        <f>name!B24</f>
        <v>Arts and entertainment</v>
      </c>
      <c r="Y27" s="11">
        <v>24.270999999999972</v>
      </c>
      <c r="Z27" s="11">
        <v>23.565999999999967</v>
      </c>
      <c r="AA27" s="345">
        <f t="shared" si="7"/>
        <v>-0.7050000000000054</v>
      </c>
      <c r="AB27" s="11">
        <v>11.166881413693483</v>
      </c>
      <c r="AC27" s="345">
        <f t="shared" si="8"/>
        <v>10.461881413693478</v>
      </c>
      <c r="AD27" s="348">
        <f t="shared" si="9"/>
        <v>2.5554328631358647E-2</v>
      </c>
    </row>
    <row r="28" spans="1:30" x14ac:dyDescent="0.2">
      <c r="A28" s="10" t="str">
        <f>name!D25</f>
        <v>72 Customer service occupations</v>
      </c>
      <c r="B28" s="11">
        <f t="shared" si="12"/>
        <v>22.565724780066972</v>
      </c>
      <c r="C28" s="11">
        <f t="shared" si="12"/>
        <v>29.236562659207234</v>
      </c>
      <c r="D28" s="11">
        <f t="shared" si="12"/>
        <v>6.6708378791402678</v>
      </c>
      <c r="E28" s="11">
        <f t="shared" si="12"/>
        <v>11.911275610288222</v>
      </c>
      <c r="F28" s="11">
        <f t="shared" si="12"/>
        <v>18.58211348942849</v>
      </c>
      <c r="G28" s="200">
        <f t="shared" si="3"/>
        <v>2.8660379122621205E-2</v>
      </c>
      <c r="H28" s="11"/>
      <c r="O28" s="11"/>
      <c r="P28" s="10" t="str">
        <f>name!D25</f>
        <v>72 Customer service occupations</v>
      </c>
      <c r="Q28" s="11">
        <v>9.8350115391396375</v>
      </c>
      <c r="R28" s="11">
        <v>14.411513413972489</v>
      </c>
      <c r="S28" s="345">
        <f t="shared" si="4"/>
        <v>4.5765018748328519</v>
      </c>
      <c r="T28" s="345">
        <v>4.4244507981293664</v>
      </c>
      <c r="U28" s="345">
        <f t="shared" si="5"/>
        <v>9.0009526729622173</v>
      </c>
      <c r="V28" s="346">
        <f t="shared" si="6"/>
        <v>2.5074000567719024E-2</v>
      </c>
      <c r="X28" s="10" t="str">
        <f>name!B25</f>
        <v>Other services</v>
      </c>
      <c r="Y28" s="11">
        <v>26.641000000000034</v>
      </c>
      <c r="Z28" s="11">
        <v>26.072999999999922</v>
      </c>
      <c r="AA28" s="345">
        <f t="shared" si="7"/>
        <v>-0.56800000000011153</v>
      </c>
      <c r="AB28" s="11">
        <v>13.169049684140603</v>
      </c>
      <c r="AC28" s="345">
        <f t="shared" si="8"/>
        <v>12.601049684140492</v>
      </c>
      <c r="AD28" s="348">
        <f t="shared" si="9"/>
        <v>2.7139615647627346E-2</v>
      </c>
    </row>
    <row r="29" spans="1:30" x14ac:dyDescent="0.2">
      <c r="A29" s="10" t="str">
        <f>name!D26</f>
        <v>81 Process, plant and machine operatives</v>
      </c>
      <c r="B29" s="11">
        <f t="shared" si="12"/>
        <v>30.318947629653142</v>
      </c>
      <c r="C29" s="11">
        <f t="shared" si="12"/>
        <v>30.267714486489254</v>
      </c>
      <c r="D29" s="11">
        <f t="shared" si="12"/>
        <v>-5.12331431638815E-2</v>
      </c>
      <c r="E29" s="11">
        <f t="shared" si="12"/>
        <v>12.606385732146057</v>
      </c>
      <c r="F29" s="11">
        <f t="shared" si="12"/>
        <v>12.555152588982175</v>
      </c>
      <c r="G29" s="200">
        <f t="shared" si="3"/>
        <v>2.3450015508720501E-2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23.577800842473618</v>
      </c>
      <c r="R29" s="11">
        <v>21.985936053816612</v>
      </c>
      <c r="S29" s="345">
        <f t="shared" si="4"/>
        <v>-1.5918647886570056</v>
      </c>
      <c r="T29" s="345">
        <v>8.5015387808376222</v>
      </c>
      <c r="U29" s="345">
        <f t="shared" si="5"/>
        <v>6.9096739921806165</v>
      </c>
      <c r="V29" s="346">
        <f t="shared" si="6"/>
        <v>2.0739234691920849E-2</v>
      </c>
      <c r="X29" s="231" t="str">
        <f>name!B3</f>
        <v>All industries</v>
      </c>
      <c r="Y29" s="34">
        <f>SUM(Y7:Y28)</f>
        <v>1065.223</v>
      </c>
      <c r="Z29" s="34">
        <f>SUM(Z7:Z28)</f>
        <v>1141.3669999999991</v>
      </c>
      <c r="AA29" s="349">
        <f t="shared" si="7"/>
        <v>76.143999999999096</v>
      </c>
      <c r="AB29" s="34">
        <f>SUM(AB7:AB28)</f>
        <v>532.16706970158589</v>
      </c>
      <c r="AC29" s="349">
        <f t="shared" si="8"/>
        <v>608.31106970158498</v>
      </c>
      <c r="AD29" s="350">
        <f t="shared" si="9"/>
        <v>2.7380605491902354E-2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43.960382450997869</v>
      </c>
      <c r="C30" s="11">
        <f t="shared" si="12"/>
        <v>46.017261274645868</v>
      </c>
      <c r="D30" s="11">
        <f t="shared" si="12"/>
        <v>2.0568788236479989</v>
      </c>
      <c r="E30" s="11">
        <f t="shared" si="12"/>
        <v>24.266586510347498</v>
      </c>
      <c r="F30" s="11">
        <f t="shared" si="12"/>
        <v>26.323465333995497</v>
      </c>
      <c r="G30" s="200">
        <f t="shared" si="3"/>
        <v>2.9736975908316143E-2</v>
      </c>
      <c r="H30" s="11"/>
      <c r="I30" s="11" t="str">
        <f>I19</f>
        <v>Managers, directors and senior officials</v>
      </c>
      <c r="J30" s="11">
        <f t="array" ref="J30:J38">MMULT(aggregation!$B$13:$AA$21,B65:B90)</f>
        <v>11.975476050224788</v>
      </c>
      <c r="K30" s="11">
        <f t="array" ref="K30:K38">MMULT(aggregation!$B$13:$AA$21,C65:C90)</f>
        <v>21.939954151197817</v>
      </c>
      <c r="L30" s="11">
        <f t="array" ref="L30:L38">MMULT(aggregation!$B$13:$AA$21,D65:D90)</f>
        <v>9.9644781009730288</v>
      </c>
      <c r="M30" s="11">
        <f t="array" ref="M30:M38">MMULT(aggregation!$B$13:$AA$21,E65:E90)</f>
        <v>8.7268266242413279</v>
      </c>
      <c r="N30" s="11">
        <f t="array" ref="N30:N38">MMULT(aggregation!$B$13:$AA$21,F65:F90)</f>
        <v>18.691304725214355</v>
      </c>
      <c r="O30" s="11"/>
      <c r="P30" s="10" t="str">
        <f>name!D27</f>
        <v>82 Transport and mobile machine drivers and operatives</v>
      </c>
      <c r="Q30" s="11">
        <v>42.011730488462369</v>
      </c>
      <c r="R30" s="11">
        <v>42.992268377567854</v>
      </c>
      <c r="S30" s="345">
        <f t="shared" si="4"/>
        <v>0.98053788910548434</v>
      </c>
      <c r="T30" s="345">
        <v>22.528129988366665</v>
      </c>
      <c r="U30" s="345">
        <f t="shared" si="5"/>
        <v>23.508667877472149</v>
      </c>
      <c r="V30" s="346">
        <f t="shared" si="6"/>
        <v>2.9035830088372849E-2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16.672287823645981</v>
      </c>
      <c r="C31" s="11">
        <f t="shared" si="12"/>
        <v>33.934041793268669</v>
      </c>
      <c r="D31" s="11">
        <f t="shared" si="12"/>
        <v>17.261753969622688</v>
      </c>
      <c r="E31" s="11">
        <f t="shared" si="12"/>
        <v>14.106544531508767</v>
      </c>
      <c r="F31" s="11">
        <f t="shared" si="12"/>
        <v>31.368298501131456</v>
      </c>
      <c r="G31" s="200">
        <f t="shared" si="3"/>
        <v>4.1718705840870562E-2</v>
      </c>
      <c r="H31" s="11"/>
      <c r="I31" s="11" t="str">
        <f>I20</f>
        <v>Professional occupations</v>
      </c>
      <c r="J31" s="11">
        <v>58.966778283462368</v>
      </c>
      <c r="K31" s="11">
        <v>99.92436576715572</v>
      </c>
      <c r="L31" s="11">
        <v>40.957587483693352</v>
      </c>
      <c r="M31" s="11">
        <v>37.488488808412498</v>
      </c>
      <c r="N31" s="11">
        <v>78.446076292105857</v>
      </c>
      <c r="O31" s="11"/>
      <c r="P31" s="10" t="str">
        <f>name!D28</f>
        <v>91 Elementary trades and related occupations</v>
      </c>
      <c r="Q31" s="11">
        <v>13.092941255747144</v>
      </c>
      <c r="R31" s="11">
        <v>19.794064185104439</v>
      </c>
      <c r="S31" s="345">
        <f t="shared" si="4"/>
        <v>6.7011229293572949</v>
      </c>
      <c r="T31" s="345">
        <v>6.2520024265015017</v>
      </c>
      <c r="U31" s="345">
        <f t="shared" si="5"/>
        <v>12.953125355858797</v>
      </c>
      <c r="V31" s="346">
        <f t="shared" si="6"/>
        <v>2.6365432291228563E-2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94.73761955128559</v>
      </c>
      <c r="C32" s="11">
        <f t="shared" si="12"/>
        <v>79.576024900678959</v>
      </c>
      <c r="D32" s="11">
        <f t="shared" si="12"/>
        <v>-15.161594650606618</v>
      </c>
      <c r="E32" s="11">
        <f t="shared" si="12"/>
        <v>41.278778292422736</v>
      </c>
      <c r="F32" s="11">
        <f t="shared" si="12"/>
        <v>26.117183641816105</v>
      </c>
      <c r="G32" s="200">
        <f t="shared" ref="G32" si="13">IF(B32&gt;0,(1+(E32/B32))^(1/($C$6-$B$6))-1,0)</f>
        <v>2.4403971240491318E-2</v>
      </c>
      <c r="H32" s="11"/>
      <c r="I32" s="11" t="str">
        <f>I21</f>
        <v>Associate professional occupations</v>
      </c>
      <c r="J32" s="11">
        <v>17.229760397592727</v>
      </c>
      <c r="K32" s="11">
        <v>35.134575848675915</v>
      </c>
      <c r="L32" s="11">
        <v>17.904815451083188</v>
      </c>
      <c r="M32" s="11">
        <v>12.510602370234402</v>
      </c>
      <c r="N32" s="11">
        <v>30.415417821317586</v>
      </c>
      <c r="O32" s="11"/>
      <c r="P32" s="10" t="str">
        <f>name!D29</f>
        <v>92 Elementary administration and service occupations</v>
      </c>
      <c r="Q32" s="11">
        <v>47.074707060734184</v>
      </c>
      <c r="R32" s="11">
        <v>44.572011948182443</v>
      </c>
      <c r="S32" s="345">
        <f t="shared" ref="S32" si="14">R32-Q32</f>
        <v>-2.5026951125517414</v>
      </c>
      <c r="T32" s="345">
        <v>18.756006956711808</v>
      </c>
      <c r="U32" s="345">
        <f>SUM(S32:T32)</f>
        <v>16.253311844160066</v>
      </c>
      <c r="V32" s="346">
        <f t="shared" ref="V32" si="15">IF(Q32&gt;0,(1+(T32/Q32))^(1/($C$6-$B$6))-1,0)</f>
        <v>2.2608494510658605E-2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1065.2229999999995</v>
      </c>
      <c r="C33" s="11">
        <f>SUM(C62,C91,C120,C149,C178,C207,C236,C265,C294)</f>
        <v>1141.3669999999995</v>
      </c>
      <c r="D33" s="11">
        <f t="shared" si="12"/>
        <v>76.143999999999636</v>
      </c>
      <c r="E33" s="11">
        <f t="shared" si="12"/>
        <v>532.16706970158589</v>
      </c>
      <c r="F33" s="11">
        <f t="shared" si="12"/>
        <v>608.31106970158532</v>
      </c>
      <c r="G33" s="200">
        <f t="shared" si="3"/>
        <v>2.7380605491902354E-2</v>
      </c>
      <c r="H33" s="11"/>
      <c r="I33" s="11" t="str">
        <f>I22</f>
        <v>Administrative and secretarial occupations</v>
      </c>
      <c r="J33" s="11">
        <v>8.349923545130796</v>
      </c>
      <c r="K33" s="11">
        <v>16.415219111597445</v>
      </c>
      <c r="L33" s="11">
        <v>8.0652955664666486</v>
      </c>
      <c r="M33" s="11">
        <v>6.5055632630311102</v>
      </c>
      <c r="N33" s="11">
        <v>14.570858829497757</v>
      </c>
      <c r="O33" s="11"/>
      <c r="P33" s="10" t="str">
        <f>name!D3</f>
        <v>All occupations</v>
      </c>
      <c r="Q33" s="11">
        <f>SUM(Q7:Q32)</f>
        <v>568.11947611944993</v>
      </c>
      <c r="R33" s="11">
        <f>SUM(R7:R32)</f>
        <v>601.18393246106211</v>
      </c>
      <c r="S33" s="345">
        <f>R33-Q33</f>
        <v>33.064456341612185</v>
      </c>
      <c r="T33" s="11">
        <f>SUM(T7:T32)</f>
        <v>235.73183308221363</v>
      </c>
      <c r="U33" s="345">
        <f>SUM(S33:T33)</f>
        <v>268.79628942382578</v>
      </c>
      <c r="V33" s="346">
        <f t="shared" si="6"/>
        <v>2.3408617784522301E-2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1.6726017896487533</v>
      </c>
      <c r="K34" s="11">
        <v>3.917393826651677</v>
      </c>
      <c r="L34" s="11">
        <v>2.2447920370029233</v>
      </c>
      <c r="M34" s="11">
        <v>1.3389833371393114</v>
      </c>
      <c r="N34" s="11">
        <v>3.5837753741422351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4.0895611321096705</v>
      </c>
      <c r="K35" s="11">
        <v>10.950397561273016</v>
      </c>
      <c r="L35" s="11">
        <v>6.8608364291633448</v>
      </c>
      <c r="M35" s="11">
        <v>3.9873886396817926</v>
      </c>
      <c r="N35" s="11">
        <v>10.848225068845137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0.99597363826234553</v>
      </c>
      <c r="C36" s="11">
        <v>1.809951588498341</v>
      </c>
      <c r="D36" s="11">
        <f>C36-B36</f>
        <v>0.81397795023599551</v>
      </c>
      <c r="E36" s="11">
        <v>0.68922317530478849</v>
      </c>
      <c r="F36" s="11">
        <f>SUM(D36:E36)</f>
        <v>1.503201125540784</v>
      </c>
      <c r="G36" s="200">
        <f>IF(B36&gt;0,(1+(E36/B36))^(1/($C$6-$B$6))-1,0)</f>
        <v>3.5683011238263562E-2</v>
      </c>
      <c r="I36" s="11" t="str">
        <f t="shared" si="17"/>
        <v>Sales and customer service occupations</v>
      </c>
      <c r="J36" s="11">
        <v>2.9559024693416811</v>
      </c>
      <c r="K36" s="11">
        <v>7.2652190379210815</v>
      </c>
      <c r="L36" s="11">
        <v>4.3093165685794004</v>
      </c>
      <c r="M36" s="11">
        <v>2.2658234978510263</v>
      </c>
      <c r="N36" s="11">
        <v>6.5751400664304258</v>
      </c>
      <c r="P36" s="10" t="str">
        <f>name!D4</f>
        <v>11 Corporate managers and directors</v>
      </c>
      <c r="Q36" s="11">
        <v>23.910223387791369</v>
      </c>
      <c r="R36" s="11">
        <v>27.824548913845948</v>
      </c>
      <c r="S36" s="345">
        <f>R36-Q36</f>
        <v>3.9143255260545793</v>
      </c>
      <c r="T36" s="345">
        <v>14.765806543686402</v>
      </c>
      <c r="U36" s="345">
        <f>SUM(S36:T36)</f>
        <v>18.680132069740981</v>
      </c>
      <c r="V36" s="346">
        <f>IF(Q36&gt;0,(1+(T36/Q36))^(1/($C$6-$B$6))-1,0)</f>
        <v>3.2580415225418102E-2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0.29571095518371898</v>
      </c>
      <c r="C37" s="11">
        <v>0.69255983739106164</v>
      </c>
      <c r="D37" s="11">
        <f t="shared" ref="D37:D60" si="25">C37-B37</f>
        <v>0.39684888220734266</v>
      </c>
      <c r="E37" s="11">
        <v>0.28927033521418727</v>
      </c>
      <c r="F37" s="11">
        <f t="shared" ref="F37:F60" si="26">SUM(D37:E37)</f>
        <v>0.68611921742152993</v>
      </c>
      <c r="G37" s="200">
        <f t="shared" ref="G37:G62" si="27">IF(B37&gt;0,(1+(E37/B37))^(1/($C$6-$B$6))-1,0)</f>
        <v>4.6529891708182447E-2</v>
      </c>
      <c r="I37" s="11" t="str">
        <f t="shared" si="17"/>
        <v>Process, plant and machine operatives</v>
      </c>
      <c r="J37" s="11">
        <v>0.92642893891952904</v>
      </c>
      <c r="K37" s="11">
        <v>2.7177471453024182</v>
      </c>
      <c r="L37" s="11">
        <v>1.7913182063828892</v>
      </c>
      <c r="M37" s="11">
        <v>0.96863643578925818</v>
      </c>
      <c r="N37" s="11">
        <v>2.7599546421721475</v>
      </c>
      <c r="P37" s="10" t="str">
        <f>name!D5</f>
        <v>12 Other managers and proprietors</v>
      </c>
      <c r="Q37" s="11">
        <v>13.332654740095574</v>
      </c>
      <c r="R37" s="11">
        <v>14.071358784298637</v>
      </c>
      <c r="S37" s="345">
        <f t="shared" ref="S37:S60" si="28">R37-Q37</f>
        <v>0.73870404420306279</v>
      </c>
      <c r="T37" s="345">
        <v>8.4850149074878107</v>
      </c>
      <c r="U37" s="345">
        <f t="shared" ref="U37:U60" si="29">SUM(S37:T37)</f>
        <v>9.2237189516908735</v>
      </c>
      <c r="V37" s="346">
        <f t="shared" ref="V37:V62" si="30">IF(Q37&gt;0,(1+(T37/Q37))^(1/($C$6-$B$6))-1,0)</f>
        <v>3.3378564272489974E-2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2.8895899954787807</v>
      </c>
      <c r="C38" s="11">
        <v>5.8434108745954081</v>
      </c>
      <c r="D38" s="11">
        <f t="shared" si="25"/>
        <v>2.9538208791166274</v>
      </c>
      <c r="E38" s="11">
        <v>1.654609321366004</v>
      </c>
      <c r="F38" s="11">
        <f t="shared" si="26"/>
        <v>4.6084302004826316</v>
      </c>
      <c r="G38" s="200">
        <f t="shared" si="27"/>
        <v>3.0642569368030781E-2</v>
      </c>
      <c r="I38" s="11" t="str">
        <f t="shared" si="17"/>
        <v>Elementary occupations</v>
      </c>
      <c r="J38" s="11">
        <v>2.2080716978770001</v>
      </c>
      <c r="K38" s="11">
        <v>6.6028449417418189</v>
      </c>
      <c r="L38" s="11">
        <v>4.3947732438648188</v>
      </c>
      <c r="M38" s="11">
        <v>2.3249341901109983</v>
      </c>
      <c r="N38" s="11">
        <v>6.7197074339758176</v>
      </c>
      <c r="P38" s="10" t="str">
        <f>name!D6</f>
        <v>21 Science, research, engineering and technology professionals</v>
      </c>
      <c r="Q38" s="11">
        <v>11.499541489879331</v>
      </c>
      <c r="R38" s="11">
        <v>19.431665039889364</v>
      </c>
      <c r="S38" s="345">
        <f t="shared" si="28"/>
        <v>7.9321235500100329</v>
      </c>
      <c r="T38" s="345">
        <v>8.3725557658331695</v>
      </c>
      <c r="U38" s="345">
        <f t="shared" si="29"/>
        <v>16.304679315843202</v>
      </c>
      <c r="V38" s="346">
        <f t="shared" si="30"/>
        <v>3.7140384527886594E-2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3.2484289748421871</v>
      </c>
      <c r="C39" s="11">
        <v>6.2533951657847417</v>
      </c>
      <c r="D39" s="11">
        <f t="shared" si="25"/>
        <v>3.0049661909425547</v>
      </c>
      <c r="E39" s="11">
        <v>2.2698157170281807</v>
      </c>
      <c r="F39" s="11">
        <f t="shared" si="26"/>
        <v>5.2747819079707359</v>
      </c>
      <c r="G39" s="200">
        <f t="shared" si="27"/>
        <v>3.595726066314664E-2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38.010203968093883</v>
      </c>
      <c r="R39" s="11">
        <v>40.021462588222249</v>
      </c>
      <c r="S39" s="345">
        <f t="shared" si="28"/>
        <v>2.0112586201283662</v>
      </c>
      <c r="T39" s="345">
        <v>22.069472689977303</v>
      </c>
      <c r="U39" s="345">
        <f t="shared" si="29"/>
        <v>24.080731310105669</v>
      </c>
      <c r="V39" s="346">
        <f t="shared" si="30"/>
        <v>3.099167648925194E-2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3.9546229252036311</v>
      </c>
      <c r="C40" s="11">
        <v>5.8177379170902146</v>
      </c>
      <c r="D40" s="11">
        <f>C40-B40</f>
        <v>1.8631149918865835</v>
      </c>
      <c r="E40" s="11">
        <v>2.4115656450532716</v>
      </c>
      <c r="F40" s="11">
        <f>SUM(D40:E40)</f>
        <v>4.2746806369398556</v>
      </c>
      <c r="G40" s="200">
        <f>IF(B40&gt;0,(1+(E40/B40))^(1/($C$6-$B$6))-1,0)</f>
        <v>3.2250165692735422E-2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30.152586082936111</v>
      </c>
      <c r="R40" s="11">
        <v>33.553181255616963</v>
      </c>
      <c r="S40" s="345">
        <f t="shared" si="28"/>
        <v>3.4005951726808519</v>
      </c>
      <c r="T40" s="345">
        <v>16.879599252386903</v>
      </c>
      <c r="U40" s="345">
        <f t="shared" si="29"/>
        <v>20.280194425067755</v>
      </c>
      <c r="V40" s="346">
        <f t="shared" si="30"/>
        <v>3.0080991033541782E-2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1.1499616925089609</v>
      </c>
      <c r="C41" s="11">
        <v>2.2904384586850024</v>
      </c>
      <c r="D41" s="11">
        <f t="shared" si="25"/>
        <v>1.1404767661760415</v>
      </c>
      <c r="E41" s="11">
        <v>0.80832982331318015</v>
      </c>
      <c r="F41" s="11">
        <f t="shared" si="26"/>
        <v>1.9488065894892217</v>
      </c>
      <c r="G41" s="200">
        <f t="shared" si="27"/>
        <v>3.612685760866774E-2</v>
      </c>
      <c r="I41" s="11" t="str">
        <f>I30</f>
        <v>Managers, directors and senior officials</v>
      </c>
      <c r="J41" s="11">
        <f t="array" ref="J41:J49">MMULT(aggregation!$B$13:$AA$21,B94:B119)</f>
        <v>27.066711624075911</v>
      </c>
      <c r="K41" s="11">
        <f t="array" ref="K41:K49">MMULT(aggregation!$B$13:$AA$21,C94:C119)</f>
        <v>30.477381565072825</v>
      </c>
      <c r="L41" s="11">
        <f t="array" ref="L41:L49">MMULT(aggregation!$B$13:$AA$21,D94:D119)</f>
        <v>3.4106699409969155</v>
      </c>
      <c r="M41" s="11">
        <f t="array" ref="M41:M49">MMULT(aggregation!$B$13:$AA$21,E94:E119)</f>
        <v>16.661255259174808</v>
      </c>
      <c r="N41" s="11">
        <f t="array" ref="N41:N49">MMULT(aggregation!$B$13:$AA$21,F94:F119)</f>
        <v>20.071925200171727</v>
      </c>
      <c r="P41" s="10" t="str">
        <f>name!D9</f>
        <v>24 Business, media and public service professionals</v>
      </c>
      <c r="Q41" s="11">
        <v>27.552612058588846</v>
      </c>
      <c r="R41" s="11">
        <v>33.303131693671922</v>
      </c>
      <c r="S41" s="345">
        <f t="shared" si="28"/>
        <v>5.7505196350830765</v>
      </c>
      <c r="T41" s="345">
        <v>16.326345804368753</v>
      </c>
      <c r="U41" s="345">
        <f t="shared" si="29"/>
        <v>22.076865439451829</v>
      </c>
      <c r="V41" s="346">
        <f t="shared" si="30"/>
        <v>3.1508715511372465E-2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0.34703927146220881</v>
      </c>
      <c r="C42" s="11">
        <v>0.70549071380858075</v>
      </c>
      <c r="D42" s="11">
        <f t="shared" si="25"/>
        <v>0.35845144234637194</v>
      </c>
      <c r="E42" s="11">
        <v>0.22371777748699062</v>
      </c>
      <c r="F42" s="11">
        <f t="shared" si="26"/>
        <v>0.58216921983336256</v>
      </c>
      <c r="G42" s="200">
        <f t="shared" si="27"/>
        <v>3.3724582297848693E-2</v>
      </c>
      <c r="I42" s="11" t="str">
        <f>I31</f>
        <v>Professional occupations</v>
      </c>
      <c r="J42" s="11">
        <v>75.846198800753299</v>
      </c>
      <c r="K42" s="11">
        <v>76.959551285323897</v>
      </c>
      <c r="L42" s="11">
        <v>1.1133524845705978</v>
      </c>
      <c r="M42" s="11">
        <v>37.982475998485775</v>
      </c>
      <c r="N42" s="11">
        <v>39.095828483056366</v>
      </c>
      <c r="P42" s="10" t="str">
        <f>name!D10</f>
        <v>31 Science, engineering and technology associate professionals</v>
      </c>
      <c r="Q42" s="11">
        <v>4.5746034788411611</v>
      </c>
      <c r="R42" s="11">
        <v>5.8101204454832311</v>
      </c>
      <c r="S42" s="345">
        <f t="shared" si="28"/>
        <v>1.23551696664207</v>
      </c>
      <c r="T42" s="345">
        <v>2.590829949396404</v>
      </c>
      <c r="U42" s="345">
        <f t="shared" si="29"/>
        <v>3.826346916038474</v>
      </c>
      <c r="V42" s="346">
        <f t="shared" si="30"/>
        <v>3.0368565220282751E-2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7.801822379760967E-2</v>
      </c>
      <c r="C43" s="11">
        <v>0.35825002776623344</v>
      </c>
      <c r="D43" s="11">
        <f t="shared" si="25"/>
        <v>0.28023180396862379</v>
      </c>
      <c r="E43" s="11">
        <v>0.12255114365617566</v>
      </c>
      <c r="F43" s="11">
        <f t="shared" si="26"/>
        <v>0.40278294762479944</v>
      </c>
      <c r="G43" s="200">
        <f t="shared" si="27"/>
        <v>6.4971297500639347E-2</v>
      </c>
      <c r="I43" s="11" t="str">
        <f>I32</f>
        <v>Associate professional occupations</v>
      </c>
      <c r="J43" s="11">
        <v>38.93267178492092</v>
      </c>
      <c r="K43" s="11">
        <v>48.637176382069214</v>
      </c>
      <c r="L43" s="11">
        <v>9.7045045971482935</v>
      </c>
      <c r="M43" s="11">
        <v>23.512329834311608</v>
      </c>
      <c r="N43" s="11">
        <v>33.216834431459901</v>
      </c>
      <c r="P43" s="10" t="str">
        <f>name!D11</f>
        <v>32 Health and social care associate professionals</v>
      </c>
      <c r="Q43" s="11">
        <v>16.572149800660284</v>
      </c>
      <c r="R43" s="11">
        <v>33.359604171394189</v>
      </c>
      <c r="S43" s="345">
        <f t="shared" si="28"/>
        <v>16.787454370733904</v>
      </c>
      <c r="T43" s="345">
        <v>17.041044752342643</v>
      </c>
      <c r="U43" s="345">
        <f t="shared" si="29"/>
        <v>33.828499123076547</v>
      </c>
      <c r="V43" s="346">
        <f t="shared" si="30"/>
        <v>4.8275403970511555E-2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4.226842209815955E-2</v>
      </c>
      <c r="C44" s="11">
        <v>8.4673937178536413E-2</v>
      </c>
      <c r="D44" s="11">
        <f t="shared" si="25"/>
        <v>4.2405515080376863E-2</v>
      </c>
      <c r="E44" s="11">
        <v>2.1893584758161607E-2</v>
      </c>
      <c r="F44" s="11">
        <f t="shared" si="26"/>
        <v>6.4299099838538473E-2</v>
      </c>
      <c r="G44" s="200">
        <f t="shared" si="27"/>
        <v>2.8215453801004431E-2</v>
      </c>
      <c r="I44" s="11" t="str">
        <f>I33</f>
        <v>Administrative and secretarial occupations</v>
      </c>
      <c r="J44" s="11">
        <v>25.336574060675229</v>
      </c>
      <c r="K44" s="11">
        <v>35.652920492468873</v>
      </c>
      <c r="L44" s="11">
        <v>10.316346431793644</v>
      </c>
      <c r="M44" s="11">
        <v>17.882528558916292</v>
      </c>
      <c r="N44" s="11">
        <v>28.198874990709932</v>
      </c>
      <c r="P44" s="10" t="str">
        <f>name!D12</f>
        <v>33 Protective service occupations</v>
      </c>
      <c r="Q44" s="11">
        <v>2.9599154104861012</v>
      </c>
      <c r="R44" s="11">
        <v>3.5021183029033676</v>
      </c>
      <c r="S44" s="345">
        <f t="shared" si="28"/>
        <v>0.54220289241726638</v>
      </c>
      <c r="T44" s="345">
        <v>1.4400108895635284</v>
      </c>
      <c r="U44" s="345">
        <f t="shared" si="29"/>
        <v>1.9822137819807948</v>
      </c>
      <c r="V44" s="346">
        <f t="shared" si="30"/>
        <v>2.6780802454682728E-2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0.16355971622978605</v>
      </c>
      <c r="C45" s="11">
        <v>0.2754305450680784</v>
      </c>
      <c r="D45" s="11">
        <f t="shared" ref="D45:D46" si="31">C45-B45</f>
        <v>0.11187082883829236</v>
      </c>
      <c r="E45" s="11">
        <v>0.1073176578078501</v>
      </c>
      <c r="F45" s="11">
        <f t="shared" ref="F45:F46" si="32">SUM(D45:E45)</f>
        <v>0.21918848664614246</v>
      </c>
      <c r="G45" s="200">
        <f t="shared" si="27"/>
        <v>3.4204505599566781E-2</v>
      </c>
      <c r="I45" s="11" t="str">
        <f t="shared" ref="I45:I49" si="33">I34</f>
        <v>Skilled trades occupations</v>
      </c>
      <c r="J45" s="11">
        <v>4.8964831700036049</v>
      </c>
      <c r="K45" s="11">
        <v>7.2119636949357462</v>
      </c>
      <c r="L45" s="11">
        <v>2.3154805249321413</v>
      </c>
      <c r="M45" s="11">
        <v>3.3207397560434337</v>
      </c>
      <c r="N45" s="11">
        <v>5.636220280975575</v>
      </c>
      <c r="P45" s="10" t="str">
        <f>name!D13</f>
        <v>34 Culture, media and sports occupations</v>
      </c>
      <c r="Q45" s="11">
        <v>7.2702927896392353</v>
      </c>
      <c r="R45" s="11">
        <v>7.383932724150692</v>
      </c>
      <c r="S45" s="345">
        <f t="shared" si="28"/>
        <v>0.11363993451145671</v>
      </c>
      <c r="T45" s="345">
        <v>3.7217619523401564</v>
      </c>
      <c r="U45" s="345">
        <f t="shared" si="29"/>
        <v>3.8354018868516131</v>
      </c>
      <c r="V45" s="346">
        <f t="shared" si="30"/>
        <v>2.7941655509500007E-2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0.85449838140718126</v>
      </c>
      <c r="C46" s="11">
        <v>1.8219478919229255</v>
      </c>
      <c r="D46" s="11">
        <f t="shared" si="31"/>
        <v>0.96744951051574424</v>
      </c>
      <c r="E46" s="11">
        <v>0.60453241347627185</v>
      </c>
      <c r="F46" s="11">
        <f t="shared" si="32"/>
        <v>1.5719819239920161</v>
      </c>
      <c r="G46" s="200">
        <f t="shared" si="27"/>
        <v>3.6311253496147833E-2</v>
      </c>
      <c r="I46" s="11" t="str">
        <f t="shared" si="33"/>
        <v>Caring, leisure and other service occupations</v>
      </c>
      <c r="J46" s="11">
        <v>12.631471895609677</v>
      </c>
      <c r="K46" s="11">
        <v>19.137207906242239</v>
      </c>
      <c r="L46" s="11">
        <v>6.5057360106325612</v>
      </c>
      <c r="M46" s="11">
        <v>10.506878675134249</v>
      </c>
      <c r="N46" s="11">
        <v>17.012614685766813</v>
      </c>
      <c r="P46" s="10" t="str">
        <f>name!D14</f>
        <v>35 Business and public service associate professionals</v>
      </c>
      <c r="Q46" s="11">
        <v>30.22136323646512</v>
      </c>
      <c r="R46" s="11">
        <v>34.649597625513962</v>
      </c>
      <c r="S46" s="345">
        <f t="shared" si="28"/>
        <v>4.4282343890488427</v>
      </c>
      <c r="T46" s="345">
        <v>17.31802259718669</v>
      </c>
      <c r="U46" s="345">
        <f t="shared" si="29"/>
        <v>21.746256986235533</v>
      </c>
      <c r="V46" s="346">
        <f t="shared" si="30"/>
        <v>3.0661296620168921E-2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0.70552497697969208</v>
      </c>
      <c r="C47" s="11">
        <v>1.6895988963693405</v>
      </c>
      <c r="D47" s="11">
        <f t="shared" si="25"/>
        <v>0.98407391938964839</v>
      </c>
      <c r="E47" s="11">
        <v>0.582761209963638</v>
      </c>
      <c r="F47" s="11">
        <f t="shared" si="26"/>
        <v>1.5668351293532865</v>
      </c>
      <c r="G47" s="200">
        <f t="shared" si="27"/>
        <v>4.0958295490063579E-2</v>
      </c>
      <c r="I47" s="11" t="str">
        <f t="shared" si="33"/>
        <v>Sales and customer service occupations</v>
      </c>
      <c r="J47" s="11">
        <v>11.692378897898527</v>
      </c>
      <c r="K47" s="11">
        <v>17.629965765645906</v>
      </c>
      <c r="L47" s="11">
        <v>5.9375868677473793</v>
      </c>
      <c r="M47" s="11">
        <v>7.6821248150792556</v>
      </c>
      <c r="N47" s="11">
        <v>13.619711682826635</v>
      </c>
      <c r="P47" s="10" t="str">
        <f>name!D15</f>
        <v>41 Administrative occupations</v>
      </c>
      <c r="Q47" s="11">
        <v>71.244630537902069</v>
      </c>
      <c r="R47" s="11">
        <v>66.958595461962872</v>
      </c>
      <c r="S47" s="345">
        <f t="shared" si="28"/>
        <v>-4.2860350759391963</v>
      </c>
      <c r="T47" s="345">
        <v>40.400017024665459</v>
      </c>
      <c r="U47" s="345">
        <f t="shared" si="29"/>
        <v>36.113981948726263</v>
      </c>
      <c r="V47" s="346">
        <f t="shared" si="30"/>
        <v>3.0399686535171222E-2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5.4950427930424886E-2</v>
      </c>
      <c r="C48" s="11">
        <v>0.13833200063919568</v>
      </c>
      <c r="D48" s="11">
        <f t="shared" si="25"/>
        <v>8.3381572708770793E-2</v>
      </c>
      <c r="E48" s="11">
        <v>5.571057808759558E-2</v>
      </c>
      <c r="F48" s="11">
        <f t="shared" si="26"/>
        <v>0.13909215079636639</v>
      </c>
      <c r="G48" s="200">
        <f t="shared" si="27"/>
        <v>4.777549155788563E-2</v>
      </c>
      <c r="I48" s="11" t="str">
        <f t="shared" si="33"/>
        <v>Process, plant and machine operatives</v>
      </c>
      <c r="J48" s="11">
        <v>3.0260938008862333</v>
      </c>
      <c r="K48" s="11">
        <v>6.5825953375237134</v>
      </c>
      <c r="L48" s="11">
        <v>3.5565015366374801</v>
      </c>
      <c r="M48" s="11">
        <v>2.9729348813918373</v>
      </c>
      <c r="N48" s="11">
        <v>6.5294364180293174</v>
      </c>
      <c r="P48" s="10" t="str">
        <f>name!D16</f>
        <v>42 Secretarial and related occupations</v>
      </c>
      <c r="Q48" s="11">
        <v>19.681166269842276</v>
      </c>
      <c r="R48" s="11">
        <v>11.371280925994338</v>
      </c>
      <c r="S48" s="345">
        <f t="shared" si="28"/>
        <v>-8.3098853438479381</v>
      </c>
      <c r="T48" s="345">
        <v>8.8537205665855367</v>
      </c>
      <c r="U48" s="345">
        <f t="shared" si="29"/>
        <v>0.54383522273759866</v>
      </c>
      <c r="V48" s="346">
        <f t="shared" si="30"/>
        <v>2.5073535987137019E-2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1.7143100072266437E-2</v>
      </c>
      <c r="C49" s="11">
        <v>3.8855481808149121E-2</v>
      </c>
      <c r="D49" s="11">
        <f t="shared" si="25"/>
        <v>2.1712381735882684E-2</v>
      </c>
      <c r="E49" s="11">
        <v>1.634539908916173E-2</v>
      </c>
      <c r="F49" s="11">
        <f t="shared" si="26"/>
        <v>3.8057780825044414E-2</v>
      </c>
      <c r="G49" s="200">
        <f t="shared" si="27"/>
        <v>4.5651797298839059E-2</v>
      </c>
      <c r="I49" s="11" t="str">
        <f t="shared" si="33"/>
        <v>Elementary occupations</v>
      </c>
      <c r="J49" s="11">
        <v>7.4888521899998395</v>
      </c>
      <c r="K49" s="11">
        <v>12.604906759489873</v>
      </c>
      <c r="L49" s="11">
        <v>5.1160545694900339</v>
      </c>
      <c r="M49" s="11">
        <v>6.7731815572572822</v>
      </c>
      <c r="N49" s="11">
        <v>11.889236126747313</v>
      </c>
      <c r="P49" s="10" t="str">
        <f>name!D17</f>
        <v>51 Skilled agricultural and related trades</v>
      </c>
      <c r="Q49" s="11">
        <v>1.3040746708120348</v>
      </c>
      <c r="R49" s="11">
        <v>1.694497305118724</v>
      </c>
      <c r="S49" s="345">
        <f t="shared" si="28"/>
        <v>0.39042263430668922</v>
      </c>
      <c r="T49" s="345">
        <v>1.0245702912247643</v>
      </c>
      <c r="U49" s="345">
        <f t="shared" si="29"/>
        <v>1.4149929255314535</v>
      </c>
      <c r="V49" s="346">
        <f t="shared" si="30"/>
        <v>3.9409594288820848E-2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2.1639404243360773E-2</v>
      </c>
      <c r="C50" s="11">
        <v>3.9339567277379389E-2</v>
      </c>
      <c r="D50" s="11">
        <f t="shared" si="25"/>
        <v>1.7700163034018616E-2</v>
      </c>
      <c r="E50" s="11">
        <v>1.2481555331423979E-2</v>
      </c>
      <c r="F50" s="11">
        <f t="shared" si="26"/>
        <v>3.0181718365442596E-2</v>
      </c>
      <c r="G50" s="200">
        <f t="shared" si="27"/>
        <v>3.0825284154547994E-2</v>
      </c>
      <c r="O50" s="71"/>
      <c r="P50" s="10" t="str">
        <f>name!D18</f>
        <v>52 Skilled metal, electrical and electronic trades</v>
      </c>
      <c r="Q50" s="11">
        <v>0.83307098633764709</v>
      </c>
      <c r="R50" s="11">
        <v>1.7090130656724873</v>
      </c>
      <c r="S50" s="345">
        <f t="shared" si="28"/>
        <v>0.87594207933484025</v>
      </c>
      <c r="T50" s="345">
        <v>0.8088910966482058</v>
      </c>
      <c r="U50" s="345">
        <f t="shared" si="29"/>
        <v>1.6848331759830462</v>
      </c>
      <c r="V50" s="346">
        <f t="shared" si="30"/>
        <v>4.6273938419770788E-2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7.9895575388388654E-3</v>
      </c>
      <c r="C51" s="11">
        <v>1.3341040591731187E-2</v>
      </c>
      <c r="D51" s="11">
        <f t="shared" ref="D51" si="34">C51-B51</f>
        <v>5.3514830528923214E-3</v>
      </c>
      <c r="E51" s="11">
        <v>4.8656868075901225E-3</v>
      </c>
      <c r="F51" s="11">
        <f t="shared" ref="F51" si="35">SUM(D51:E51)</f>
        <v>1.0217169860482444E-2</v>
      </c>
      <c r="G51" s="200">
        <f t="shared" si="27"/>
        <v>3.2215811089672863E-2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0.53772324809803884</v>
      </c>
      <c r="R51" s="11">
        <v>0.34825529764441399</v>
      </c>
      <c r="S51" s="345">
        <f t="shared" si="28"/>
        <v>-0.18946795045362486</v>
      </c>
      <c r="T51" s="345">
        <v>0.17733449603311721</v>
      </c>
      <c r="U51" s="345">
        <f t="shared" si="29"/>
        <v>-1.2133454420507644E-2</v>
      </c>
      <c r="V51" s="346">
        <f t="shared" si="30"/>
        <v>1.9182958700642461E-2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5.9320825810081773E-2</v>
      </c>
      <c r="C52" s="11">
        <v>0.11098834738817172</v>
      </c>
      <c r="D52" s="11">
        <f t="shared" si="25"/>
        <v>5.1667521578089945E-2</v>
      </c>
      <c r="E52" s="11">
        <v>4.1876281886521496E-2</v>
      </c>
      <c r="F52" s="11">
        <f t="shared" si="26"/>
        <v>9.3543803464611441E-2</v>
      </c>
      <c r="G52" s="200">
        <f t="shared" si="27"/>
        <v>3.6248848099108333E-2</v>
      </c>
      <c r="I52" s="11" t="str">
        <f>I41</f>
        <v>Managers, directors and senior officials</v>
      </c>
      <c r="J52" s="11">
        <f t="array" ref="J52:J60">MMULT(aggregation!$B$13:$AA$21,B123:B148)</f>
        <v>5.6455046064856127</v>
      </c>
      <c r="K52" s="11">
        <f t="array" ref="K52:K60">MMULT(aggregation!$B$13:$AA$21,C123:C148)</f>
        <v>5.9784541444029564</v>
      </c>
      <c r="L52" s="11">
        <f t="array" ref="L52:L60">MMULT(aggregation!$B$13:$AA$21,D123:D148)</f>
        <v>0.33294953791734283</v>
      </c>
      <c r="M52" s="11">
        <f t="array" ref="M52:M60">MMULT(aggregation!$B$13:$AA$21,E123:E148)</f>
        <v>3.1797412928139552</v>
      </c>
      <c r="N52" s="11">
        <f t="array" ref="N52:N60">MMULT(aggregation!$B$13:$AA$21,F123:F148)</f>
        <v>3.5126908307312981</v>
      </c>
      <c r="P52" s="10" t="str">
        <f>name!D20</f>
        <v>54 Textiles, printing and other skilled trades</v>
      </c>
      <c r="Q52" s="11">
        <v>7.2523159841613234</v>
      </c>
      <c r="R52" s="11">
        <v>7.7727933061426517</v>
      </c>
      <c r="S52" s="345">
        <f t="shared" si="28"/>
        <v>0.52047732198132834</v>
      </c>
      <c r="T52" s="345">
        <v>4.3408380520348908</v>
      </c>
      <c r="U52" s="345">
        <f t="shared" si="29"/>
        <v>4.8613153740162192</v>
      </c>
      <c r="V52" s="346">
        <f t="shared" si="30"/>
        <v>3.1767061564639931E-2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5.2743192308666149E-2</v>
      </c>
      <c r="C53" s="11">
        <v>0.12804897180243408</v>
      </c>
      <c r="D53" s="11">
        <f t="shared" si="25"/>
        <v>7.5305779493767933E-2</v>
      </c>
      <c r="E53" s="11">
        <v>4.5867116352162729E-2</v>
      </c>
      <c r="F53" s="11">
        <f t="shared" si="26"/>
        <v>0.12117289584593066</v>
      </c>
      <c r="G53" s="200">
        <f t="shared" si="27"/>
        <v>4.2598415103959564E-2</v>
      </c>
      <c r="I53" s="11" t="str">
        <f>I42</f>
        <v>Professional occupations</v>
      </c>
      <c r="J53" s="11">
        <v>11.630752447364841</v>
      </c>
      <c r="K53" s="11">
        <v>6.6257860393132137</v>
      </c>
      <c r="L53" s="11">
        <v>-5.0049664080516276</v>
      </c>
      <c r="M53" s="11">
        <v>3.0602439615452308</v>
      </c>
      <c r="N53" s="11">
        <v>-1.9447224465063973</v>
      </c>
      <c r="P53" s="10" t="str">
        <f>name!D21</f>
        <v>61 Caring personal service occupations</v>
      </c>
      <c r="Q53" s="11">
        <v>70.104883256322026</v>
      </c>
      <c r="R53" s="11">
        <v>77.906392340449273</v>
      </c>
      <c r="S53" s="345">
        <f t="shared" si="28"/>
        <v>7.8015090841272468</v>
      </c>
      <c r="T53" s="345">
        <v>43.121441497970999</v>
      </c>
      <c r="U53" s="345">
        <f t="shared" si="29"/>
        <v>50.922950582098245</v>
      </c>
      <c r="V53" s="346">
        <f t="shared" si="30"/>
        <v>3.2475946393917265E-2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3.2272944232968316E-2</v>
      </c>
      <c r="C54" s="11">
        <v>8.0444738445189429E-2</v>
      </c>
      <c r="D54" s="11">
        <f t="shared" ref="D54:D55" si="36">C54-B54</f>
        <v>4.8171794212221113E-2</v>
      </c>
      <c r="E54" s="11">
        <v>2.9850886809263472E-2</v>
      </c>
      <c r="F54" s="11">
        <f t="shared" ref="F54:F55" si="37">SUM(D54:E54)</f>
        <v>7.8022681021484588E-2</v>
      </c>
      <c r="G54" s="200">
        <f t="shared" si="27"/>
        <v>4.4627151133018073E-2</v>
      </c>
      <c r="I54" s="11" t="str">
        <f>I43</f>
        <v>Associate professional occupations</v>
      </c>
      <c r="J54" s="11">
        <v>11.18745438570517</v>
      </c>
      <c r="K54" s="11">
        <v>11.759332483443742</v>
      </c>
      <c r="L54" s="11">
        <v>0.57187809773857123</v>
      </c>
      <c r="M54" s="11">
        <v>5.4537061874181543</v>
      </c>
      <c r="N54" s="11">
        <v>6.0255842851567252</v>
      </c>
      <c r="P54" s="10" t="str">
        <f>name!D22</f>
        <v>62 Leisure, travel and related personal service occupations</v>
      </c>
      <c r="Q54" s="11">
        <v>14.104968814941858</v>
      </c>
      <c r="R54" s="11">
        <v>12.92410563739476</v>
      </c>
      <c r="S54" s="345">
        <f t="shared" si="28"/>
        <v>-1.1808631775470975</v>
      </c>
      <c r="T54" s="345">
        <v>7.1170475036086946</v>
      </c>
      <c r="U54" s="345">
        <f t="shared" si="29"/>
        <v>5.9361843260615972</v>
      </c>
      <c r="V54" s="346">
        <f t="shared" si="30"/>
        <v>2.7608372991730246E-2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2.5738881481171668E-3</v>
      </c>
      <c r="C55" s="11">
        <v>5.7689783402493575E-3</v>
      </c>
      <c r="D55" s="11">
        <f t="shared" si="36"/>
        <v>3.1950901921321906E-3</v>
      </c>
      <c r="E55" s="11">
        <v>2.1522974823593678E-3</v>
      </c>
      <c r="F55" s="11">
        <f t="shared" si="37"/>
        <v>5.3473876744915584E-3</v>
      </c>
      <c r="G55" s="200">
        <f t="shared" si="27"/>
        <v>4.1345249947000617E-2</v>
      </c>
      <c r="I55" s="11" t="str">
        <f>I44</f>
        <v>Administrative and secretarial occupations</v>
      </c>
      <c r="J55" s="11">
        <v>9.1753513010606778</v>
      </c>
      <c r="K55" s="11">
        <v>11.772660051960226</v>
      </c>
      <c r="L55" s="11">
        <v>2.5973087508995487</v>
      </c>
      <c r="M55" s="11">
        <v>6.3762001652220057</v>
      </c>
      <c r="N55" s="11">
        <v>8.9735089161215544</v>
      </c>
      <c r="P55" s="10" t="str">
        <f>name!D23</f>
        <v>63 Community and civil enforcement occupations</v>
      </c>
      <c r="Q55" s="11">
        <v>0.23913902356799682</v>
      </c>
      <c r="R55" s="11">
        <v>0.32809527495614621</v>
      </c>
      <c r="S55" s="345">
        <f t="shared" si="28"/>
        <v>8.8956251388149388E-2</v>
      </c>
      <c r="T55" s="345">
        <v>0.20653167135448916</v>
      </c>
      <c r="U55" s="345">
        <f t="shared" si="29"/>
        <v>0.29548792274263858</v>
      </c>
      <c r="V55" s="346">
        <f t="shared" si="30"/>
        <v>4.2375611829245985E-2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0.1248465121590985</v>
      </c>
      <c r="C56" s="11">
        <v>0.23978995923802165</v>
      </c>
      <c r="D56" s="11">
        <f t="shared" si="25"/>
        <v>0.11494344707892315</v>
      </c>
      <c r="E56" s="11">
        <v>8.1135931027006836E-2</v>
      </c>
      <c r="F56" s="11">
        <f t="shared" si="26"/>
        <v>0.19607937810592999</v>
      </c>
      <c r="G56" s="200">
        <f t="shared" si="27"/>
        <v>3.3943766855091928E-2</v>
      </c>
      <c r="I56" s="11" t="str">
        <f t="shared" ref="I56:I60" si="38">I45</f>
        <v>Skilled trades occupations</v>
      </c>
      <c r="J56" s="11">
        <v>2.2862690132381411</v>
      </c>
      <c r="K56" s="11">
        <v>3.2289366747270947</v>
      </c>
      <c r="L56" s="11">
        <v>0.94266766148895365</v>
      </c>
      <c r="M56" s="11">
        <v>1.4881004512654497</v>
      </c>
      <c r="N56" s="11">
        <v>2.4307681127544032</v>
      </c>
      <c r="P56" s="10" t="str">
        <f>name!D24</f>
        <v>71 Sales occupations</v>
      </c>
      <c r="Q56" s="11">
        <v>33.082633595995269</v>
      </c>
      <c r="R56" s="11">
        <v>30.983506242964793</v>
      </c>
      <c r="S56" s="345">
        <f t="shared" si="28"/>
        <v>-2.0991273530304753</v>
      </c>
      <c r="T56" s="345">
        <v>17.666937588509992</v>
      </c>
      <c r="U56" s="345">
        <f t="shared" si="29"/>
        <v>15.567810235479516</v>
      </c>
      <c r="V56" s="346">
        <f t="shared" si="30"/>
        <v>2.8937084446766459E-2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8.9361075437569978E-2</v>
      </c>
      <c r="C57" s="11">
        <v>0.275670562705567</v>
      </c>
      <c r="D57" s="11">
        <f t="shared" si="25"/>
        <v>0.18630948726799701</v>
      </c>
      <c r="E57" s="11">
        <v>7.8733480692956631E-2</v>
      </c>
      <c r="F57" s="11">
        <f t="shared" si="26"/>
        <v>0.26504296796095361</v>
      </c>
      <c r="G57" s="200">
        <f t="shared" si="27"/>
        <v>4.3022516897385898E-2</v>
      </c>
      <c r="I57" s="11" t="str">
        <f t="shared" si="38"/>
        <v>Caring, leisure and other service occupations</v>
      </c>
      <c r="J57" s="11">
        <v>10.027206992633699</v>
      </c>
      <c r="K57" s="11">
        <v>11.214957153539915</v>
      </c>
      <c r="L57" s="11">
        <v>1.1877501609062162</v>
      </c>
      <c r="M57" s="11">
        <v>6.1960887149231381</v>
      </c>
      <c r="N57" s="11">
        <v>7.3838388758293538</v>
      </c>
      <c r="P57" s="10" t="str">
        <f>name!D25</f>
        <v>72 Customer service occupations</v>
      </c>
      <c r="Q57" s="11">
        <v>12.730713240927319</v>
      </c>
      <c r="R57" s="11">
        <v>14.825049245234743</v>
      </c>
      <c r="S57" s="345">
        <f t="shared" si="28"/>
        <v>2.0943360043074239</v>
      </c>
      <c r="T57" s="345">
        <v>7.4868248121588543</v>
      </c>
      <c r="U57" s="345">
        <f t="shared" si="29"/>
        <v>9.5811608164662783</v>
      </c>
      <c r="V57" s="346">
        <f t="shared" si="30"/>
        <v>3.1315873460058485E-2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5.7144102010580886E-2</v>
      </c>
      <c r="C58" s="11">
        <v>0.19293482269528278</v>
      </c>
      <c r="D58" s="11">
        <f t="shared" ref="D58:D59" si="39">C58-B58</f>
        <v>0.13579072068470188</v>
      </c>
      <c r="E58" s="11">
        <v>6.3964650643480017E-2</v>
      </c>
      <c r="F58" s="11">
        <f t="shared" ref="F58:F59" si="40">SUM(D58:E58)</f>
        <v>0.19975537132818189</v>
      </c>
      <c r="G58" s="200">
        <f t="shared" si="27"/>
        <v>5.1349085446007026E-2</v>
      </c>
      <c r="I58" s="11" t="str">
        <f t="shared" si="38"/>
        <v>Sales and customer service occupations</v>
      </c>
      <c r="J58" s="11">
        <v>3.6934250328228995</v>
      </c>
      <c r="K58" s="11">
        <v>5.3246751671548731</v>
      </c>
      <c r="L58" s="11">
        <v>1.6312501343319732</v>
      </c>
      <c r="M58" s="11">
        <v>2.3574461150903137</v>
      </c>
      <c r="N58" s="11">
        <v>3.9886962494222868</v>
      </c>
      <c r="P58" s="10" t="str">
        <f>name!D26</f>
        <v>81 Process, plant and machine operatives</v>
      </c>
      <c r="Q58" s="11">
        <v>6.7411467871795114</v>
      </c>
      <c r="R58" s="11">
        <v>8.2817784326726578</v>
      </c>
      <c r="S58" s="345">
        <f t="shared" si="28"/>
        <v>1.5406316454931464</v>
      </c>
      <c r="T58" s="345">
        <v>4.1048469513084367</v>
      </c>
      <c r="U58" s="345">
        <f t="shared" si="29"/>
        <v>5.645478596801583</v>
      </c>
      <c r="V58" s="346">
        <f t="shared" si="30"/>
        <v>3.2212318568776155E-2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9.5866739017543834E-2</v>
      </c>
      <c r="C59" s="11">
        <v>0.28646860084344572</v>
      </c>
      <c r="D59" s="11">
        <f t="shared" si="39"/>
        <v>0.19060186182590189</v>
      </c>
      <c r="E59" s="11">
        <v>0.11380604024167602</v>
      </c>
      <c r="F59" s="11">
        <f t="shared" si="40"/>
        <v>0.3044079020675779</v>
      </c>
      <c r="G59" s="200">
        <f t="shared" si="27"/>
        <v>5.3557572935841735E-2</v>
      </c>
      <c r="I59" s="11" t="str">
        <f t="shared" si="38"/>
        <v>Process, plant and machine operatives</v>
      </c>
      <c r="J59" s="11">
        <v>1.3734124225714675</v>
      </c>
      <c r="K59" s="11">
        <v>2.3400863656182396</v>
      </c>
      <c r="L59" s="11">
        <v>0.96667394304677212</v>
      </c>
      <c r="M59" s="11">
        <v>1.090197289038717</v>
      </c>
      <c r="N59" s="11">
        <v>2.0568712320854892</v>
      </c>
      <c r="P59" s="10" t="str">
        <f>name!D27</f>
        <v>82 Transport and mobile machine drivers and operatives</v>
      </c>
      <c r="Q59" s="11">
        <v>1.9486519625355485</v>
      </c>
      <c r="R59" s="11">
        <v>3.0249928970780475</v>
      </c>
      <c r="S59" s="345">
        <f t="shared" si="28"/>
        <v>1.076340934542499</v>
      </c>
      <c r="T59" s="345">
        <v>1.7384565219808357</v>
      </c>
      <c r="U59" s="345">
        <f t="shared" si="29"/>
        <v>2.8147974565233347</v>
      </c>
      <c r="V59" s="346">
        <f t="shared" si="30"/>
        <v>4.3430296323535122E-2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6.0692006162808777E-4</v>
      </c>
      <c r="C60" s="11">
        <v>8.5781891928032976E-3</v>
      </c>
      <c r="D60" s="11">
        <f t="shared" si="25"/>
        <v>7.9712691311752092E-3</v>
      </c>
      <c r="E60" s="11">
        <v>3.1568805855644918E-3</v>
      </c>
      <c r="F60" s="11">
        <f t="shared" si="26"/>
        <v>1.1128149716739701E-2</v>
      </c>
      <c r="G60" s="200">
        <f t="shared" si="27"/>
        <v>0.12936157652563152</v>
      </c>
      <c r="I60" s="11" t="str">
        <f t="shared" si="38"/>
        <v>Elementary occupations</v>
      </c>
      <c r="J60" s="11">
        <v>3.7063120822532549</v>
      </c>
      <c r="K60" s="11">
        <v>6.4916491213618155</v>
      </c>
      <c r="L60" s="11">
        <v>2.785337039108561</v>
      </c>
      <c r="M60" s="11">
        <v>3.2332191889612734</v>
      </c>
      <c r="N60" s="11">
        <v>6.0185562280698344</v>
      </c>
      <c r="P60" s="10" t="str">
        <f>name!D28</f>
        <v>91 Elementary trades and related occupations</v>
      </c>
      <c r="Q60" s="11">
        <v>3.5793465678988339</v>
      </c>
      <c r="R60" s="11">
        <v>14.139977608164239</v>
      </c>
      <c r="S60" s="345">
        <f t="shared" si="28"/>
        <v>10.560631040265406</v>
      </c>
      <c r="T60" s="345">
        <v>7.8545421050072637</v>
      </c>
      <c r="U60" s="345">
        <f t="shared" si="29"/>
        <v>18.415173145272668</v>
      </c>
      <c r="V60" s="346">
        <f t="shared" si="30"/>
        <v>8.0503091747588629E-2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7.6152361256793685E-2</v>
      </c>
      <c r="C61" s="11">
        <v>0.16741041003560883</v>
      </c>
      <c r="D61" s="11">
        <f t="shared" ref="D61" si="41">C61-B61</f>
        <v>9.1258048778815146E-2</v>
      </c>
      <c r="E61" s="11">
        <v>6.0975705465836159E-2</v>
      </c>
      <c r="F61" s="11">
        <f t="shared" ref="F61" si="42">SUM(D61:E61)</f>
        <v>0.1522337542446513</v>
      </c>
      <c r="G61" s="200">
        <f t="shared" ref="G61" si="43">IF(B61&gt;0,(1+(E61/B61))^(1/($C$6-$B$6))-1,0)</f>
        <v>3.9990882612925827E-2</v>
      </c>
      <c r="P61" s="10" t="str">
        <f>name!D29</f>
        <v>92 Elementary administration and service occupations</v>
      </c>
      <c r="Q61" s="11">
        <v>47.662912490551392</v>
      </c>
      <c r="R61" s="11">
        <v>35.004012952496559</v>
      </c>
      <c r="S61" s="345">
        <f t="shared" ref="S61" si="44">R61-Q61</f>
        <v>-12.658899538054833</v>
      </c>
      <c r="T61" s="345">
        <v>22.522771335710917</v>
      </c>
      <c r="U61" s="345">
        <f t="shared" ref="U61" si="45">SUM(S61:T61)</f>
        <v>9.8638717976560848</v>
      </c>
      <c r="V61" s="346">
        <f t="shared" ref="V61" si="46">IF(Q61&gt;0,(1+(T61/Q61))^(1/($C$6-$B$6))-1,0)</f>
        <v>2.6135069844356318E-2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15.417808223682197</v>
      </c>
      <c r="C62" s="11">
        <f t="shared" ref="C62:F62" si="47">SUM(C36:C61)</f>
        <v>29.36885752516169</v>
      </c>
      <c r="D62" s="11">
        <f t="shared" si="47"/>
        <v>13.951049301479491</v>
      </c>
      <c r="E62" s="11">
        <f t="shared" si="47"/>
        <v>10.396510294931302</v>
      </c>
      <c r="F62" s="11">
        <f t="shared" si="47"/>
        <v>24.347559596410797</v>
      </c>
      <c r="G62" s="200">
        <f t="shared" si="27"/>
        <v>3.4957545106826693E-2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497.10352388055014</v>
      </c>
      <c r="R62" s="11">
        <f>SUM(R36:R61)</f>
        <v>540.18306753893717</v>
      </c>
      <c r="S62" s="345">
        <f>R62-Q62</f>
        <v>43.079543658387024</v>
      </c>
      <c r="T62" s="11">
        <f>SUM(T36:T61)</f>
        <v>296.43523661937223</v>
      </c>
      <c r="U62" s="345">
        <f>SUM(S62:T62)</f>
        <v>339.51478027775926</v>
      </c>
      <c r="V62" s="346">
        <f t="shared" si="30"/>
        <v>3.1671468900859256E-2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7.6811676427145006</v>
      </c>
      <c r="K63" s="11">
        <f t="array" ref="K63:K71">MMULT(aggregation!$B$13:$AA$21,C152:C177)</f>
        <v>7.747990806701857</v>
      </c>
      <c r="L63" s="11">
        <f t="array" ref="L63:L71">MMULT(aggregation!$B$13:$AA$21,D152:D177)</f>
        <v>6.6823163987355549E-2</v>
      </c>
      <c r="M63" s="11">
        <f t="array" ref="M63:M71">MMULT(aggregation!$B$13:$AA$21,E152:E177)</f>
        <v>4.1118172107496695</v>
      </c>
      <c r="N63" s="11">
        <f t="array" ref="N63:N71">MMULT(aggregation!$B$13:$AA$21,F152:F177)</f>
        <v>4.1786403747370251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11.308629971301796</v>
      </c>
      <c r="K64" s="11">
        <v>11.996190084887564</v>
      </c>
      <c r="L64" s="11">
        <v>0.68756011358576696</v>
      </c>
      <c r="M64" s="11">
        <v>4.9517272808961899</v>
      </c>
      <c r="N64" s="11">
        <v>5.6392873944819559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8.9088156495510002</v>
      </c>
      <c r="C65" s="11">
        <v>15.165093413744051</v>
      </c>
      <c r="D65" s="11">
        <f>C65-B65</f>
        <v>6.2562777641930509</v>
      </c>
      <c r="E65" s="11">
        <v>5.9643782329453332</v>
      </c>
      <c r="F65" s="11">
        <f>SUM(D65:E65)</f>
        <v>12.220655997138383</v>
      </c>
      <c r="G65" s="200">
        <f>IF(B65&gt;0,(1+(E65/B65))^(1/($C$6-$B$6))-1,0)</f>
        <v>3.4758377423658393E-2</v>
      </c>
      <c r="I65" s="11" t="str">
        <f>I54</f>
        <v>Associate professional occupations</v>
      </c>
      <c r="J65" s="11">
        <v>8.9621550503143368</v>
      </c>
      <c r="K65" s="11">
        <v>9.6368652918718709</v>
      </c>
      <c r="L65" s="11">
        <v>0.67471024155753256</v>
      </c>
      <c r="M65" s="11">
        <v>4.263277248465803</v>
      </c>
      <c r="N65" s="11">
        <v>4.9379874900233354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3.066660400673789</v>
      </c>
      <c r="C66" s="11">
        <v>6.7748607374537668</v>
      </c>
      <c r="D66" s="11">
        <f t="shared" ref="D66:D89" si="50">C66-B66</f>
        <v>3.7082003367799778</v>
      </c>
      <c r="E66" s="11">
        <v>2.7624483912959943</v>
      </c>
      <c r="F66" s="11">
        <f t="shared" ref="F66:F89" si="51">SUM(D66:E66)</f>
        <v>6.4706487280759717</v>
      </c>
      <c r="G66" s="200">
        <f t="shared" ref="G66:G89" si="52">IF(B66&gt;0,(1+(E66/B66))^(1/($C$6-$B$6))-1,0)</f>
        <v>4.374826131822096E-2</v>
      </c>
      <c r="I66" s="11" t="str">
        <f>I55</f>
        <v>Administrative and secretarial occupations</v>
      </c>
      <c r="J66" s="11">
        <v>8.8904632959193037</v>
      </c>
      <c r="K66" s="11">
        <v>10.839041077635915</v>
      </c>
      <c r="L66" s="11">
        <v>1.948577781716613</v>
      </c>
      <c r="M66" s="11">
        <v>5.5515820061077852</v>
      </c>
      <c r="N66" s="11">
        <v>7.5001597878243977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11.472682966936524</v>
      </c>
      <c r="C67" s="11">
        <v>25.57725803224718</v>
      </c>
      <c r="D67" s="11">
        <f t="shared" si="50"/>
        <v>14.104575065310655</v>
      </c>
      <c r="E67" s="11">
        <v>7.3693893245833948</v>
      </c>
      <c r="F67" s="11">
        <f t="shared" si="51"/>
        <v>21.47396438989405</v>
      </c>
      <c r="G67" s="200">
        <f t="shared" si="52"/>
        <v>3.3627951070642315E-2</v>
      </c>
      <c r="I67" s="11" t="str">
        <f t="shared" ref="I67:I71" si="53">I56</f>
        <v>Skilled trades occupations</v>
      </c>
      <c r="J67" s="11">
        <v>5.2456260509717856</v>
      </c>
      <c r="K67" s="11">
        <v>6.5234539448258531</v>
      </c>
      <c r="L67" s="11">
        <v>1.2778278938540675</v>
      </c>
      <c r="M67" s="11">
        <v>2.8378094367769036</v>
      </c>
      <c r="N67" s="11">
        <v>4.115637330630971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9.9555399903148292</v>
      </c>
      <c r="C68" s="11">
        <v>16.600715605803487</v>
      </c>
      <c r="D68" s="11">
        <f t="shared" si="50"/>
        <v>6.6451756154886574</v>
      </c>
      <c r="E68" s="11">
        <v>6.5633937947993868</v>
      </c>
      <c r="F68" s="11">
        <f t="shared" si="51"/>
        <v>13.208569410288044</v>
      </c>
      <c r="G68" s="200">
        <f t="shared" si="52"/>
        <v>3.4334822361687278E-2</v>
      </c>
      <c r="I68" s="11" t="str">
        <f t="shared" si="53"/>
        <v>Caring, leisure and other service occupations</v>
      </c>
      <c r="J68" s="11">
        <v>6.1154479754982205</v>
      </c>
      <c r="K68" s="11">
        <v>7.3926856410741042</v>
      </c>
      <c r="L68" s="11">
        <v>1.2772376655758835</v>
      </c>
      <c r="M68" s="11">
        <v>4.019837489979178</v>
      </c>
      <c r="N68" s="11">
        <v>5.2970751555550617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23.139558804514198</v>
      </c>
      <c r="C69" s="11">
        <v>33.217538580495749</v>
      </c>
      <c r="D69" s="11">
        <f t="shared" ref="D69" si="54">C69-B69</f>
        <v>10.07797977598155</v>
      </c>
      <c r="E69" s="11">
        <v>14.313473289154439</v>
      </c>
      <c r="F69" s="11">
        <f t="shared" ref="F69" si="55">SUM(D69:E69)</f>
        <v>24.391453065135991</v>
      </c>
      <c r="G69" s="200">
        <f t="shared" si="52"/>
        <v>3.2623792292988396E-2</v>
      </c>
      <c r="I69" s="11" t="str">
        <f t="shared" si="53"/>
        <v>Sales and customer service occupations</v>
      </c>
      <c r="J69" s="11">
        <v>4.117252448498526</v>
      </c>
      <c r="K69" s="11">
        <v>5.5408282032078029</v>
      </c>
      <c r="L69" s="11">
        <v>1.4235757547092764</v>
      </c>
      <c r="M69" s="11">
        <v>2.2115805975963232</v>
      </c>
      <c r="N69" s="11">
        <v>3.6351563523055996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14.398996521696818</v>
      </c>
      <c r="C70" s="11">
        <v>24.528853548609305</v>
      </c>
      <c r="D70" s="11">
        <f t="shared" si="50"/>
        <v>10.129857026912488</v>
      </c>
      <c r="E70" s="11">
        <v>9.2422323998752791</v>
      </c>
      <c r="F70" s="11">
        <f t="shared" si="51"/>
        <v>19.372089426787767</v>
      </c>
      <c r="G70" s="200">
        <f t="shared" si="52"/>
        <v>3.3607982673243164E-2</v>
      </c>
      <c r="I70" s="11" t="str">
        <f t="shared" si="53"/>
        <v>Process, plant and machine operatives</v>
      </c>
      <c r="J70" s="11">
        <v>2.4718863206106767</v>
      </c>
      <c r="K70" s="11">
        <v>3.8263707622166887</v>
      </c>
      <c r="L70" s="11">
        <v>1.3544844416060118</v>
      </c>
      <c r="M70" s="11">
        <v>1.8384393784607744</v>
      </c>
      <c r="N70" s="11">
        <v>3.1929238200667864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2.2161829993277458</v>
      </c>
      <c r="C71" s="11">
        <v>3.6056044858123864</v>
      </c>
      <c r="D71" s="11">
        <f t="shared" si="50"/>
        <v>1.3894214864846406</v>
      </c>
      <c r="E71" s="11">
        <v>1.1648790704534251</v>
      </c>
      <c r="F71" s="11">
        <f t="shared" si="51"/>
        <v>2.5543005569380659</v>
      </c>
      <c r="G71" s="200">
        <f t="shared" si="52"/>
        <v>2.8560483331360187E-2</v>
      </c>
      <c r="I71" s="11" t="str">
        <f t="shared" si="53"/>
        <v>Elementary occupations</v>
      </c>
      <c r="J71" s="11">
        <v>3.3924851737442001</v>
      </c>
      <c r="K71" s="11">
        <v>6.104151542738383</v>
      </c>
      <c r="L71" s="11">
        <v>2.7116663689941829</v>
      </c>
      <c r="M71" s="11">
        <v>3.0421683525716081</v>
      </c>
      <c r="N71" s="11">
        <v>5.7538347215657915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2.4491297020907878</v>
      </c>
      <c r="C72" s="11">
        <v>9.4840280067127942</v>
      </c>
      <c r="D72" s="11">
        <f t="shared" si="50"/>
        <v>7.0348983046220059</v>
      </c>
      <c r="E72" s="11">
        <v>3.3648245621296078</v>
      </c>
      <c r="F72" s="11">
        <f t="shared" si="51"/>
        <v>10.399722866751613</v>
      </c>
      <c r="G72" s="200">
        <f t="shared" si="52"/>
        <v>5.9328496153304044E-2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0.59150739764426674</v>
      </c>
      <c r="C73" s="11">
        <v>1.0349188673638243</v>
      </c>
      <c r="D73" s="11">
        <f t="shared" si="50"/>
        <v>0.44341146971955758</v>
      </c>
      <c r="E73" s="11">
        <v>0.23925031654423967</v>
      </c>
      <c r="F73" s="11">
        <f t="shared" si="51"/>
        <v>0.68266178626379725</v>
      </c>
      <c r="G73" s="200">
        <f t="shared" si="52"/>
        <v>2.2902594477814509E-2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3.2169613065152634</v>
      </c>
      <c r="C74" s="11">
        <v>4.5373405329276109</v>
      </c>
      <c r="D74" s="11">
        <f t="shared" ref="D74:D75" si="56">C74-B74</f>
        <v>1.3203792264123475</v>
      </c>
      <c r="E74" s="11">
        <v>1.8136316052154113</v>
      </c>
      <c r="F74" s="11">
        <f t="shared" ref="F74:F75" si="57">SUM(D74:E74)</f>
        <v>3.1340108316277586</v>
      </c>
      <c r="G74" s="200">
        <f t="shared" si="52"/>
        <v>3.0255375401112339E-2</v>
      </c>
      <c r="I74" s="11" t="str">
        <f>I63</f>
        <v>Managers, directors and senior officials</v>
      </c>
      <c r="J74" s="11">
        <f t="array" ref="J74:J82">MMULT(aggregation!$B$13:$AA$21,B181:B206)</f>
        <v>18.809627916836771</v>
      </c>
      <c r="K74" s="11">
        <f t="array" ref="K74:K82">MMULT(aggregation!$B$13:$AA$21,C181:C206)</f>
        <v>18.052280177067264</v>
      </c>
      <c r="L74" s="11">
        <f t="array" ref="L74:L82">MMULT(aggregation!$B$13:$AA$21,D181:D206)</f>
        <v>-0.7573477397695072</v>
      </c>
      <c r="M74" s="11">
        <f t="array" ref="M74:M82">MMULT(aggregation!$B$13:$AA$21,E181:E206)</f>
        <v>7.975530765988907</v>
      </c>
      <c r="N74" s="11">
        <f t="array" ref="N74:N82">MMULT(aggregation!$B$13:$AA$21,F181:F206)</f>
        <v>7.2181830262193998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8.7559789920146649</v>
      </c>
      <c r="C75" s="11">
        <v>16.472683955859299</v>
      </c>
      <c r="D75" s="11">
        <f t="shared" si="56"/>
        <v>7.7167049638446343</v>
      </c>
      <c r="E75" s="11">
        <v>5.9280168158917173</v>
      </c>
      <c r="F75" s="11">
        <f t="shared" si="57"/>
        <v>13.644721779736351</v>
      </c>
      <c r="G75" s="200">
        <f t="shared" si="52"/>
        <v>3.5069002230842861E-2</v>
      </c>
      <c r="I75" s="11" t="str">
        <f>I64</f>
        <v>Professional occupations</v>
      </c>
      <c r="J75" s="11">
        <v>25.432418666787456</v>
      </c>
      <c r="K75" s="11">
        <v>28.164131664537464</v>
      </c>
      <c r="L75" s="11">
        <v>2.7317129977500088</v>
      </c>
      <c r="M75" s="11">
        <v>11.114108518757993</v>
      </c>
      <c r="N75" s="11">
        <v>13.845821516508002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7.2482991926320333</v>
      </c>
      <c r="C76" s="11">
        <v>15.133692678198587</v>
      </c>
      <c r="D76" s="11">
        <f t="shared" si="50"/>
        <v>7.8853934855665537</v>
      </c>
      <c r="E76" s="11">
        <v>5.7816262512501764</v>
      </c>
      <c r="F76" s="11">
        <f t="shared" si="51"/>
        <v>13.66701973681673</v>
      </c>
      <c r="G76" s="200">
        <f t="shared" si="52"/>
        <v>3.9873205710037274E-2</v>
      </c>
      <c r="I76" s="11" t="str">
        <f>I65</f>
        <v>Associate professional occupations</v>
      </c>
      <c r="J76" s="11">
        <v>24.882718362524759</v>
      </c>
      <c r="K76" s="11">
        <v>25.860048096697689</v>
      </c>
      <c r="L76" s="11">
        <v>0.97732973417292812</v>
      </c>
      <c r="M76" s="11">
        <v>11.210253872227884</v>
      </c>
      <c r="N76" s="11">
        <v>12.187583606400811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1.1016243524987634</v>
      </c>
      <c r="C77" s="11">
        <v>1.2815264333988574</v>
      </c>
      <c r="D77" s="11">
        <f t="shared" si="50"/>
        <v>0.17990208090009396</v>
      </c>
      <c r="E77" s="11">
        <v>0.72393701178093373</v>
      </c>
      <c r="F77" s="11">
        <f t="shared" si="51"/>
        <v>0.90383909268102769</v>
      </c>
      <c r="G77" s="200">
        <f t="shared" si="52"/>
        <v>3.4246819103013859E-2</v>
      </c>
      <c r="I77" s="11" t="str">
        <f>I66</f>
        <v>Administrative and secretarial occupations</v>
      </c>
      <c r="J77" s="11">
        <v>26.429530539199121</v>
      </c>
      <c r="K77" s="11">
        <v>21.889974731005946</v>
      </c>
      <c r="L77" s="11">
        <v>-4.5395558081931737</v>
      </c>
      <c r="M77" s="11">
        <v>11.640811092795037</v>
      </c>
      <c r="N77" s="11">
        <v>7.1012552846018639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0.12215684237865224</v>
      </c>
      <c r="C78" s="11">
        <v>0.21827487598125178</v>
      </c>
      <c r="D78" s="11">
        <f t="shared" si="50"/>
        <v>9.6118033602599545E-2</v>
      </c>
      <c r="E78" s="11">
        <v>8.7519565765027299E-2</v>
      </c>
      <c r="F78" s="11">
        <f t="shared" si="51"/>
        <v>0.18363759936762686</v>
      </c>
      <c r="G78" s="200">
        <f t="shared" si="52"/>
        <v>3.6673788833617937E-2</v>
      </c>
      <c r="I78" s="11" t="str">
        <f t="shared" ref="I78:I82" si="58">I67</f>
        <v>Skilled trades occupations</v>
      </c>
      <c r="J78" s="11">
        <v>32.360106138908016</v>
      </c>
      <c r="K78" s="11">
        <v>31.66054748908126</v>
      </c>
      <c r="L78" s="11">
        <v>-0.69955864982675742</v>
      </c>
      <c r="M78" s="11">
        <v>12.166619482356294</v>
      </c>
      <c r="N78" s="11">
        <v>11.467060832529537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0.69195917442306298</v>
      </c>
      <c r="C79" s="11">
        <v>1.8166811675120507</v>
      </c>
      <c r="D79" s="11">
        <f t="shared" si="50"/>
        <v>1.1247219930889876</v>
      </c>
      <c r="E79" s="11">
        <v>0.57827317658312627</v>
      </c>
      <c r="F79" s="11">
        <f t="shared" si="51"/>
        <v>1.7029951696721137</v>
      </c>
      <c r="G79" s="200">
        <f t="shared" si="52"/>
        <v>4.1326322354511724E-2</v>
      </c>
      <c r="I79" s="11" t="str">
        <f t="shared" si="58"/>
        <v>Caring, leisure and other service occupations</v>
      </c>
      <c r="J79" s="11">
        <v>32.969964108097436</v>
      </c>
      <c r="K79" s="11">
        <v>36.249837664139726</v>
      </c>
      <c r="L79" s="11">
        <v>3.2798735560422858</v>
      </c>
      <c r="M79" s="11">
        <v>19.010956442007991</v>
      </c>
      <c r="N79" s="11">
        <v>22.290829998050278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0.27631077613918825</v>
      </c>
      <c r="C80" s="11">
        <v>0.53784554633606074</v>
      </c>
      <c r="D80" s="11">
        <f t="shared" ref="D80" si="59">C80-B80</f>
        <v>0.26153477019687249</v>
      </c>
      <c r="E80" s="11">
        <v>0.18735720432203898</v>
      </c>
      <c r="F80" s="11">
        <f t="shared" ref="F80" si="60">SUM(D80:E80)</f>
        <v>0.4488919745189115</v>
      </c>
      <c r="G80" s="200">
        <f t="shared" si="52"/>
        <v>3.5111862166901764E-2</v>
      </c>
      <c r="I80" s="11" t="str">
        <f t="shared" si="58"/>
        <v>Sales and customer service occupations</v>
      </c>
      <c r="J80" s="11">
        <v>20.265768939239422</v>
      </c>
      <c r="K80" s="11">
        <v>22.27509554295149</v>
      </c>
      <c r="L80" s="11">
        <v>2.0093266037120703</v>
      </c>
      <c r="M80" s="11">
        <v>9.2965668011880425</v>
      </c>
      <c r="N80" s="11">
        <v>11.305893404900111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0.58217499670784989</v>
      </c>
      <c r="C81" s="11">
        <v>1.3445922368223138</v>
      </c>
      <c r="D81" s="11">
        <f t="shared" si="50"/>
        <v>0.76241724011446388</v>
      </c>
      <c r="E81" s="11">
        <v>0.48583339046911878</v>
      </c>
      <c r="F81" s="11">
        <f t="shared" si="51"/>
        <v>1.2482506305835828</v>
      </c>
      <c r="G81" s="200">
        <f t="shared" si="52"/>
        <v>4.1281312316268526E-2</v>
      </c>
      <c r="I81" s="11" t="str">
        <f t="shared" si="58"/>
        <v>Process, plant and machine operatives</v>
      </c>
      <c r="J81" s="11">
        <v>15.249841361487535</v>
      </c>
      <c r="K81" s="11">
        <v>21.135288848636378</v>
      </c>
      <c r="L81" s="11">
        <v>5.8854474871488414</v>
      </c>
      <c r="M81" s="11">
        <v>8.4967555318909334</v>
      </c>
      <c r="N81" s="11">
        <v>14.382203019039775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3.5333162807214662</v>
      </c>
      <c r="C82" s="11">
        <v>9.8175339723696826</v>
      </c>
      <c r="D82" s="11">
        <f t="shared" si="50"/>
        <v>6.284217691648216</v>
      </c>
      <c r="E82" s="11">
        <v>3.5747823843768356</v>
      </c>
      <c r="F82" s="11">
        <f t="shared" si="51"/>
        <v>9.8590000760250511</v>
      </c>
      <c r="G82" s="200">
        <f t="shared" si="52"/>
        <v>4.770269777295133E-2</v>
      </c>
      <c r="I82" s="11" t="str">
        <f t="shared" si="58"/>
        <v>Elementary occupations</v>
      </c>
      <c r="J82" s="11">
        <v>16.930076447865464</v>
      </c>
      <c r="K82" s="11">
        <v>17.647901845195776</v>
      </c>
      <c r="L82" s="11">
        <v>0.71782539733031392</v>
      </c>
      <c r="M82" s="11">
        <v>8.3417949488783343</v>
      </c>
      <c r="N82" s="11">
        <v>9.0596203462086464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0.5180791049510528</v>
      </c>
      <c r="C83" s="11">
        <v>1.0666420381632513</v>
      </c>
      <c r="D83" s="11">
        <f t="shared" ref="D83:D84" si="61">C83-B83</f>
        <v>0.54856293321219851</v>
      </c>
      <c r="E83" s="11">
        <v>0.3881434038750245</v>
      </c>
      <c r="F83" s="11">
        <f t="shared" ref="F83:F84" si="62">SUM(D83:E83)</f>
        <v>0.93670633708722306</v>
      </c>
      <c r="G83" s="200">
        <f t="shared" si="52"/>
        <v>3.7980635017634379E-2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3.8165746437151093E-2</v>
      </c>
      <c r="C84" s="11">
        <v>6.6221550740081375E-2</v>
      </c>
      <c r="D84" s="11">
        <f t="shared" si="61"/>
        <v>2.8055804302930282E-2</v>
      </c>
      <c r="E84" s="11">
        <v>2.4462851429932625E-2</v>
      </c>
      <c r="F84" s="11">
        <f t="shared" si="62"/>
        <v>5.2518655732862907E-2</v>
      </c>
      <c r="G84" s="200">
        <f t="shared" si="52"/>
        <v>3.3570079422973409E-2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2.0574094161415606</v>
      </c>
      <c r="C85" s="11">
        <v>4.9712837247622454</v>
      </c>
      <c r="D85" s="11">
        <f t="shared" si="50"/>
        <v>2.9138743086206849</v>
      </c>
      <c r="E85" s="11">
        <v>1.5360900026523048</v>
      </c>
      <c r="F85" s="11">
        <f t="shared" si="51"/>
        <v>4.4499643112729892</v>
      </c>
      <c r="G85" s="200">
        <f t="shared" si="52"/>
        <v>3.7878360351596863E-2</v>
      </c>
      <c r="I85" s="11" t="str">
        <f>I74</f>
        <v>Managers, directors and senior officials</v>
      </c>
      <c r="J85" s="11">
        <f t="array" ref="J85:J93">MMULT(aggregation!$B$13:$AA$21,B210:B235)</f>
        <v>16.166676437923034</v>
      </c>
      <c r="K85" s="11">
        <f t="array" ref="K85:K93">MMULT(aggregation!$B$13:$AA$21,C210:C235)</f>
        <v>13.758405011522285</v>
      </c>
      <c r="L85" s="11">
        <f t="array" ref="L85:L93">MMULT(aggregation!$B$13:$AA$21,D210:D235)</f>
        <v>-2.4082714264007494</v>
      </c>
      <c r="M85" s="11">
        <f t="array" ref="M85:M93">MMULT(aggregation!$B$13:$AA$21,E210:E235)</f>
        <v>7.7292273829611595</v>
      </c>
      <c r="N85" s="11">
        <f t="array" ref="N85:N93">MMULT(aggregation!$B$13:$AA$21,F210:F235)</f>
        <v>5.320955956560411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0.8984930532001203</v>
      </c>
      <c r="C86" s="11">
        <v>2.2939353131588356</v>
      </c>
      <c r="D86" s="11">
        <f t="shared" si="50"/>
        <v>1.3954422599587153</v>
      </c>
      <c r="E86" s="11">
        <v>0.72973349519872144</v>
      </c>
      <c r="F86" s="11">
        <f t="shared" si="51"/>
        <v>2.1251757551574366</v>
      </c>
      <c r="G86" s="200">
        <f t="shared" si="52"/>
        <v>4.0431136228680442E-2</v>
      </c>
      <c r="I86" s="11" t="str">
        <f>I75</f>
        <v>Professional occupations</v>
      </c>
      <c r="J86" s="11">
        <v>17.724015699530952</v>
      </c>
      <c r="K86" s="11">
        <v>16.455616934932429</v>
      </c>
      <c r="L86" s="11">
        <v>-1.2683987645985251</v>
      </c>
      <c r="M86" s="11">
        <v>7.6135949306081443</v>
      </c>
      <c r="N86" s="11">
        <v>6.3451961660096199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0.36762515038554072</v>
      </c>
      <c r="C87" s="11">
        <v>1.1393920723918269</v>
      </c>
      <c r="D87" s="11">
        <f t="shared" ref="D87:D88" si="63">C87-B87</f>
        <v>0.77176692200628616</v>
      </c>
      <c r="E87" s="11">
        <v>0.35051727073509586</v>
      </c>
      <c r="F87" s="11">
        <f t="shared" ref="F87:F88" si="64">SUM(D87:E87)</f>
        <v>1.122284192741382</v>
      </c>
      <c r="G87" s="200">
        <f t="shared" si="52"/>
        <v>4.5651643572197642E-2</v>
      </c>
      <c r="I87" s="11" t="str">
        <f>I76</f>
        <v>Associate professional occupations</v>
      </c>
      <c r="J87" s="11">
        <v>19.387042402845999</v>
      </c>
      <c r="K87" s="11">
        <v>17.035967808953973</v>
      </c>
      <c r="L87" s="11">
        <v>-2.3510745938920277</v>
      </c>
      <c r="M87" s="11">
        <v>8.116079705088497</v>
      </c>
      <c r="N87" s="11">
        <v>5.7650051111964693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0.55880378853398827</v>
      </c>
      <c r="C88" s="11">
        <v>1.5783550729105913</v>
      </c>
      <c r="D88" s="11">
        <f t="shared" si="63"/>
        <v>1.019551284376603</v>
      </c>
      <c r="E88" s="11">
        <v>0.61811916505416231</v>
      </c>
      <c r="F88" s="11">
        <f t="shared" si="64"/>
        <v>1.6376704494307655</v>
      </c>
      <c r="G88" s="200">
        <f t="shared" si="52"/>
        <v>5.0910939201250338E-2</v>
      </c>
      <c r="I88" s="11" t="str">
        <f>I77</f>
        <v>Administrative and secretarial occupations</v>
      </c>
      <c r="J88" s="11">
        <v>30.437130126612196</v>
      </c>
      <c r="K88" s="11">
        <v>21.629576348647408</v>
      </c>
      <c r="L88" s="11">
        <v>-8.8075537779647881</v>
      </c>
      <c r="M88" s="11">
        <v>12.498544931534589</v>
      </c>
      <c r="N88" s="11">
        <v>3.6909911535698012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0.16781534442358198</v>
      </c>
      <c r="C89" s="11">
        <v>1.1996127412339446</v>
      </c>
      <c r="D89" s="11">
        <f t="shared" si="50"/>
        <v>1.0317973968103626</v>
      </c>
      <c r="E89" s="11">
        <v>0.4124659305668516</v>
      </c>
      <c r="F89" s="11">
        <f t="shared" si="51"/>
        <v>1.4442633273772143</v>
      </c>
      <c r="G89" s="200">
        <f t="shared" si="52"/>
        <v>8.6226663569622719E-2</v>
      </c>
      <c r="I89" s="11" t="str">
        <f t="shared" ref="I89:I93" si="65">I78</f>
        <v>Skilled trades occupations</v>
      </c>
      <c r="J89" s="11">
        <v>26.404020691311835</v>
      </c>
      <c r="K89" s="11">
        <v>25.991018528953539</v>
      </c>
      <c r="L89" s="11">
        <v>-0.41300216235829446</v>
      </c>
      <c r="M89" s="11">
        <v>11.653255240284082</v>
      </c>
      <c r="N89" s="11">
        <v>11.240253077925786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2.0402563534534179</v>
      </c>
      <c r="C90" s="11">
        <v>5.4032322005078743</v>
      </c>
      <c r="D90" s="11">
        <f t="shared" ref="D90" si="66">C90-B90</f>
        <v>3.3629758470544564</v>
      </c>
      <c r="E90" s="11">
        <v>1.9124682595441467</v>
      </c>
      <c r="F90" s="11">
        <f t="shared" ref="F90" si="67">SUM(D90:E90)</f>
        <v>5.2754441065986031</v>
      </c>
      <c r="G90" s="200">
        <f t="shared" ref="G90:G91" si="68">IF(B90&gt;0,(1+(E90/B90))^(1/($C$6-$B$6))-1,0)</f>
        <v>4.507498993286152E-2</v>
      </c>
      <c r="I90" s="11" t="str">
        <f t="shared" si="65"/>
        <v>Caring, leisure and other service occupations</v>
      </c>
      <c r="J90" s="11">
        <v>24.733993283204835</v>
      </c>
      <c r="K90" s="11">
        <v>19.99537449042192</v>
      </c>
      <c r="L90" s="11">
        <v>-4.7386187927829182</v>
      </c>
      <c r="M90" s="11">
        <v>11.859063193603699</v>
      </c>
      <c r="N90" s="11">
        <v>7.1204444008207819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108.37450430430731</v>
      </c>
      <c r="C91" s="11">
        <f t="shared" ref="C91:F91" si="69">SUM(C65:C90)</f>
        <v>204.86771739151695</v>
      </c>
      <c r="D91" s="11">
        <f t="shared" si="69"/>
        <v>96.493213087209611</v>
      </c>
      <c r="E91" s="11">
        <f t="shared" si="69"/>
        <v>76.117247166491694</v>
      </c>
      <c r="F91" s="11">
        <f t="shared" si="69"/>
        <v>172.61046025370129</v>
      </c>
      <c r="G91" s="200">
        <f t="shared" si="68"/>
        <v>3.6103932329908162E-2</v>
      </c>
      <c r="I91" s="11" t="str">
        <f t="shared" si="65"/>
        <v>Sales and customer service occupations</v>
      </c>
      <c r="J91" s="11">
        <v>20.007744263040063</v>
      </c>
      <c r="K91" s="11">
        <v>18.916821241338717</v>
      </c>
      <c r="L91" s="11">
        <v>-1.0909230217013475</v>
      </c>
      <c r="M91" s="11">
        <v>9.7790128926221609</v>
      </c>
      <c r="N91" s="11">
        <v>8.6880898709208143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21.700801385681569</v>
      </c>
      <c r="K92" s="11">
        <v>26.262449323109387</v>
      </c>
      <c r="L92" s="11">
        <v>4.5616479374278196</v>
      </c>
      <c r="M92" s="11">
        <v>13.132487964284874</v>
      </c>
      <c r="N92" s="11">
        <v>17.694135901712691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31.340934172964559</v>
      </c>
      <c r="K93" s="11">
        <v>35.821354889979929</v>
      </c>
      <c r="L93" s="11">
        <v>4.4804207170153738</v>
      </c>
      <c r="M93" s="11">
        <v>17.25823477082265</v>
      </c>
      <c r="N93" s="11">
        <v>21.738655487838024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20.480691126561268</v>
      </c>
      <c r="C94" s="11">
        <v>21.563081095112597</v>
      </c>
      <c r="D94" s="11">
        <f>C94-B94</f>
        <v>1.082389968551329</v>
      </c>
      <c r="E94" s="11">
        <v>11.613157085794377</v>
      </c>
      <c r="F94" s="11">
        <f>SUM(D94:E94)</f>
        <v>12.695547054345706</v>
      </c>
      <c r="G94" s="200">
        <f>IF(B94&gt;0,(1+(E94/B94))^(1/($C$6-$B$6))-1,0)</f>
        <v>3.0398329088201059E-2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6.5860204975146415</v>
      </c>
      <c r="C95" s="11">
        <v>8.914300469960228</v>
      </c>
      <c r="D95" s="11">
        <f t="shared" ref="D95:D118" si="72">C95-B95</f>
        <v>2.3282799724455865</v>
      </c>
      <c r="E95" s="11">
        <v>5.0480981733804331</v>
      </c>
      <c r="F95" s="11">
        <f t="shared" ref="F95:F118" si="73">SUM(D95:E95)</f>
        <v>7.3763781458260196</v>
      </c>
      <c r="G95" s="200">
        <f t="shared" ref="G95:G120" si="74">IF(B95&gt;0,(1+(E95/B95))^(1/($C$6-$B$6))-1,0)</f>
        <v>3.8661484387113143E-2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20.797087252939285</v>
      </c>
      <c r="C96" s="11">
        <v>25.567413843419054</v>
      </c>
      <c r="D96" s="11">
        <f t="shared" si="72"/>
        <v>4.7703265904797689</v>
      </c>
      <c r="E96" s="11">
        <v>9.5499800431470163</v>
      </c>
      <c r="F96" s="11">
        <f t="shared" si="73"/>
        <v>14.320306633626785</v>
      </c>
      <c r="G96" s="200">
        <f t="shared" si="74"/>
        <v>2.5512474561670162E-2</v>
      </c>
      <c r="I96" s="11" t="str">
        <f>I85</f>
        <v>Managers, directors and senior officials</v>
      </c>
      <c r="J96" s="11">
        <f t="array" ref="J96:J104">MMULT(aggregation!$B$13:$AA$21,B239:B264)</f>
        <v>11.600836870121219</v>
      </c>
      <c r="K96" s="11">
        <f t="array" ref="K96:K104">MMULT(aggregation!$B$13:$AA$21,C239:C264)</f>
        <v>6.8575907772644316</v>
      </c>
      <c r="L96" s="11">
        <f t="array" ref="L96:L104">MMULT(aggregation!$B$13:$AA$21,D239:D264)</f>
        <v>-4.7432460928567881</v>
      </c>
      <c r="M96" s="11">
        <f t="array" ref="M96:M104">MMULT(aggregation!$B$13:$AA$21,E239:E264)</f>
        <v>4.0874470762198296</v>
      </c>
      <c r="N96" s="11">
        <f t="array" ref="N96:N104">MMULT(aggregation!$B$13:$AA$21,F239:F264)</f>
        <v>-0.65579901663695805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18.751771497886484</v>
      </c>
      <c r="C97" s="11">
        <v>18.825347917302103</v>
      </c>
      <c r="D97" s="11">
        <f t="shared" si="72"/>
        <v>7.3576419415619654E-2</v>
      </c>
      <c r="E97" s="11">
        <v>10.784831010413908</v>
      </c>
      <c r="F97" s="11">
        <f t="shared" si="73"/>
        <v>10.858407429829528</v>
      </c>
      <c r="G97" s="200">
        <f t="shared" si="74"/>
        <v>3.0752861387609576E-2</v>
      </c>
      <c r="I97" s="11" t="str">
        <f>I86</f>
        <v>Professional occupations</v>
      </c>
      <c r="J97" s="11">
        <v>10.355279571723788</v>
      </c>
      <c r="K97" s="11">
        <v>5.9655518303917798</v>
      </c>
      <c r="L97" s="11">
        <v>-4.3897277413320079</v>
      </c>
      <c r="M97" s="11">
        <v>3.102239702304701</v>
      </c>
      <c r="N97" s="11">
        <v>-1.2874880390273062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11.415462499407091</v>
      </c>
      <c r="C98" s="11">
        <v>6.3044515505313719</v>
      </c>
      <c r="D98" s="11">
        <f t="shared" ref="D98" si="75">C98-B98</f>
        <v>-5.1110109488757196</v>
      </c>
      <c r="E98" s="11">
        <v>4.455923087394309</v>
      </c>
      <c r="F98" s="11">
        <f t="shared" ref="F98" si="76">SUM(D98:E98)</f>
        <v>-0.65508786148141063</v>
      </c>
      <c r="G98" s="200">
        <f t="shared" si="74"/>
        <v>2.2213052420939183E-2</v>
      </c>
      <c r="I98" s="11" t="str">
        <f>I87</f>
        <v>Associate professional occupations</v>
      </c>
      <c r="J98" s="11">
        <v>12.009651715395362</v>
      </c>
      <c r="K98" s="11">
        <v>6.5641508343320236</v>
      </c>
      <c r="L98" s="11">
        <v>-5.4455008810633387</v>
      </c>
      <c r="M98" s="11">
        <v>3.3381666910671584</v>
      </c>
      <c r="N98" s="11">
        <v>-2.1073341899961795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24.881877550520436</v>
      </c>
      <c r="C99" s="11">
        <v>26.262337974071364</v>
      </c>
      <c r="D99" s="11">
        <f t="shared" si="72"/>
        <v>1.3804604235509288</v>
      </c>
      <c r="E99" s="11">
        <v>13.191741857530538</v>
      </c>
      <c r="F99" s="11">
        <f t="shared" si="73"/>
        <v>14.572202281081466</v>
      </c>
      <c r="G99" s="200">
        <f t="shared" si="74"/>
        <v>2.8764732759630984E-2</v>
      </c>
      <c r="I99" s="11" t="str">
        <f>I88</f>
        <v>Administrative and secretarial occupations</v>
      </c>
      <c r="J99" s="11">
        <v>15.194637974281488</v>
      </c>
      <c r="K99" s="11">
        <v>3.6682111034293525</v>
      </c>
      <c r="L99" s="11">
        <v>-11.526426870852136</v>
      </c>
      <c r="M99" s="11">
        <v>3.5890473370991258</v>
      </c>
      <c r="N99" s="11">
        <v>-7.9373795337530098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5.1322639133574439</v>
      </c>
      <c r="C100" s="11">
        <v>5.545318722051622</v>
      </c>
      <c r="D100" s="11">
        <f t="shared" si="72"/>
        <v>0.4130548086941781</v>
      </c>
      <c r="E100" s="11">
        <v>2.2736483297893262</v>
      </c>
      <c r="F100" s="11">
        <f t="shared" si="73"/>
        <v>2.6867031384835043</v>
      </c>
      <c r="G100" s="200">
        <f t="shared" si="74"/>
        <v>2.4750106333439215E-2</v>
      </c>
      <c r="I100" s="11" t="str">
        <f t="shared" ref="I100:I104" si="77">I89</f>
        <v>Skilled trades occupations</v>
      </c>
      <c r="J100" s="11">
        <v>14.734650020052104</v>
      </c>
      <c r="K100" s="11">
        <v>8.807090295280231</v>
      </c>
      <c r="L100" s="11">
        <v>-5.9275597247718732</v>
      </c>
      <c r="M100" s="11">
        <v>4.5425900633763412</v>
      </c>
      <c r="N100" s="11">
        <v>-1.384969661395532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6.6700313917193848</v>
      </c>
      <c r="C101" s="11">
        <v>14.523047807493427</v>
      </c>
      <c r="D101" s="11">
        <f t="shared" si="72"/>
        <v>7.8530164157740421</v>
      </c>
      <c r="E101" s="11">
        <v>7.7925608317324011</v>
      </c>
      <c r="F101" s="11">
        <f t="shared" si="73"/>
        <v>15.645577247506443</v>
      </c>
      <c r="G101" s="200">
        <f t="shared" si="74"/>
        <v>5.2950328046844186E-2</v>
      </c>
      <c r="I101" s="11" t="str">
        <f t="shared" si="77"/>
        <v>Caring, leisure and other service occupations</v>
      </c>
      <c r="J101" s="11">
        <v>6.5878967789599532</v>
      </c>
      <c r="K101" s="11">
        <v>3.4218200724161405</v>
      </c>
      <c r="L101" s="11">
        <v>-3.1660767065438131</v>
      </c>
      <c r="M101" s="11">
        <v>1.8020073427141265</v>
      </c>
      <c r="N101" s="11">
        <v>-1.3640693638296866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2.7623545191922618</v>
      </c>
      <c r="C102" s="11">
        <v>3.4934770856013091</v>
      </c>
      <c r="D102" s="11">
        <f t="shared" si="72"/>
        <v>0.73112256640904727</v>
      </c>
      <c r="E102" s="11">
        <v>1.2020605065487333</v>
      </c>
      <c r="F102" s="11">
        <f t="shared" si="73"/>
        <v>1.9331830729577806</v>
      </c>
      <c r="G102" s="200">
        <f t="shared" si="74"/>
        <v>2.437737991615041E-2</v>
      </c>
      <c r="I102" s="11" t="str">
        <f t="shared" si="77"/>
        <v>Sales and customer service occupations</v>
      </c>
      <c r="J102" s="11">
        <v>11.906062641976133</v>
      </c>
      <c r="K102" s="11">
        <v>5.4781788508753406</v>
      </c>
      <c r="L102" s="11">
        <v>-6.4278837911007933</v>
      </c>
      <c r="M102" s="11">
        <v>3.1060572354643359</v>
      </c>
      <c r="N102" s="11">
        <v>-3.3218265556364575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6.9033879787860339</v>
      </c>
      <c r="C103" s="11">
        <v>6.4594678927736844</v>
      </c>
      <c r="D103" s="11">
        <f t="shared" ref="D103:D104" si="78">C103-B103</f>
        <v>-0.44392008601234956</v>
      </c>
      <c r="E103" s="11">
        <v>3.0557974438855537</v>
      </c>
      <c r="F103" s="11">
        <f t="shared" ref="F103:F104" si="79">SUM(D103:E103)</f>
        <v>2.6118773578732042</v>
      </c>
      <c r="G103" s="200">
        <f t="shared" si="74"/>
        <v>2.4733110539663095E-2</v>
      </c>
      <c r="I103" s="11" t="str">
        <f t="shared" si="77"/>
        <v>Process, plant and machine operatives</v>
      </c>
      <c r="J103" s="11">
        <v>17.748509721783222</v>
      </c>
      <c r="K103" s="11">
        <v>10.338660532304671</v>
      </c>
      <c r="L103" s="11">
        <v>-7.4098491894785496</v>
      </c>
      <c r="M103" s="11">
        <v>6.1667835934058886</v>
      </c>
      <c r="N103" s="11">
        <v>-1.2430655960726615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17.464633981865795</v>
      </c>
      <c r="C104" s="11">
        <v>18.615864874149171</v>
      </c>
      <c r="D104" s="11">
        <f t="shared" si="78"/>
        <v>1.1512308922833761</v>
      </c>
      <c r="E104" s="11">
        <v>9.1882627223555922</v>
      </c>
      <c r="F104" s="11">
        <f t="shared" si="79"/>
        <v>10.339493614638968</v>
      </c>
      <c r="G104" s="200">
        <f t="shared" si="74"/>
        <v>2.8582178141481673E-2</v>
      </c>
      <c r="I104" s="11" t="str">
        <f t="shared" si="77"/>
        <v>Elementary occupations</v>
      </c>
      <c r="J104" s="11">
        <v>28.817145122916912</v>
      </c>
      <c r="K104" s="11">
        <v>20.538233993017613</v>
      </c>
      <c r="L104" s="11">
        <v>-8.2789111298992992</v>
      </c>
      <c r="M104" s="11">
        <v>10.730622089780127</v>
      </c>
      <c r="N104" s="11">
        <v>2.4517109598808275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21.990349529783433</v>
      </c>
      <c r="C105" s="11">
        <v>30.42803004325669</v>
      </c>
      <c r="D105" s="11">
        <f t="shared" si="72"/>
        <v>8.4376805134732571</v>
      </c>
      <c r="E105" s="11">
        <v>15.094687404516755</v>
      </c>
      <c r="F105" s="11">
        <f t="shared" si="73"/>
        <v>23.532367917990012</v>
      </c>
      <c r="G105" s="200">
        <f t="shared" si="74"/>
        <v>3.5454704350638133E-2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3.3462245308917953</v>
      </c>
      <c r="C106" s="11">
        <v>5.2248904492121815</v>
      </c>
      <c r="D106" s="11">
        <f t="shared" si="72"/>
        <v>1.8786659183203862</v>
      </c>
      <c r="E106" s="11">
        <v>2.7878411543995356</v>
      </c>
      <c r="F106" s="11">
        <f t="shared" si="73"/>
        <v>4.6665070727199218</v>
      </c>
      <c r="G106" s="200">
        <f t="shared" si="74"/>
        <v>4.1228921978627042E-2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0.79494116246127011</v>
      </c>
      <c r="C107" s="11">
        <v>1.1878890316521737</v>
      </c>
      <c r="D107" s="11">
        <f t="shared" si="72"/>
        <v>0.39294786919090363</v>
      </c>
      <c r="E107" s="11">
        <v>0.65474076473466747</v>
      </c>
      <c r="F107" s="11">
        <f t="shared" si="73"/>
        <v>1.0476886339255711</v>
      </c>
      <c r="G107" s="200">
        <f t="shared" si="74"/>
        <v>4.0868460879937896E-2</v>
      </c>
      <c r="I107" s="11" t="str">
        <f>I96</f>
        <v>Managers, directors and senior officials</v>
      </c>
      <c r="J107" s="11">
        <f t="array" ref="J107:J115">MMULT(aggregation!$B$13:$AA$21,B268:B293)</f>
        <v>4.0189245036152759</v>
      </c>
      <c r="K107" s="11">
        <f t="array" ref="K107:K115">MMULT(aggregation!$B$13:$AA$21,C268:C293)</f>
        <v>2.0041959009729746</v>
      </c>
      <c r="L107" s="11">
        <f t="array" ref="L107:L115">MMULT(aggregation!$B$13:$AA$21,D268:D293)</f>
        <v>-2.0147286026423012</v>
      </c>
      <c r="M107" s="11">
        <f t="array" ref="M107:M115">MMULT(aggregation!$B$13:$AA$21,E268:E293)</f>
        <v>0.93534588599566204</v>
      </c>
      <c r="N107" s="11">
        <f t="array" ref="N107:N115">MMULT(aggregation!$B$13:$AA$21,F268:F293)</f>
        <v>-1.079382716646639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1.8222235239473843</v>
      </c>
      <c r="C108" s="11">
        <v>2.6496046374632862</v>
      </c>
      <c r="D108" s="11">
        <f t="shared" si="72"/>
        <v>0.82738111351590193</v>
      </c>
      <c r="E108" s="11">
        <v>1.1039813870824826</v>
      </c>
      <c r="F108" s="11">
        <f t="shared" si="73"/>
        <v>1.9313625005983845</v>
      </c>
      <c r="G108" s="200">
        <f t="shared" si="74"/>
        <v>3.2080420254828601E-2</v>
      </c>
      <c r="I108" s="11" t="str">
        <f>I97</f>
        <v>Professional occupations</v>
      </c>
      <c r="J108" s="11">
        <v>3.8988611869002532</v>
      </c>
      <c r="K108" s="11">
        <v>2.3562104865997173</v>
      </c>
      <c r="L108" s="11">
        <v>-1.5426507003005359</v>
      </c>
      <c r="M108" s="11">
        <v>1.0415314587280127</v>
      </c>
      <c r="N108" s="11">
        <v>-0.50111924157252308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0.92355924523409094</v>
      </c>
      <c r="C109" s="11">
        <v>1.1821385399848208</v>
      </c>
      <c r="D109" s="11">
        <f t="shared" ref="D109" si="80">C109-B109</f>
        <v>0.25857929475072983</v>
      </c>
      <c r="E109" s="11">
        <v>0.53996984029806938</v>
      </c>
      <c r="F109" s="11">
        <f t="shared" ref="F109" si="81">SUM(D109:E109)</f>
        <v>0.79854913504879921</v>
      </c>
      <c r="G109" s="200">
        <f t="shared" si="74"/>
        <v>3.1167238590475543E-2</v>
      </c>
      <c r="I109" s="11" t="str">
        <f>I98</f>
        <v>Associate professional occupations</v>
      </c>
      <c r="J109" s="11">
        <v>4.2076016042123694</v>
      </c>
      <c r="K109" s="11">
        <v>2.6789365629958182</v>
      </c>
      <c r="L109" s="11">
        <v>-1.5286650412165517</v>
      </c>
      <c r="M109" s="11">
        <v>1.0484633664541358</v>
      </c>
      <c r="N109" s="11">
        <v>-0.48020167476241571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1.3557592383608597</v>
      </c>
      <c r="C110" s="11">
        <v>2.1923314858354654</v>
      </c>
      <c r="D110" s="11">
        <f t="shared" si="72"/>
        <v>0.83657224747460579</v>
      </c>
      <c r="E110" s="11">
        <v>1.0220477639282139</v>
      </c>
      <c r="F110" s="11">
        <f t="shared" si="73"/>
        <v>1.8586200114028197</v>
      </c>
      <c r="G110" s="200">
        <f t="shared" si="74"/>
        <v>3.8164725900090346E-2</v>
      </c>
      <c r="I110" s="11" t="str">
        <f>I99</f>
        <v>Administrative and secretarial occupations</v>
      </c>
      <c r="J110" s="11">
        <v>6.6751232170946198</v>
      </c>
      <c r="K110" s="11">
        <v>3.8507769879225986</v>
      </c>
      <c r="L110" s="11">
        <v>-2.8243462291720212</v>
      </c>
      <c r="M110" s="11">
        <v>1.7233761249123698</v>
      </c>
      <c r="N110" s="11">
        <v>-1.1009701042596514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10.32582103155751</v>
      </c>
      <c r="C111" s="11">
        <v>15.436670864880458</v>
      </c>
      <c r="D111" s="11">
        <f>C111-B111</f>
        <v>5.1108498333229484</v>
      </c>
      <c r="E111" s="11">
        <v>8.6602937777906277</v>
      </c>
      <c r="F111" s="11">
        <f>SUM(D111:E111)</f>
        <v>13.771143611113576</v>
      </c>
      <c r="G111" s="200">
        <f t="shared" si="74"/>
        <v>4.1439631704158097E-2</v>
      </c>
      <c r="I111" s="11" t="str">
        <f t="shared" ref="I111:I115" si="82">I100</f>
        <v>Skilled trades occupations</v>
      </c>
      <c r="J111" s="11">
        <v>9.7382002076441179</v>
      </c>
      <c r="K111" s="11">
        <v>2.7447906941708462</v>
      </c>
      <c r="L111" s="11">
        <v>-6.9934095134732717</v>
      </c>
      <c r="M111" s="11">
        <v>1.6782055626409007</v>
      </c>
      <c r="N111" s="11">
        <v>-5.3152039508323705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2.1330724185551424</v>
      </c>
      <c r="C112" s="11">
        <v>3.4660921700561067</v>
      </c>
      <c r="D112" s="11">
        <f t="shared" ref="D112:D113" si="83">C112-B112</f>
        <v>1.3330197515009643</v>
      </c>
      <c r="E112" s="11">
        <v>1.7143701962224545</v>
      </c>
      <c r="F112" s="11">
        <f t="shared" ref="F112:F113" si="84">SUM(D112:E112)</f>
        <v>3.0473899477234188</v>
      </c>
      <c r="G112" s="200">
        <f t="shared" si="74"/>
        <v>4.0106403264467128E-2</v>
      </c>
      <c r="I112" s="11" t="str">
        <f t="shared" si="82"/>
        <v>Caring, leisure and other service occupations</v>
      </c>
      <c r="J112" s="11">
        <v>2.9571557604778631</v>
      </c>
      <c r="K112" s="11">
        <v>1.1881406222299842</v>
      </c>
      <c r="L112" s="11">
        <v>-1.7690151382478789</v>
      </c>
      <c r="M112" s="11">
        <v>0.53984247195313328</v>
      </c>
      <c r="N112" s="11">
        <v>-1.229172666294746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0.17257844549702375</v>
      </c>
      <c r="C113" s="11">
        <v>0.23444487130567174</v>
      </c>
      <c r="D113" s="11">
        <f t="shared" si="83"/>
        <v>6.1866425808647985E-2</v>
      </c>
      <c r="E113" s="11">
        <v>0.13221470112116754</v>
      </c>
      <c r="F113" s="11">
        <f t="shared" si="84"/>
        <v>0.19408112692981552</v>
      </c>
      <c r="G113" s="200">
        <f t="shared" si="74"/>
        <v>3.864685318106198E-2</v>
      </c>
      <c r="I113" s="11" t="str">
        <f t="shared" si="82"/>
        <v>Sales and customer service occupations</v>
      </c>
      <c r="J113" s="11">
        <v>6.8408846985876419</v>
      </c>
      <c r="K113" s="11">
        <v>2.5030021324113849</v>
      </c>
      <c r="L113" s="11">
        <v>-4.3378825661762566</v>
      </c>
      <c r="M113" s="11">
        <v>1.1250544496247703</v>
      </c>
      <c r="N113" s="11">
        <v>-3.2128281165514863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7.9988598853098329</v>
      </c>
      <c r="C114" s="11">
        <v>11.747546463377201</v>
      </c>
      <c r="D114" s="11">
        <f t="shared" si="72"/>
        <v>3.7486865780673684</v>
      </c>
      <c r="E114" s="11">
        <v>5.1841369101427643</v>
      </c>
      <c r="F114" s="11">
        <f t="shared" si="73"/>
        <v>8.9328234882101327</v>
      </c>
      <c r="G114" s="200">
        <f t="shared" si="74"/>
        <v>3.3869532542799563E-2</v>
      </c>
      <c r="I114" s="11" t="str">
        <f t="shared" si="82"/>
        <v>Process, plant and machine operatives</v>
      </c>
      <c r="J114" s="11">
        <v>11.629345287682654</v>
      </c>
      <c r="K114" s="11">
        <v>2.6023740228849039</v>
      </c>
      <c r="L114" s="11">
        <v>-9.0269712647977514</v>
      </c>
      <c r="M114" s="11">
        <v>2.0289664773461187</v>
      </c>
      <c r="N114" s="11">
        <v>-6.9980047874516318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3.6935190125886939</v>
      </c>
      <c r="C115" s="11">
        <v>5.8824193022687048</v>
      </c>
      <c r="D115" s="11">
        <f t="shared" si="72"/>
        <v>2.1889002896800109</v>
      </c>
      <c r="E115" s="11">
        <v>2.4979879049364917</v>
      </c>
      <c r="F115" s="11">
        <f t="shared" si="73"/>
        <v>4.6868881946165022</v>
      </c>
      <c r="G115" s="200">
        <f t="shared" si="74"/>
        <v>3.5039843755685141E-2</v>
      </c>
      <c r="I115" s="11" t="str">
        <f t="shared" si="82"/>
        <v>Elementary occupations</v>
      </c>
      <c r="J115" s="11">
        <v>17.449271205991913</v>
      </c>
      <c r="K115" s="11">
        <v>7.5230350011940104</v>
      </c>
      <c r="L115" s="11">
        <v>-9.9262362047979025</v>
      </c>
      <c r="M115" s="11">
        <v>3.6170351394978244</v>
      </c>
      <c r="N115" s="11">
        <v>-6.3092010653000781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1.0354953031236216</v>
      </c>
      <c r="C116" s="11">
        <v>2.6675892448026448</v>
      </c>
      <c r="D116" s="11">
        <f t="shared" ref="D116:D117" si="85">C116-B116</f>
        <v>1.6320939416790232</v>
      </c>
      <c r="E116" s="11">
        <v>1.0377305478422181</v>
      </c>
      <c r="F116" s="11">
        <f t="shared" ref="F116:F117" si="86">SUM(D116:E116)</f>
        <v>2.6698244895212415</v>
      </c>
      <c r="G116" s="200">
        <f t="shared" si="74"/>
        <v>4.7369442022232144E-2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1.9905984977626119</v>
      </c>
      <c r="C117" s="11">
        <v>3.915006092721069</v>
      </c>
      <c r="D117" s="11">
        <f t="shared" si="85"/>
        <v>1.9244075949584571</v>
      </c>
      <c r="E117" s="11">
        <v>1.935204333549619</v>
      </c>
      <c r="F117" s="11">
        <f t="shared" si="86"/>
        <v>3.8596119285080759</v>
      </c>
      <c r="G117" s="200">
        <f t="shared" si="74"/>
        <v>4.6316291442692448E-2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0.55990828401956894</v>
      </c>
      <c r="C118" s="11">
        <v>2.7802163118166674</v>
      </c>
      <c r="D118" s="11">
        <f t="shared" si="72"/>
        <v>2.2203080277970986</v>
      </c>
      <c r="E118" s="11">
        <v>1.4075962287835446</v>
      </c>
      <c r="F118" s="11">
        <f t="shared" si="73"/>
        <v>3.627904256580643</v>
      </c>
      <c r="G118" s="200">
        <f t="shared" si="74"/>
        <v>8.7393141879565706E-2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6.9289439059802707</v>
      </c>
      <c r="C119" s="11">
        <v>9.8246904476732055</v>
      </c>
      <c r="D119" s="11">
        <f t="shared" ref="D119" si="87">C119-B119</f>
        <v>2.8957465416929349</v>
      </c>
      <c r="E119" s="11">
        <v>5.3655853284737374</v>
      </c>
      <c r="F119" s="11">
        <f t="shared" ref="F119" si="88">SUM(D119:E119)</f>
        <v>8.2613318701666714</v>
      </c>
      <c r="G119" s="200">
        <f t="shared" si="74"/>
        <v>3.8969959267845855E-2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206.91743622482321</v>
      </c>
      <c r="C120" s="11">
        <f t="shared" ref="C120:F120" si="89">SUM(C94:C119)</f>
        <v>254.89366918877226</v>
      </c>
      <c r="D120" s="11">
        <f t="shared" si="89"/>
        <v>47.976232963949052</v>
      </c>
      <c r="E120" s="11">
        <f t="shared" si="89"/>
        <v>127.29444933579455</v>
      </c>
      <c r="F120" s="11">
        <f t="shared" si="89"/>
        <v>175.27068229974356</v>
      </c>
      <c r="G120" s="200">
        <f t="shared" si="74"/>
        <v>3.2480013544771591E-2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3.7717760708449024</v>
      </c>
      <c r="C123" s="11">
        <v>3.6137953488402208</v>
      </c>
      <c r="D123" s="11">
        <f>C123-B123</f>
        <v>-0.15798072200468161</v>
      </c>
      <c r="E123" s="11">
        <v>1.863926767004668</v>
      </c>
      <c r="F123" s="11">
        <f>SUM(D123:E123)</f>
        <v>1.7059460449999864</v>
      </c>
      <c r="G123" s="200">
        <f>IF(B123&gt;0,(1+(E123/B123))^(1/($C$6-$B$6))-1,0)</f>
        <v>2.7133306807082036E-2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1.8737285356407107</v>
      </c>
      <c r="C124" s="11">
        <v>2.3646587955627352</v>
      </c>
      <c r="D124" s="11">
        <f t="shared" ref="D124:D139" si="92">C124-B124</f>
        <v>0.49093025992202444</v>
      </c>
      <c r="E124" s="11">
        <v>1.3158145258092873</v>
      </c>
      <c r="F124" s="11">
        <f t="shared" ref="F124:F131" si="93">SUM(D124:E124)</f>
        <v>1.8067447857313117</v>
      </c>
      <c r="G124" s="200">
        <f t="shared" ref="G124:G147" si="94">IF(B124&gt;0,(1+(E124/B124))^(1/($C$6-$B$6))-1,0)</f>
        <v>3.6099474103719498E-2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2.0598215859544906</v>
      </c>
      <c r="C125" s="11">
        <v>2.6085495410287285</v>
      </c>
      <c r="D125" s="11">
        <f t="shared" si="92"/>
        <v>0.54872795507423788</v>
      </c>
      <c r="E125" s="11">
        <v>0.91969627403471155</v>
      </c>
      <c r="F125" s="11">
        <f t="shared" si="93"/>
        <v>1.4684242291089493</v>
      </c>
      <c r="G125" s="200">
        <f t="shared" si="94"/>
        <v>2.4914787524867421E-2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6.2633738216038237</v>
      </c>
      <c r="C126" s="11">
        <v>1.2494275898755964</v>
      </c>
      <c r="D126" s="11">
        <f t="shared" si="92"/>
        <v>-5.0139462317282275</v>
      </c>
      <c r="E126" s="11">
        <v>1.1303189105057867</v>
      </c>
      <c r="F126" s="11">
        <f t="shared" si="93"/>
        <v>-3.8836273212224408</v>
      </c>
      <c r="G126" s="200">
        <f t="shared" si="94"/>
        <v>1.1121948352504685E-2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0.89955281870314618</v>
      </c>
      <c r="C127" s="11">
        <v>0.47268294598624983</v>
      </c>
      <c r="D127" s="11">
        <f t="shared" si="92"/>
        <v>-0.42686987271689636</v>
      </c>
      <c r="E127" s="11">
        <v>0.15166402757332859</v>
      </c>
      <c r="F127" s="11">
        <f t="shared" si="93"/>
        <v>-0.27520584514356777</v>
      </c>
      <c r="G127" s="200">
        <f>IF(B127&gt;0,(1+(E127/B127))^(1/($C$6-$B$6))-1,0)</f>
        <v>1.044119288147427E-2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2.4080042211033805</v>
      </c>
      <c r="C128" s="11">
        <v>2.2951259624226386</v>
      </c>
      <c r="D128" s="11">
        <f t="shared" si="92"/>
        <v>-0.11287825868074197</v>
      </c>
      <c r="E128" s="11">
        <v>0.85856474943140393</v>
      </c>
      <c r="F128" s="11">
        <f t="shared" si="93"/>
        <v>0.74568649075066196</v>
      </c>
      <c r="G128" s="200">
        <f t="shared" si="94"/>
        <v>2.0537511559685973E-2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0.98552048790499913</v>
      </c>
      <c r="C129" s="11">
        <v>1.3266269509892812</v>
      </c>
      <c r="D129" s="11">
        <f t="shared" si="92"/>
        <v>0.34110646308428205</v>
      </c>
      <c r="E129" s="11">
        <v>0.51144282682632358</v>
      </c>
      <c r="F129" s="11">
        <f t="shared" si="93"/>
        <v>0.85254928991060563</v>
      </c>
      <c r="G129" s="200">
        <f t="shared" si="94"/>
        <v>2.8260216784479875E-2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3.4645354247420501</v>
      </c>
      <c r="C130" s="11">
        <v>2.559526172486136</v>
      </c>
      <c r="D130" s="11">
        <f t="shared" si="92"/>
        <v>-0.90500925225591411</v>
      </c>
      <c r="E130" s="11">
        <v>1.5447669464611287</v>
      </c>
      <c r="F130" s="11">
        <f t="shared" si="93"/>
        <v>0.63975769420521456</v>
      </c>
      <c r="G130" s="200">
        <f t="shared" si="94"/>
        <v>2.4885816042848452E-2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0.78872402690302335</v>
      </c>
      <c r="C131" s="11">
        <v>1.0302634568446285</v>
      </c>
      <c r="D131" s="11">
        <f t="shared" si="92"/>
        <v>0.24153942994160515</v>
      </c>
      <c r="E131" s="11">
        <v>0.30655571567424872</v>
      </c>
      <c r="F131" s="11">
        <f t="shared" si="93"/>
        <v>0.54809514561585382</v>
      </c>
      <c r="G131" s="200">
        <f t="shared" si="94"/>
        <v>2.2131248332221132E-2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1.030420769752858</v>
      </c>
      <c r="C132" s="11">
        <v>1.2138691849792422</v>
      </c>
      <c r="D132" s="11">
        <f t="shared" si="92"/>
        <v>0.18344841522638422</v>
      </c>
      <c r="E132" s="11">
        <v>0.52282382680790418</v>
      </c>
      <c r="F132" s="11">
        <f t="shared" ref="F132:F133" si="95">SUM(D132:E132)</f>
        <v>0.7062722420342884</v>
      </c>
      <c r="G132" s="200">
        <f t="shared" si="94"/>
        <v>2.7736269082921483E-2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4.91825367640224</v>
      </c>
      <c r="C133" s="11">
        <v>5.6290467181444539</v>
      </c>
      <c r="D133" s="11">
        <f t="shared" si="92"/>
        <v>0.71079304174221392</v>
      </c>
      <c r="E133" s="11">
        <v>2.5681168716485487</v>
      </c>
      <c r="F133" s="11">
        <f t="shared" si="95"/>
        <v>3.2789099133907627</v>
      </c>
      <c r="G133" s="200">
        <f t="shared" si="94"/>
        <v>2.840463721974773E-2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7.6420099763894971</v>
      </c>
      <c r="C134" s="11">
        <v>10.176864950011872</v>
      </c>
      <c r="D134" s="11">
        <f t="shared" si="92"/>
        <v>2.5348549736223749</v>
      </c>
      <c r="E134" s="11">
        <v>5.398032643615517</v>
      </c>
      <c r="F134" s="11">
        <f t="shared" ref="F134:F137" si="96">SUM(D134:E134)</f>
        <v>7.9328876172378919</v>
      </c>
      <c r="G134" s="200">
        <f t="shared" si="94"/>
        <v>3.6266425272676761E-2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1.5333413246711807</v>
      </c>
      <c r="C135" s="11">
        <v>1.5957951019483547</v>
      </c>
      <c r="D135" s="11">
        <f t="shared" si="92"/>
        <v>6.245377727717405E-2</v>
      </c>
      <c r="E135" s="11">
        <v>0.9781675216064889</v>
      </c>
      <c r="F135" s="11">
        <f t="shared" si="96"/>
        <v>1.0406212988836629</v>
      </c>
      <c r="G135" s="200">
        <f t="shared" si="94"/>
        <v>3.3442675264381716E-2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0.34519921879499754</v>
      </c>
      <c r="C136" s="11">
        <v>0.54044310051103339</v>
      </c>
      <c r="D136" s="11">
        <f t="shared" si="92"/>
        <v>0.19524388171603585</v>
      </c>
      <c r="E136" s="11">
        <v>0.30683461496949077</v>
      </c>
      <c r="F136" s="11">
        <f t="shared" si="96"/>
        <v>0.50207849668552662</v>
      </c>
      <c r="G136" s="200">
        <f t="shared" si="94"/>
        <v>4.3309964211098784E-2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0.69677916134873052</v>
      </c>
      <c r="C137" s="11">
        <v>1.0054807274221931</v>
      </c>
      <c r="D137" s="11">
        <f t="shared" si="92"/>
        <v>0.30870156607346255</v>
      </c>
      <c r="E137" s="11">
        <v>0.36440023953249445</v>
      </c>
      <c r="F137" s="11">
        <f t="shared" si="96"/>
        <v>0.673101805605957</v>
      </c>
      <c r="G137" s="200">
        <f t="shared" si="94"/>
        <v>2.8441462214705338E-2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0.71185512521768712</v>
      </c>
      <c r="C138" s="11">
        <v>0.95917138283055892</v>
      </c>
      <c r="D138" s="11">
        <f t="shared" si="92"/>
        <v>0.24731625761287179</v>
      </c>
      <c r="E138" s="11">
        <v>0.45367067013542689</v>
      </c>
      <c r="F138" s="11">
        <f t="shared" ref="F138" si="97">SUM(D138:E138)</f>
        <v>0.70098692774829874</v>
      </c>
      <c r="G138" s="200">
        <f t="shared" si="94"/>
        <v>3.3416405197564725E-2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0.53243550787672578</v>
      </c>
      <c r="C139" s="11">
        <v>0.72384146396330917</v>
      </c>
      <c r="D139" s="11">
        <f t="shared" si="92"/>
        <v>0.1914059560865834</v>
      </c>
      <c r="E139" s="11">
        <v>0.36319492662803754</v>
      </c>
      <c r="F139" s="11">
        <f t="shared" ref="F139" si="98">SUM(D139:E139)</f>
        <v>0.55460088271462094</v>
      </c>
      <c r="G139" s="200">
        <f t="shared" si="94"/>
        <v>3.5279121057975926E-2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8.5942210075024157</v>
      </c>
      <c r="C140" s="11">
        <v>9.2008841449422967</v>
      </c>
      <c r="D140" s="11">
        <f>C140-B140</f>
        <v>0.60666313743988098</v>
      </c>
      <c r="E140" s="11">
        <v>5.1593065858985643</v>
      </c>
      <c r="F140" s="11">
        <f>SUM(D140:E140)</f>
        <v>5.7659697233384453</v>
      </c>
      <c r="G140" s="200">
        <f t="shared" si="94"/>
        <v>3.1843514985896659E-2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1.3801184875071839</v>
      </c>
      <c r="C141" s="11">
        <v>1.9580320281542645</v>
      </c>
      <c r="D141" s="11">
        <f t="shared" ref="D141:D147" si="99">C141-B141</f>
        <v>0.57791354064708056</v>
      </c>
      <c r="E141" s="11">
        <v>1.0082339401266009</v>
      </c>
      <c r="F141" s="11">
        <f t="shared" ref="F141:F142" si="100">SUM(D141:E141)</f>
        <v>1.5861474807736815</v>
      </c>
      <c r="G141" s="200">
        <f t="shared" si="94"/>
        <v>3.7238915863546884E-2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5.2867497624099917E-2</v>
      </c>
      <c r="C142" s="11">
        <v>5.6040980443354566E-2</v>
      </c>
      <c r="D142" s="11">
        <f t="shared" si="99"/>
        <v>3.1734828192546485E-3</v>
      </c>
      <c r="E142" s="11">
        <v>2.8548188897972247E-2</v>
      </c>
      <c r="F142" s="11">
        <f t="shared" si="100"/>
        <v>3.1721671717226896E-2</v>
      </c>
      <c r="G142" s="200">
        <f t="shared" si="94"/>
        <v>2.9203581881846352E-2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2.6768922220088878</v>
      </c>
      <c r="C143" s="11">
        <v>3.6662715477393828</v>
      </c>
      <c r="D143" s="11">
        <f t="shared" si="99"/>
        <v>0.98937932573049503</v>
      </c>
      <c r="E143" s="11">
        <v>1.6435790904701411</v>
      </c>
      <c r="F143" s="11">
        <f t="shared" ref="F143:F144" si="101">SUM(D143:E143)</f>
        <v>2.6329584162006361</v>
      </c>
      <c r="G143" s="200">
        <f t="shared" si="94"/>
        <v>3.2428574508067909E-2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1.0165328108140119</v>
      </c>
      <c r="C144" s="11">
        <v>1.6584036194154901</v>
      </c>
      <c r="D144" s="11">
        <f t="shared" si="99"/>
        <v>0.64187080860147816</v>
      </c>
      <c r="E144" s="11">
        <v>0.71386702462017249</v>
      </c>
      <c r="F144" s="11">
        <f t="shared" si="101"/>
        <v>1.3557378332216508</v>
      </c>
      <c r="G144" s="200">
        <f t="shared" si="94"/>
        <v>3.6099993412597176E-2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0.47548786307722812</v>
      </c>
      <c r="C145" s="11">
        <v>0.87119596473885275</v>
      </c>
      <c r="D145" s="11">
        <f t="shared" si="99"/>
        <v>0.39570810166162462</v>
      </c>
      <c r="E145" s="11">
        <v>0.32654544536943214</v>
      </c>
      <c r="F145" s="11">
        <f t="shared" ref="F145:F146" si="102">SUM(D145:E145)</f>
        <v>0.72225354703105671</v>
      </c>
      <c r="G145" s="200">
        <f t="shared" si="94"/>
        <v>3.5468435253090069E-2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0.89792455949423933</v>
      </c>
      <c r="C146" s="11">
        <v>1.4688904008793868</v>
      </c>
      <c r="D146" s="11">
        <f t="shared" si="99"/>
        <v>0.5709658413851475</v>
      </c>
      <c r="E146" s="11">
        <v>0.76365184366928496</v>
      </c>
      <c r="F146" s="11">
        <f t="shared" si="102"/>
        <v>1.3346176850544325</v>
      </c>
      <c r="G146" s="200">
        <f t="shared" si="94"/>
        <v>4.1882390256889446E-2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0.39678698533535528</v>
      </c>
      <c r="C147" s="11">
        <v>1.7050897656545208</v>
      </c>
      <c r="D147" s="11">
        <f t="shared" si="99"/>
        <v>1.3083027803191656</v>
      </c>
      <c r="E147" s="11">
        <v>0.87494850579481798</v>
      </c>
      <c r="F147" s="11">
        <f t="shared" ref="F147" si="103">SUM(D147:E147)</f>
        <v>2.1832512861139834</v>
      </c>
      <c r="G147" s="200">
        <f t="shared" si="94"/>
        <v>8.0743481710086495E-2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3.3095250969178998</v>
      </c>
      <c r="C148" s="11">
        <v>4.7865593557072952</v>
      </c>
      <c r="D148" s="11">
        <f t="shared" ref="D148" si="104">C148-B148</f>
        <v>1.4770342587893954</v>
      </c>
      <c r="E148" s="11">
        <v>2.3582706831664555</v>
      </c>
      <c r="F148" s="11">
        <f t="shared" ref="F148" si="105">SUM(D148:E148)</f>
        <v>3.8353049419558509</v>
      </c>
      <c r="G148" s="200">
        <f t="shared" ref="G148:G149" si="106">IF(B148&gt;0,(1+(E148/B148))^(1/($C$6-$B$6))-1,0)</f>
        <v>3.6517329982560298E-2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58.725688284135757</v>
      </c>
      <c r="C149" s="11">
        <f t="shared" ref="C149:F149" si="107">SUM(C123:C148)</f>
        <v>64.736537201522097</v>
      </c>
      <c r="D149" s="11">
        <f t="shared" si="107"/>
        <v>6.0108489173863102</v>
      </c>
      <c r="E149" s="11">
        <f t="shared" si="107"/>
        <v>32.434943366278233</v>
      </c>
      <c r="F149" s="11">
        <f t="shared" si="107"/>
        <v>38.445792283664559</v>
      </c>
      <c r="G149" s="200">
        <f t="shared" si="106"/>
        <v>2.9750347879453409E-2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5.5620975320111992</v>
      </c>
      <c r="C152" s="11">
        <v>5.0753520709670914</v>
      </c>
      <c r="D152" s="11">
        <f>C152-B152</f>
        <v>-0.48674546104410776</v>
      </c>
      <c r="E152" s="11">
        <v>2.6654362749169147</v>
      </c>
      <c r="F152" s="11">
        <f>SUM(D152:E152)</f>
        <v>2.1786908138728069</v>
      </c>
      <c r="G152" s="200">
        <f>IF(B152&gt;0,(1+(E152/B152))^(1/($C$6-$B$6))-1,0)</f>
        <v>2.6444341778170566E-2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2.1190701107033019</v>
      </c>
      <c r="C153" s="11">
        <v>2.6726387357347652</v>
      </c>
      <c r="D153" s="11">
        <f t="shared" ref="D153:D168" si="110">C153-B153</f>
        <v>0.55356862503146331</v>
      </c>
      <c r="E153" s="11">
        <v>1.4463809358327548</v>
      </c>
      <c r="F153" s="11">
        <f t="shared" ref="F153:F160" si="111">SUM(D153:E153)</f>
        <v>1.9999495608642182</v>
      </c>
      <c r="G153" s="200">
        <f t="shared" ref="G153:G155" si="112">IF(B153&gt;0,(1+(E153/B153))^(1/($C$6-$B$6))-1,0)</f>
        <v>3.5296176599262541E-2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5.7007392146457523</v>
      </c>
      <c r="C154" s="11">
        <v>6.0976642977100388</v>
      </c>
      <c r="D154" s="11">
        <f t="shared" si="110"/>
        <v>0.39692508306428653</v>
      </c>
      <c r="E154" s="11">
        <v>2.1633276334069107</v>
      </c>
      <c r="F154" s="11">
        <f t="shared" si="111"/>
        <v>2.5602527164711972</v>
      </c>
      <c r="G154" s="200">
        <f t="shared" si="112"/>
        <v>2.1678846321242284E-2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1.27964111523752</v>
      </c>
      <c r="C155" s="11">
        <v>1.3459957817688453</v>
      </c>
      <c r="D155" s="11">
        <f t="shared" si="110"/>
        <v>6.6354666531325268E-2</v>
      </c>
      <c r="E155" s="11">
        <v>0.66511080702459802</v>
      </c>
      <c r="F155" s="11">
        <f t="shared" si="111"/>
        <v>0.73146547355592328</v>
      </c>
      <c r="G155" s="200">
        <f t="shared" si="112"/>
        <v>2.8296604137293402E-2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0.45934683490910333</v>
      </c>
      <c r="C156" s="11">
        <v>0.31243493788916482</v>
      </c>
      <c r="D156" s="11">
        <f t="shared" si="110"/>
        <v>-0.14691189701993851</v>
      </c>
      <c r="E156" s="11">
        <v>0.1740029966972981</v>
      </c>
      <c r="F156" s="11">
        <f t="shared" si="111"/>
        <v>2.7091099677359592E-2</v>
      </c>
      <c r="G156" s="200">
        <f>IF(B156&gt;0,(1+(E156/B156))^(1/($C$6-$B$6))-1,0)</f>
        <v>2.1645427045409171E-2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3.8689028065094209</v>
      </c>
      <c r="C157" s="11">
        <v>4.2400950675195146</v>
      </c>
      <c r="D157" s="11">
        <f t="shared" si="110"/>
        <v>0.37119226101009373</v>
      </c>
      <c r="E157" s="11">
        <v>1.9492858437673826</v>
      </c>
      <c r="F157" s="11">
        <f t="shared" si="111"/>
        <v>2.3204781047774761</v>
      </c>
      <c r="G157" s="200">
        <f t="shared" ref="G157:G178" si="113">IF(B157&gt;0,(1+(E157/B157))^(1/($C$6-$B$6))-1,0)</f>
        <v>2.7574532051714229E-2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2.0779681504777874</v>
      </c>
      <c r="C158" s="11">
        <v>1.7628210625614933</v>
      </c>
      <c r="D158" s="11">
        <f t="shared" si="110"/>
        <v>-0.31514708791629409</v>
      </c>
      <c r="E158" s="11">
        <v>0.67974317753806668</v>
      </c>
      <c r="F158" s="11">
        <f t="shared" si="111"/>
        <v>0.36459608962177259</v>
      </c>
      <c r="G158" s="200">
        <f t="shared" si="113"/>
        <v>1.9046482920978214E-2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0.96456411103249373</v>
      </c>
      <c r="C159" s="11">
        <v>1.6525317452263333</v>
      </c>
      <c r="D159" s="11">
        <f t="shared" si="110"/>
        <v>0.68796763419383955</v>
      </c>
      <c r="E159" s="11">
        <v>0.83040781528436503</v>
      </c>
      <c r="F159" s="11">
        <f t="shared" si="111"/>
        <v>1.5183754494782047</v>
      </c>
      <c r="G159" s="200">
        <f t="shared" si="113"/>
        <v>4.2273679723667801E-2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0.58484888458306372</v>
      </c>
      <c r="C160" s="11">
        <v>0.56618344332816006</v>
      </c>
      <c r="D160" s="11">
        <f t="shared" si="110"/>
        <v>-1.8665441254903659E-2</v>
      </c>
      <c r="E160" s="11">
        <v>0.18851511379592606</v>
      </c>
      <c r="F160" s="11">
        <f t="shared" si="111"/>
        <v>0.1698496725410224</v>
      </c>
      <c r="G160" s="200">
        <f t="shared" si="113"/>
        <v>1.8800975978580547E-2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1.0783552647911594</v>
      </c>
      <c r="C161" s="11">
        <v>0.8678458613235579</v>
      </c>
      <c r="D161" s="11">
        <f t="shared" si="110"/>
        <v>-0.2105094034676015</v>
      </c>
      <c r="E161" s="11">
        <v>0.42209903089005701</v>
      </c>
      <c r="F161" s="11">
        <f t="shared" ref="F161:F162" si="114">SUM(D161:E161)</f>
        <v>0.21158962742245552</v>
      </c>
      <c r="G161" s="200">
        <f t="shared" si="113"/>
        <v>2.2266338734115099E-2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4.2564186394298336</v>
      </c>
      <c r="C162" s="11">
        <v>4.7874831794323258</v>
      </c>
      <c r="D162" s="11">
        <f t="shared" si="110"/>
        <v>0.53106454000249226</v>
      </c>
      <c r="E162" s="11">
        <v>2.1425121109573886</v>
      </c>
      <c r="F162" s="11">
        <f t="shared" si="114"/>
        <v>2.6735766509598808</v>
      </c>
      <c r="G162" s="200">
        <f t="shared" si="113"/>
        <v>2.7552937040388414E-2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7.6878972115696342</v>
      </c>
      <c r="C163" s="11">
        <v>9.5881726703880172</v>
      </c>
      <c r="D163" s="11">
        <f t="shared" si="110"/>
        <v>1.900275458818383</v>
      </c>
      <c r="E163" s="11">
        <v>4.845110175628129</v>
      </c>
      <c r="F163" s="11">
        <f t="shared" ref="F163:F166" si="115">SUM(D163:E163)</f>
        <v>6.745385634446512</v>
      </c>
      <c r="G163" s="200">
        <f t="shared" si="113"/>
        <v>3.3117810133202807E-2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1.2025660843496686</v>
      </c>
      <c r="C164" s="11">
        <v>1.2508684072478986</v>
      </c>
      <c r="D164" s="11">
        <f t="shared" si="110"/>
        <v>4.8302322898229999E-2</v>
      </c>
      <c r="E164" s="11">
        <v>0.70647183047965612</v>
      </c>
      <c r="F164" s="11">
        <f t="shared" si="115"/>
        <v>0.75477415337788611</v>
      </c>
      <c r="G164" s="200">
        <f t="shared" si="113"/>
        <v>3.1288971560535561E-2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0.58421522627361422</v>
      </c>
      <c r="C165" s="11">
        <v>1.0074475350129435</v>
      </c>
      <c r="D165" s="11">
        <f t="shared" si="110"/>
        <v>0.42323230873932927</v>
      </c>
      <c r="E165" s="11">
        <v>0.47793264259517498</v>
      </c>
      <c r="F165" s="11">
        <f t="shared" si="115"/>
        <v>0.90116495133450425</v>
      </c>
      <c r="G165" s="200">
        <f t="shared" si="113"/>
        <v>4.0656674502556056E-2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3.0651102852403938</v>
      </c>
      <c r="C166" s="11">
        <v>3.5626269103494614</v>
      </c>
      <c r="D166" s="11">
        <f t="shared" si="110"/>
        <v>0.49751662510906769</v>
      </c>
      <c r="E166" s="11">
        <v>1.4203456046736311</v>
      </c>
      <c r="F166" s="11">
        <f t="shared" si="115"/>
        <v>1.9178622297826988</v>
      </c>
      <c r="G166" s="200">
        <f t="shared" si="113"/>
        <v>2.5708683763207896E-2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1.0075594849968872</v>
      </c>
      <c r="C167" s="11">
        <v>1.1832969903022139</v>
      </c>
      <c r="D167" s="11">
        <f t="shared" si="110"/>
        <v>0.17573750530532672</v>
      </c>
      <c r="E167" s="11">
        <v>0.57006879447022318</v>
      </c>
      <c r="F167" s="11">
        <f t="shared" ref="F167" si="116">SUM(D167:E167)</f>
        <v>0.74580629977554991</v>
      </c>
      <c r="G167" s="200">
        <f t="shared" si="113"/>
        <v>3.0344045958868415E-2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0.58874105446089031</v>
      </c>
      <c r="C168" s="11">
        <v>0.77008250916123422</v>
      </c>
      <c r="D168" s="11">
        <f t="shared" si="110"/>
        <v>0.18134145470034391</v>
      </c>
      <c r="E168" s="11">
        <v>0.3694623950378737</v>
      </c>
      <c r="F168" s="11">
        <f t="shared" ref="F168" si="117">SUM(D168:E168)</f>
        <v>0.55080384973821761</v>
      </c>
      <c r="G168" s="200">
        <f t="shared" si="113"/>
        <v>3.3004532901012906E-2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4.4995983778062101</v>
      </c>
      <c r="C169" s="11">
        <v>5.0272930720313349</v>
      </c>
      <c r="D169" s="11">
        <f>C169-B169</f>
        <v>0.52769469422512483</v>
      </c>
      <c r="E169" s="11">
        <v>2.8179028357841602</v>
      </c>
      <c r="F169" s="11">
        <f>SUM(D169:E169)</f>
        <v>3.3455975300092851</v>
      </c>
      <c r="G169" s="200">
        <f t="shared" si="113"/>
        <v>3.2949928945585238E-2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1.5699166209667337</v>
      </c>
      <c r="C170" s="11">
        <v>2.3269567687829138</v>
      </c>
      <c r="D170" s="11">
        <f t="shared" ref="D170:D176" si="118">C170-B170</f>
        <v>0.75704014781618012</v>
      </c>
      <c r="E170" s="11">
        <v>1.1774960401971939</v>
      </c>
      <c r="F170" s="11">
        <f t="shared" ref="F170:F171" si="119">SUM(D170:E170)</f>
        <v>1.934536188013374</v>
      </c>
      <c r="G170" s="200">
        <f t="shared" si="113"/>
        <v>3.8013863404265935E-2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4.5932976725277172E-2</v>
      </c>
      <c r="C171" s="11">
        <v>3.8435800259855608E-2</v>
      </c>
      <c r="D171" s="11">
        <f t="shared" si="118"/>
        <v>-7.4971764654215636E-3</v>
      </c>
      <c r="E171" s="11">
        <v>2.4438613997824078E-2</v>
      </c>
      <c r="F171" s="11">
        <f t="shared" si="119"/>
        <v>1.6941437532402515E-2</v>
      </c>
      <c r="G171" s="200">
        <f t="shared" si="113"/>
        <v>2.8848712573653623E-2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2.2104720795049939</v>
      </c>
      <c r="C172" s="11">
        <v>2.7945106536354203</v>
      </c>
      <c r="D172" s="11">
        <f t="shared" si="118"/>
        <v>0.58403857413042637</v>
      </c>
      <c r="E172" s="11">
        <v>1.1267415693878351</v>
      </c>
      <c r="F172" s="11">
        <f t="shared" ref="F172:F173" si="120">SUM(D172:E172)</f>
        <v>1.7107801435182615</v>
      </c>
      <c r="G172" s="200">
        <f t="shared" si="113"/>
        <v>2.7842564475291542E-2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1.9067803689935325</v>
      </c>
      <c r="C173" s="11">
        <v>2.7463175495723826</v>
      </c>
      <c r="D173" s="11">
        <f t="shared" si="118"/>
        <v>0.83953718057885007</v>
      </c>
      <c r="E173" s="11">
        <v>1.0848390282084881</v>
      </c>
      <c r="F173" s="11">
        <f t="shared" si="120"/>
        <v>1.9243762087873382</v>
      </c>
      <c r="G173" s="200">
        <f t="shared" si="113"/>
        <v>3.0481923535934596E-2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1.0525840768785921</v>
      </c>
      <c r="C174" s="11">
        <v>1.7635716864533102</v>
      </c>
      <c r="D174" s="11">
        <f t="shared" si="118"/>
        <v>0.71098760957471807</v>
      </c>
      <c r="E174" s="11">
        <v>0.69875329482957971</v>
      </c>
      <c r="F174" s="11">
        <f t="shared" ref="F174:F175" si="121">SUM(D174:E174)</f>
        <v>1.4097409044042979</v>
      </c>
      <c r="G174" s="200">
        <f t="shared" si="113"/>
        <v>3.4524708915339319E-2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1.4193022437320846</v>
      </c>
      <c r="C175" s="11">
        <v>2.0627990757633783</v>
      </c>
      <c r="D175" s="11">
        <f t="shared" si="118"/>
        <v>0.64349683203129371</v>
      </c>
      <c r="E175" s="11">
        <v>1.1396860836311948</v>
      </c>
      <c r="F175" s="11">
        <f t="shared" si="121"/>
        <v>1.7831829156624885</v>
      </c>
      <c r="G175" s="200">
        <f t="shared" si="113"/>
        <v>4.0078760467435748E-2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0.46105466891571989</v>
      </c>
      <c r="C176" s="11">
        <v>1.9262669575860201</v>
      </c>
      <c r="D176" s="11">
        <f t="shared" si="118"/>
        <v>1.4652122886703003</v>
      </c>
      <c r="E176" s="11">
        <v>0.92375332902777263</v>
      </c>
      <c r="F176" s="11">
        <f t="shared" ref="F176" si="122">SUM(D176:E176)</f>
        <v>2.3889656176980729</v>
      </c>
      <c r="G176" s="200">
        <f t="shared" si="113"/>
        <v>7.6074836941776969E-2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2.9314305048284801</v>
      </c>
      <c r="C177" s="11">
        <v>4.1778845851523627</v>
      </c>
      <c r="D177" s="11">
        <f t="shared" ref="D177" si="123">C177-B177</f>
        <v>1.2464540803238826</v>
      </c>
      <c r="E177" s="11">
        <v>2.1184150235438355</v>
      </c>
      <c r="F177" s="11">
        <f t="shared" ref="F177" si="124">SUM(D177:E177)</f>
        <v>3.3648691038677181</v>
      </c>
      <c r="G177" s="200">
        <f t="shared" si="113"/>
        <v>3.6923139363131963E-2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58.185113929573347</v>
      </c>
      <c r="C178" s="11">
        <f t="shared" ref="C178:F178" si="125">SUM(C152:C177)</f>
        <v>69.607577355160032</v>
      </c>
      <c r="D178" s="11">
        <f t="shared" si="125"/>
        <v>11.422463425586692</v>
      </c>
      <c r="E178" s="11">
        <f t="shared" si="125"/>
        <v>32.828239001604231</v>
      </c>
      <c r="F178" s="11">
        <f t="shared" si="125"/>
        <v>44.250702427190916</v>
      </c>
      <c r="G178" s="200">
        <f t="shared" si="113"/>
        <v>3.0274335829004295E-2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13.811262775101087</v>
      </c>
      <c r="C181" s="11">
        <v>12.962794349842438</v>
      </c>
      <c r="D181" s="11">
        <f>C181-B181</f>
        <v>-0.8484684252586483</v>
      </c>
      <c r="E181" s="11">
        <v>5.6451903627673774</v>
      </c>
      <c r="F181" s="11">
        <f>SUM(D181:E181)</f>
        <v>4.7967219375087291</v>
      </c>
      <c r="G181" s="200">
        <f>IF(B181&gt;0,(1+(E181/B181))^(1/($C$6-$B$6))-1,0)</f>
        <v>2.3109268300825381E-2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4.9983651417356851</v>
      </c>
      <c r="C182" s="11">
        <v>5.0894858272248262</v>
      </c>
      <c r="D182" s="11">
        <f t="shared" ref="D182:D197" si="128">C182-B182</f>
        <v>9.1120685489141096E-2</v>
      </c>
      <c r="E182" s="11">
        <v>2.33034040322153</v>
      </c>
      <c r="F182" s="11">
        <f t="shared" ref="F182:F189" si="129">SUM(D182:E182)</f>
        <v>2.4214610887106711</v>
      </c>
      <c r="G182" s="200">
        <f t="shared" ref="G182:G184" si="130">IF(B182&gt;0,(1+(E182/B182))^(1/($C$6-$B$6))-1,0)</f>
        <v>2.584076449661965E-2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8.6744394305890911</v>
      </c>
      <c r="C183" s="11">
        <v>10.377825280717856</v>
      </c>
      <c r="D183" s="11">
        <f t="shared" si="128"/>
        <v>1.7033858501287646</v>
      </c>
      <c r="E183" s="11">
        <v>3.0003134956030157</v>
      </c>
      <c r="F183" s="11">
        <f t="shared" si="129"/>
        <v>4.7036993457317804</v>
      </c>
      <c r="G183" s="200">
        <f t="shared" si="130"/>
        <v>2.0000579799225759E-2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5.3755080438012071</v>
      </c>
      <c r="C184" s="11">
        <v>5.2164088763466552</v>
      </c>
      <c r="D184" s="11">
        <f t="shared" si="128"/>
        <v>-0.15909916745455188</v>
      </c>
      <c r="E184" s="11">
        <v>3.0355250990424736</v>
      </c>
      <c r="F184" s="11">
        <f t="shared" si="129"/>
        <v>2.8764259315879217</v>
      </c>
      <c r="G184" s="200">
        <f t="shared" si="130"/>
        <v>3.0295940250408382E-2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1.8928331677395731</v>
      </c>
      <c r="C185" s="11">
        <v>1.7886418277710336</v>
      </c>
      <c r="D185" s="11">
        <f t="shared" si="128"/>
        <v>-0.10419133996853946</v>
      </c>
      <c r="E185" s="11">
        <v>0.77472154730290366</v>
      </c>
      <c r="F185" s="11">
        <f t="shared" si="129"/>
        <v>0.67053020733436419</v>
      </c>
      <c r="G185" s="200">
        <f>IF(B185&gt;0,(1+(E185/B185))^(1/($C$6-$B$6))-1,0)</f>
        <v>2.3136079915013319E-2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9.4896380246575855</v>
      </c>
      <c r="C186" s="11">
        <v>10.781255679701921</v>
      </c>
      <c r="D186" s="11">
        <f t="shared" si="128"/>
        <v>1.2916176550443357</v>
      </c>
      <c r="E186" s="11">
        <v>4.3035483768095997</v>
      </c>
      <c r="F186" s="11">
        <f t="shared" si="129"/>
        <v>5.5951660318539354</v>
      </c>
      <c r="G186" s="200">
        <f t="shared" ref="G186:G205" si="131">IF(B186&gt;0,(1+(E186/B186))^(1/($C$6-$B$6))-1,0)</f>
        <v>2.5245009285358E-2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3.3270159635540364</v>
      </c>
      <c r="C187" s="11">
        <v>2.3575719333748202</v>
      </c>
      <c r="D187" s="11">
        <f t="shared" si="128"/>
        <v>-0.96944403017921621</v>
      </c>
      <c r="E187" s="11">
        <v>0.92893497509841261</v>
      </c>
      <c r="F187" s="11">
        <f t="shared" si="129"/>
        <v>-4.0509055080803602E-2</v>
      </c>
      <c r="G187" s="200">
        <f t="shared" si="131"/>
        <v>1.6551647501666489E-2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3.8470078972097608</v>
      </c>
      <c r="C188" s="11">
        <v>7.197414002288113</v>
      </c>
      <c r="D188" s="11">
        <f t="shared" si="128"/>
        <v>3.3504061050783522</v>
      </c>
      <c r="E188" s="11">
        <v>3.7313377316746719</v>
      </c>
      <c r="F188" s="11">
        <f t="shared" si="129"/>
        <v>7.0817438367530237</v>
      </c>
      <c r="G188" s="200">
        <f t="shared" si="131"/>
        <v>4.6237033705621267E-2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2.3066848873138057</v>
      </c>
      <c r="C189" s="11">
        <v>1.8479363903233648</v>
      </c>
      <c r="D189" s="11">
        <f t="shared" si="128"/>
        <v>-0.45874849699044096</v>
      </c>
      <c r="E189" s="11">
        <v>0.49731568019913908</v>
      </c>
      <c r="F189" s="11">
        <f t="shared" si="129"/>
        <v>3.8567183208698119E-2</v>
      </c>
      <c r="G189" s="200">
        <f t="shared" si="131"/>
        <v>1.3100792605795775E-2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2.9886525927473886</v>
      </c>
      <c r="C190" s="11">
        <v>2.7529521267696557</v>
      </c>
      <c r="D190" s="11">
        <f t="shared" si="128"/>
        <v>-0.23570046597773286</v>
      </c>
      <c r="E190" s="11">
        <v>1.0411023097840946</v>
      </c>
      <c r="F190" s="11">
        <f t="shared" ref="F190:F191" si="132">SUM(D190:E190)</f>
        <v>0.80540184380636171</v>
      </c>
      <c r="G190" s="200">
        <f t="shared" si="131"/>
        <v>2.0125365600075495E-2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12.413357021699767</v>
      </c>
      <c r="C191" s="11">
        <v>11.704173643941733</v>
      </c>
      <c r="D191" s="11">
        <f t="shared" si="128"/>
        <v>-0.70918337775803408</v>
      </c>
      <c r="E191" s="11">
        <v>5.011563175471565</v>
      </c>
      <c r="F191" s="11">
        <f t="shared" si="132"/>
        <v>4.302379797713531</v>
      </c>
      <c r="G191" s="200">
        <f t="shared" si="131"/>
        <v>2.2866063986629381E-2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22.52555381836007</v>
      </c>
      <c r="C192" s="11">
        <v>20.809292618729327</v>
      </c>
      <c r="D192" s="11">
        <f t="shared" si="128"/>
        <v>-1.7162611996307433</v>
      </c>
      <c r="E192" s="11">
        <v>10.27096487695308</v>
      </c>
      <c r="F192" s="11">
        <f t="shared" ref="F192:F195" si="133">SUM(D192:E192)</f>
        <v>8.5547036773223368</v>
      </c>
      <c r="G192" s="200">
        <f t="shared" si="131"/>
        <v>2.536105446742698E-2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3.9039767208390495</v>
      </c>
      <c r="C193" s="11">
        <v>1.0806821122766193</v>
      </c>
      <c r="D193" s="11">
        <f t="shared" si="128"/>
        <v>-2.8232946085624304</v>
      </c>
      <c r="E193" s="11">
        <v>1.3698462158419573</v>
      </c>
      <c r="F193" s="11">
        <f t="shared" si="133"/>
        <v>-1.4534483927204731</v>
      </c>
      <c r="G193" s="200">
        <f t="shared" si="131"/>
        <v>2.025301853700423E-2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0.91568023429485523</v>
      </c>
      <c r="C194" s="11">
        <v>1.0189396068524008</v>
      </c>
      <c r="D194" s="11">
        <f t="shared" si="128"/>
        <v>0.10325937255754558</v>
      </c>
      <c r="E194" s="11">
        <v>0.50725119164876298</v>
      </c>
      <c r="F194" s="11">
        <f t="shared" si="133"/>
        <v>0.61051056420630856</v>
      </c>
      <c r="G194" s="200">
        <f t="shared" si="131"/>
        <v>2.9823209425036135E-2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16.779030844989418</v>
      </c>
      <c r="C195" s="11">
        <v>16.41696301612431</v>
      </c>
      <c r="D195" s="11">
        <f t="shared" si="128"/>
        <v>-0.3620678288651078</v>
      </c>
      <c r="E195" s="11">
        <v>5.8656777038398458</v>
      </c>
      <c r="F195" s="11">
        <f t="shared" si="133"/>
        <v>5.503609874974738</v>
      </c>
      <c r="G195" s="200">
        <f t="shared" si="131"/>
        <v>2.0187483315585508E-2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10.736156721618755</v>
      </c>
      <c r="C196" s="11">
        <v>9.5513623227878526</v>
      </c>
      <c r="D196" s="11">
        <f t="shared" si="128"/>
        <v>-1.1847943988309027</v>
      </c>
      <c r="E196" s="11">
        <v>3.952869359360343</v>
      </c>
      <c r="F196" s="11">
        <f t="shared" ref="F196" si="134">SUM(D196:E196)</f>
        <v>2.7680749605294404</v>
      </c>
      <c r="G196" s="200">
        <f t="shared" si="131"/>
        <v>2.111881212413147E-2</v>
      </c>
    </row>
    <row r="197" spans="1:14" x14ac:dyDescent="0.2">
      <c r="A197" t="str">
        <f t="shared" si="127"/>
        <v>54 Textiles, printing and other skilled trades</v>
      </c>
      <c r="B197" s="11">
        <v>3.9292383380049887</v>
      </c>
      <c r="C197" s="11">
        <v>4.673282543316696</v>
      </c>
      <c r="D197" s="11">
        <f t="shared" si="128"/>
        <v>0.74404420531170734</v>
      </c>
      <c r="E197" s="11">
        <v>1.8408212275073426</v>
      </c>
      <c r="F197" s="11">
        <f t="shared" ref="F197" si="135">SUM(D197:E197)</f>
        <v>2.5848654328190497</v>
      </c>
      <c r="G197" s="200">
        <f t="shared" si="131"/>
        <v>2.5946690601162725E-2</v>
      </c>
    </row>
    <row r="198" spans="1:14" x14ac:dyDescent="0.2">
      <c r="A198" t="str">
        <f t="shared" si="127"/>
        <v>61 Caring personal service occupations</v>
      </c>
      <c r="B198" s="11">
        <v>28.103557777978558</v>
      </c>
      <c r="C198" s="11">
        <v>32.091843519653359</v>
      </c>
      <c r="D198" s="11">
        <f>C198-B198</f>
        <v>3.988285741674801</v>
      </c>
      <c r="E198" s="11">
        <v>17.042764535758664</v>
      </c>
      <c r="F198" s="11">
        <f>SUM(D198:E198)</f>
        <v>21.031050277433465</v>
      </c>
      <c r="G198" s="200">
        <f t="shared" si="131"/>
        <v>3.2105450755551157E-2</v>
      </c>
    </row>
    <row r="199" spans="1:14" x14ac:dyDescent="0.2">
      <c r="A199" t="str">
        <f t="shared" si="127"/>
        <v>62 Leisure, travel and related personal service occupations</v>
      </c>
      <c r="B199" s="11">
        <v>4.6935866637998656</v>
      </c>
      <c r="C199" s="11">
        <v>4.0230277047990759</v>
      </c>
      <c r="D199" s="11">
        <f t="shared" ref="D199:D205" si="136">C199-B199</f>
        <v>-0.67055895900078966</v>
      </c>
      <c r="E199" s="11">
        <v>1.9204421741603139</v>
      </c>
      <c r="F199" s="11">
        <f t="shared" ref="F199:F200" si="137">SUM(D199:E199)</f>
        <v>1.2498832151595243</v>
      </c>
      <c r="G199" s="200">
        <f t="shared" si="131"/>
        <v>2.3129836000902682E-2</v>
      </c>
    </row>
    <row r="200" spans="1:14" x14ac:dyDescent="0.2">
      <c r="A200" t="str">
        <f t="shared" si="127"/>
        <v>63 Community and civil enforcement occupations</v>
      </c>
      <c r="B200" s="11">
        <v>0.17281966631901255</v>
      </c>
      <c r="C200" s="11">
        <v>0.13496643968728719</v>
      </c>
      <c r="D200" s="11">
        <f t="shared" si="136"/>
        <v>-3.7853226631725356E-2</v>
      </c>
      <c r="E200" s="11">
        <v>4.7749732089012183E-2</v>
      </c>
      <c r="F200" s="11">
        <f t="shared" si="137"/>
        <v>9.8965054572868263E-3</v>
      </c>
      <c r="G200" s="200">
        <f t="shared" si="131"/>
        <v>1.6397230707434263E-2</v>
      </c>
    </row>
    <row r="201" spans="1:14" x14ac:dyDescent="0.2">
      <c r="A201" t="str">
        <f t="shared" si="127"/>
        <v>71 Sales occupations</v>
      </c>
      <c r="B201" s="11">
        <v>14.93057453213644</v>
      </c>
      <c r="C201" s="11">
        <v>15.330016000058544</v>
      </c>
      <c r="D201" s="11">
        <f t="shared" si="136"/>
        <v>0.39944146792210411</v>
      </c>
      <c r="E201" s="11">
        <v>6.7075908262969302</v>
      </c>
      <c r="F201" s="11">
        <f t="shared" ref="F201:F202" si="138">SUM(D201:E201)</f>
        <v>7.1070322942190343</v>
      </c>
      <c r="G201" s="200">
        <f t="shared" si="131"/>
        <v>2.5044990894504515E-2</v>
      </c>
    </row>
    <row r="202" spans="1:14" x14ac:dyDescent="0.2">
      <c r="A202" t="str">
        <f t="shared" si="127"/>
        <v>72 Customer service occupations</v>
      </c>
      <c r="B202" s="11">
        <v>5.3351944071029802</v>
      </c>
      <c r="C202" s="11">
        <v>6.9450795428929464</v>
      </c>
      <c r="D202" s="11">
        <f t="shared" si="136"/>
        <v>1.6098851357899662</v>
      </c>
      <c r="E202" s="11">
        <v>2.5889759748911114</v>
      </c>
      <c r="F202" s="11">
        <f t="shared" si="138"/>
        <v>4.1988611106810776</v>
      </c>
      <c r="G202" s="200">
        <f t="shared" si="131"/>
        <v>2.6723660693756424E-2</v>
      </c>
    </row>
    <row r="203" spans="1:14" x14ac:dyDescent="0.2">
      <c r="A203" t="str">
        <f t="shared" si="127"/>
        <v>81 Process, plant and machine operatives</v>
      </c>
      <c r="B203" s="11">
        <v>7.0427045422633068</v>
      </c>
      <c r="C203" s="11">
        <v>9.4858444223555036</v>
      </c>
      <c r="D203" s="11">
        <f t="shared" si="136"/>
        <v>2.4431398800921968</v>
      </c>
      <c r="E203" s="11">
        <v>3.2619342499784301</v>
      </c>
      <c r="F203" s="11">
        <f t="shared" ref="F203:F204" si="139">SUM(D203:E203)</f>
        <v>5.7050741300706269</v>
      </c>
      <c r="G203" s="200">
        <f t="shared" si="131"/>
        <v>2.5698106062370885E-2</v>
      </c>
    </row>
    <row r="204" spans="1:14" x14ac:dyDescent="0.2">
      <c r="A204" t="str">
        <f t="shared" si="127"/>
        <v>82 Transport and mobile machine drivers and operatives</v>
      </c>
      <c r="B204" s="11">
        <v>8.2071368192242282</v>
      </c>
      <c r="C204" s="11">
        <v>11.649444426280873</v>
      </c>
      <c r="D204" s="11">
        <f t="shared" si="136"/>
        <v>3.4423076070566445</v>
      </c>
      <c r="E204" s="11">
        <v>5.2348212819125033</v>
      </c>
      <c r="F204" s="11">
        <f t="shared" si="139"/>
        <v>8.6771288889691469</v>
      </c>
      <c r="G204" s="200">
        <f t="shared" si="131"/>
        <v>3.3438708025325559E-2</v>
      </c>
    </row>
    <row r="205" spans="1:14" x14ac:dyDescent="0.2">
      <c r="A205" t="str">
        <f t="shared" si="127"/>
        <v>91 Elementary trades and related occupations</v>
      </c>
      <c r="B205" s="11">
        <v>2.223624926636588</v>
      </c>
      <c r="C205" s="11">
        <v>5.9605048869835828</v>
      </c>
      <c r="D205" s="11">
        <f t="shared" si="136"/>
        <v>3.7368799603469949</v>
      </c>
      <c r="E205" s="11">
        <v>2.112950392278214</v>
      </c>
      <c r="F205" s="11">
        <f t="shared" ref="F205" si="140">SUM(D205:E205)</f>
        <v>5.8498303526252089</v>
      </c>
      <c r="G205" s="200">
        <f t="shared" si="131"/>
        <v>4.5536079239630434E-2</v>
      </c>
    </row>
    <row r="206" spans="1:14" x14ac:dyDescent="0.2">
      <c r="A206" t="str">
        <f t="shared" si="127"/>
        <v>92 Elementary administration and service occupations</v>
      </c>
      <c r="B206" s="11">
        <v>14.706451521228875</v>
      </c>
      <c r="C206" s="11">
        <v>11.687396958212194</v>
      </c>
      <c r="D206" s="11">
        <f t="shared" ref="D206" si="141">C206-B206</f>
        <v>-3.019054563016681</v>
      </c>
      <c r="E206" s="11">
        <v>6.2288445566001194</v>
      </c>
      <c r="F206" s="11">
        <f t="shared" ref="F206" si="142">SUM(D206:E206)</f>
        <v>3.2097899935834384</v>
      </c>
      <c r="G206" s="200">
        <f t="shared" ref="G206:G207" si="143">IF(B206&gt;0,(1+(E206/B206))^(1/($C$6-$B$6))-1,0)</f>
        <v>2.3822683562012559E-2</v>
      </c>
    </row>
    <row r="207" spans="1:14" x14ac:dyDescent="0.2">
      <c r="A207" t="str">
        <f t="shared" si="127"/>
        <v>All occupations</v>
      </c>
      <c r="B207" s="11">
        <f>SUM(B181:B206)</f>
        <v>213.33005248094594</v>
      </c>
      <c r="C207" s="11">
        <f t="shared" ref="C207:F207" si="144">SUM(C181:C206)</f>
        <v>222.93510605931297</v>
      </c>
      <c r="D207" s="11">
        <f t="shared" si="144"/>
        <v>9.605053578367011</v>
      </c>
      <c r="E207" s="11">
        <f t="shared" si="144"/>
        <v>99.253397456091406</v>
      </c>
      <c r="F207" s="11">
        <f t="shared" si="144"/>
        <v>108.85845103445843</v>
      </c>
      <c r="G207" s="200">
        <f t="shared" si="143"/>
        <v>2.5795830142344878E-2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10.554814751343807</v>
      </c>
      <c r="C210" s="11">
        <v>8.0843064525760937</v>
      </c>
      <c r="D210" s="11">
        <f>C210-B210</f>
        <v>-2.4705082987677134</v>
      </c>
      <c r="E210" s="11">
        <v>4.3712539829280619</v>
      </c>
      <c r="F210" s="11">
        <f>SUM(D210:E210)</f>
        <v>1.9007456841603485</v>
      </c>
      <c r="G210" s="200">
        <f>IF(B210&gt;0,(1+(E210/B210))^(1/($C$6-$B$6))-1,0)</f>
        <v>2.3370722481173001E-2</v>
      </c>
    </row>
    <row r="211" spans="1:7" x14ac:dyDescent="0.2">
      <c r="A211" t="str">
        <f t="shared" si="146"/>
        <v>12 Other managers and proprietors</v>
      </c>
      <c r="B211" s="11">
        <v>5.6118616865792266</v>
      </c>
      <c r="C211" s="11">
        <v>5.6740985589461905</v>
      </c>
      <c r="D211" s="11">
        <f t="shared" ref="D211:D226" si="147">C211-B211</f>
        <v>6.2236872366963958E-2</v>
      </c>
      <c r="E211" s="11">
        <v>3.3579734000330981</v>
      </c>
      <c r="F211" s="11">
        <f t="shared" ref="F211:F218" si="148">SUM(D211:E211)</f>
        <v>3.420210272400062</v>
      </c>
      <c r="G211" s="200">
        <f t="shared" ref="G211:G213" si="149">IF(B211&gt;0,(1+(E211/B211))^(1/($C$6-$B$6))-1,0)</f>
        <v>3.1759556128305944E-2</v>
      </c>
    </row>
    <row r="212" spans="1:7" x14ac:dyDescent="0.2">
      <c r="A212" t="str">
        <f t="shared" si="146"/>
        <v>21 Science, research, engineering and technology professionals</v>
      </c>
      <c r="B212" s="11">
        <v>6.2581755624934443</v>
      </c>
      <c r="C212" s="11">
        <v>6.8818698418663136</v>
      </c>
      <c r="D212" s="11">
        <f t="shared" si="147"/>
        <v>0.62369427937286925</v>
      </c>
      <c r="E212" s="11">
        <v>2.4861807613214277</v>
      </c>
      <c r="F212" s="11">
        <f t="shared" si="148"/>
        <v>3.109875040694297</v>
      </c>
      <c r="G212" s="200">
        <f t="shared" si="149"/>
        <v>2.255185349929878E-2</v>
      </c>
    </row>
    <row r="213" spans="1:7" x14ac:dyDescent="0.2">
      <c r="A213" t="str">
        <f t="shared" si="146"/>
        <v>22 Health professionals</v>
      </c>
      <c r="B213" s="11">
        <v>3.9104880619394025</v>
      </c>
      <c r="C213" s="11">
        <v>3.2357439174710119</v>
      </c>
      <c r="D213" s="11">
        <f t="shared" si="147"/>
        <v>-0.67474414446839059</v>
      </c>
      <c r="E213" s="11">
        <v>1.9535288059993574</v>
      </c>
      <c r="F213" s="11">
        <f t="shared" si="148"/>
        <v>1.2787846615309668</v>
      </c>
      <c r="G213" s="200">
        <f t="shared" si="149"/>
        <v>2.7379627894658976E-2</v>
      </c>
    </row>
    <row r="214" spans="1:7" x14ac:dyDescent="0.2">
      <c r="A214" t="str">
        <f t="shared" si="146"/>
        <v>23 Teaching and other educational professionals</v>
      </c>
      <c r="B214" s="11">
        <v>1.4854737026566054</v>
      </c>
      <c r="C214" s="11">
        <v>1.0968707231988217</v>
      </c>
      <c r="D214" s="11">
        <f t="shared" si="147"/>
        <v>-0.38860297945778366</v>
      </c>
      <c r="E214" s="11">
        <v>0.65964365505147748</v>
      </c>
      <c r="F214" s="11">
        <f t="shared" si="148"/>
        <v>0.27104067559369383</v>
      </c>
      <c r="G214" s="200">
        <f>IF(B214&gt;0,(1+(E214/B214))^(1/($C$6-$B$6))-1,0)</f>
        <v>2.479989588170195E-2</v>
      </c>
    </row>
    <row r="215" spans="1:7" x14ac:dyDescent="0.2">
      <c r="A215" t="str">
        <f t="shared" si="146"/>
        <v>24 Business, media and public service professionals</v>
      </c>
      <c r="B215" s="11">
        <v>6.0698783724415009</v>
      </c>
      <c r="C215" s="11">
        <v>5.2411324523962808</v>
      </c>
      <c r="D215" s="11">
        <f t="shared" si="147"/>
        <v>-0.82874592004522007</v>
      </c>
      <c r="E215" s="11">
        <v>2.514241708235883</v>
      </c>
      <c r="F215" s="11">
        <f t="shared" si="148"/>
        <v>1.6854957881906629</v>
      </c>
      <c r="G215" s="200">
        <f t="shared" ref="G215:G234" si="150">IF(B215&gt;0,(1+(E215/B215))^(1/($C$6-$B$6))-1,0)</f>
        <v>2.3374017289422788E-2</v>
      </c>
    </row>
    <row r="216" spans="1:7" x14ac:dyDescent="0.2">
      <c r="A216" t="str">
        <f t="shared" si="146"/>
        <v>31 Science, engineering and technology associate professionals</v>
      </c>
      <c r="B216" s="11">
        <v>2.8193144146918074</v>
      </c>
      <c r="C216" s="11">
        <v>2.6081793440814147</v>
      </c>
      <c r="D216" s="11">
        <f t="shared" si="147"/>
        <v>-0.21113507061039272</v>
      </c>
      <c r="E216" s="11">
        <v>1.0156285087274943</v>
      </c>
      <c r="F216" s="11">
        <f t="shared" si="148"/>
        <v>0.80449343811710161</v>
      </c>
      <c r="G216" s="200">
        <f t="shared" si="150"/>
        <v>2.072251111930834E-2</v>
      </c>
    </row>
    <row r="217" spans="1:7" x14ac:dyDescent="0.2">
      <c r="A217" t="str">
        <f t="shared" si="146"/>
        <v>32 Health and social care associate professionals</v>
      </c>
      <c r="B217" s="11">
        <v>2.7384047536516825</v>
      </c>
      <c r="C217" s="11">
        <v>3.8113096805143143</v>
      </c>
      <c r="D217" s="11">
        <f t="shared" si="147"/>
        <v>1.0729049268626318</v>
      </c>
      <c r="E217" s="11">
        <v>2.2481916303161471</v>
      </c>
      <c r="F217" s="11">
        <f t="shared" si="148"/>
        <v>3.3210965571787789</v>
      </c>
      <c r="G217" s="200">
        <f t="shared" si="150"/>
        <v>4.0767619290722923E-2</v>
      </c>
    </row>
    <row r="218" spans="1:7" x14ac:dyDescent="0.2">
      <c r="A218" t="str">
        <f t="shared" si="146"/>
        <v>33 Protective service occupations</v>
      </c>
      <c r="B218" s="11">
        <v>2.6639509167220958</v>
      </c>
      <c r="C218" s="11">
        <v>1.8292493733441659</v>
      </c>
      <c r="D218" s="11">
        <f t="shared" si="147"/>
        <v>-0.8347015433779299</v>
      </c>
      <c r="E218" s="11">
        <v>0.65387738300623655</v>
      </c>
      <c r="F218" s="11">
        <f t="shared" si="148"/>
        <v>-0.18082416037169335</v>
      </c>
      <c r="G218" s="200">
        <f t="shared" si="150"/>
        <v>1.4740932464442746E-2</v>
      </c>
    </row>
    <row r="219" spans="1:7" x14ac:dyDescent="0.2">
      <c r="A219" t="str">
        <f t="shared" si="146"/>
        <v>34 Culture, media and sports occupations</v>
      </c>
      <c r="B219" s="11">
        <v>1.3946522102124495</v>
      </c>
      <c r="C219" s="11">
        <v>0.88408191271450665</v>
      </c>
      <c r="D219" s="11">
        <f t="shared" si="147"/>
        <v>-0.5105702974979428</v>
      </c>
      <c r="E219" s="11">
        <v>0.40971350723191907</v>
      </c>
      <c r="F219" s="11">
        <f t="shared" ref="F219:F220" si="151">SUM(D219:E219)</f>
        <v>-0.10085679026602373</v>
      </c>
      <c r="G219" s="200">
        <f t="shared" si="150"/>
        <v>1.7319204918020192E-2</v>
      </c>
    </row>
    <row r="220" spans="1:7" x14ac:dyDescent="0.2">
      <c r="A220" t="str">
        <f t="shared" si="146"/>
        <v>35 Business and public service associate professionals</v>
      </c>
      <c r="B220" s="11">
        <v>9.7707201075679659</v>
      </c>
      <c r="C220" s="11">
        <v>7.903147498299572</v>
      </c>
      <c r="D220" s="11">
        <f t="shared" si="147"/>
        <v>-1.867572609268394</v>
      </c>
      <c r="E220" s="11">
        <v>3.7886686758066994</v>
      </c>
      <c r="F220" s="11">
        <f t="shared" si="151"/>
        <v>1.9210960665383054</v>
      </c>
      <c r="G220" s="200">
        <f t="shared" si="150"/>
        <v>2.2086305443829612E-2</v>
      </c>
    </row>
    <row r="221" spans="1:7" x14ac:dyDescent="0.2">
      <c r="A221" t="str">
        <f t="shared" si="146"/>
        <v>41 Administrative occupations</v>
      </c>
      <c r="B221" s="11">
        <v>25.975093687270039</v>
      </c>
      <c r="C221" s="11">
        <v>20.794104466174929</v>
      </c>
      <c r="D221" s="11">
        <f t="shared" si="147"/>
        <v>-5.1809892210951105</v>
      </c>
      <c r="E221" s="11">
        <v>11.303671603858598</v>
      </c>
      <c r="F221" s="11">
        <f t="shared" ref="F221:F224" si="152">SUM(D221:E221)</f>
        <v>6.1226823827634878</v>
      </c>
      <c r="G221" s="200">
        <f t="shared" si="150"/>
        <v>2.4378118738540122E-2</v>
      </c>
    </row>
    <row r="222" spans="1:7" x14ac:dyDescent="0.2">
      <c r="A222" t="str">
        <f t="shared" si="146"/>
        <v>42 Secretarial and related occupations</v>
      </c>
      <c r="B222" s="11">
        <v>4.4620364393421577</v>
      </c>
      <c r="C222" s="11">
        <v>0.8354718824724805</v>
      </c>
      <c r="D222" s="11">
        <f t="shared" si="147"/>
        <v>-3.6265645568696772</v>
      </c>
      <c r="E222" s="11">
        <v>1.1948733276759906</v>
      </c>
      <c r="F222" s="11">
        <f t="shared" si="152"/>
        <v>-2.4316912291936865</v>
      </c>
      <c r="G222" s="200">
        <f t="shared" si="150"/>
        <v>1.5943936339635645E-2</v>
      </c>
    </row>
    <row r="223" spans="1:7" x14ac:dyDescent="0.2">
      <c r="A223" t="str">
        <f t="shared" si="146"/>
        <v>51 Skilled agricultural and related trades</v>
      </c>
      <c r="B223" s="11">
        <v>1.5388646846915834</v>
      </c>
      <c r="C223" s="11">
        <v>1.4925074357222019</v>
      </c>
      <c r="D223" s="11">
        <f t="shared" si="147"/>
        <v>-4.6357248969381537E-2</v>
      </c>
      <c r="E223" s="11">
        <v>0.87787814765072292</v>
      </c>
      <c r="F223" s="11">
        <f t="shared" si="152"/>
        <v>0.83152089868134138</v>
      </c>
      <c r="G223" s="200">
        <f t="shared" si="150"/>
        <v>3.0549049497476055E-2</v>
      </c>
    </row>
    <row r="224" spans="1:7" x14ac:dyDescent="0.2">
      <c r="A224" t="str">
        <f t="shared" si="146"/>
        <v>52 Skilled metal, electrical and electronic trades</v>
      </c>
      <c r="B224" s="11">
        <v>9.9320356790726692</v>
      </c>
      <c r="C224" s="11">
        <v>8.8947662832525616</v>
      </c>
      <c r="D224" s="11">
        <f t="shared" si="147"/>
        <v>-1.0372693958201076</v>
      </c>
      <c r="E224" s="11">
        <v>3.6849840680605452</v>
      </c>
      <c r="F224" s="11">
        <f t="shared" si="152"/>
        <v>2.6477146722404377</v>
      </c>
      <c r="G224" s="200">
        <f t="shared" si="150"/>
        <v>2.125983771241291E-2</v>
      </c>
    </row>
    <row r="225" spans="1:7" x14ac:dyDescent="0.2">
      <c r="A225" t="str">
        <f t="shared" si="146"/>
        <v>53 Skilled construction and building trades</v>
      </c>
      <c r="B225" s="11">
        <v>10.532965642241212</v>
      </c>
      <c r="C225" s="11">
        <v>10.95717779803355</v>
      </c>
      <c r="D225" s="11">
        <f t="shared" si="147"/>
        <v>0.42421215579233795</v>
      </c>
      <c r="E225" s="11">
        <v>5.2208507838395599</v>
      </c>
      <c r="F225" s="11">
        <f t="shared" ref="F225" si="153">SUM(D225:E225)</f>
        <v>5.6450629396318979</v>
      </c>
      <c r="G225" s="200">
        <f t="shared" si="150"/>
        <v>2.7201569251143809E-2</v>
      </c>
    </row>
    <row r="226" spans="1:7" x14ac:dyDescent="0.2">
      <c r="A226" t="str">
        <f t="shared" si="146"/>
        <v>54 Textiles, printing and other skilled trades</v>
      </c>
      <c r="B226" s="11">
        <v>4.4001546853063704</v>
      </c>
      <c r="C226" s="11">
        <v>4.6465670119452271</v>
      </c>
      <c r="D226" s="11">
        <f t="shared" si="147"/>
        <v>0.2464123266388567</v>
      </c>
      <c r="E226" s="11">
        <v>1.8695422407332525</v>
      </c>
      <c r="F226" s="11">
        <f t="shared" ref="F226" si="154">SUM(D226:E226)</f>
        <v>2.1159545673721092</v>
      </c>
      <c r="G226" s="200">
        <f t="shared" si="150"/>
        <v>2.3886712341005145E-2</v>
      </c>
    </row>
    <row r="227" spans="1:7" x14ac:dyDescent="0.2">
      <c r="A227" t="str">
        <f t="shared" si="146"/>
        <v>61 Caring personal service occupations</v>
      </c>
      <c r="B227" s="11">
        <v>19.378138109624466</v>
      </c>
      <c r="C227" s="11">
        <v>15.781653551081696</v>
      </c>
      <c r="D227" s="11">
        <f>C227-B227</f>
        <v>-3.5964845585427696</v>
      </c>
      <c r="E227" s="11">
        <v>9.5349025526913493</v>
      </c>
      <c r="F227" s="11">
        <f>SUM(D227:E227)</f>
        <v>5.9384179941485797</v>
      </c>
      <c r="G227" s="200">
        <f t="shared" si="150"/>
        <v>2.7035482371868147E-2</v>
      </c>
    </row>
    <row r="228" spans="1:7" x14ac:dyDescent="0.2">
      <c r="A228" t="str">
        <f t="shared" si="146"/>
        <v>62 Leisure, travel and related personal service occupations</v>
      </c>
      <c r="B228" s="11">
        <v>5.0764195587803531</v>
      </c>
      <c r="C228" s="11">
        <v>3.9786307887256513</v>
      </c>
      <c r="D228" s="11">
        <f t="shared" ref="D228:D234" si="155">C228-B228</f>
        <v>-1.0977887700547018</v>
      </c>
      <c r="E228" s="11">
        <v>2.2208338268161385</v>
      </c>
      <c r="F228" s="11">
        <f t="shared" ref="F228:F229" si="156">SUM(D228:E228)</f>
        <v>1.1230450567614367</v>
      </c>
      <c r="G228" s="200">
        <f t="shared" si="150"/>
        <v>2.4487808285128754E-2</v>
      </c>
    </row>
    <row r="229" spans="1:7" x14ac:dyDescent="0.2">
      <c r="A229" t="str">
        <f t="shared" si="146"/>
        <v>63 Community and civil enforcement occupations</v>
      </c>
      <c r="B229" s="11">
        <v>0.27943561480001888</v>
      </c>
      <c r="C229" s="11">
        <v>0.23509015061457275</v>
      </c>
      <c r="D229" s="11">
        <f t="shared" si="155"/>
        <v>-4.4345464185446132E-2</v>
      </c>
      <c r="E229" s="11">
        <v>0.10332681409621182</v>
      </c>
      <c r="F229" s="11">
        <f t="shared" si="156"/>
        <v>5.8981349910765687E-2</v>
      </c>
      <c r="G229" s="200">
        <f t="shared" si="150"/>
        <v>2.1197719546788285E-2</v>
      </c>
    </row>
    <row r="230" spans="1:7" x14ac:dyDescent="0.2">
      <c r="A230" t="str">
        <f t="shared" si="146"/>
        <v>71 Sales occupations</v>
      </c>
      <c r="B230" s="11">
        <v>14.351976164811026</v>
      </c>
      <c r="C230" s="11">
        <v>12.663317364681637</v>
      </c>
      <c r="D230" s="11">
        <f t="shared" si="155"/>
        <v>-1.6886588001293887</v>
      </c>
      <c r="E230" s="11">
        <v>6.7385437518728226</v>
      </c>
      <c r="F230" s="11">
        <f t="shared" ref="F230:F231" si="157">SUM(D230:E230)</f>
        <v>5.0498849517434339</v>
      </c>
      <c r="G230" s="200">
        <f t="shared" si="150"/>
        <v>2.5994514381524558E-2</v>
      </c>
    </row>
    <row r="231" spans="1:7" x14ac:dyDescent="0.2">
      <c r="A231" t="str">
        <f t="shared" si="146"/>
        <v>72 Customer service occupations</v>
      </c>
      <c r="B231" s="11">
        <v>5.6557680982290384</v>
      </c>
      <c r="C231" s="11">
        <v>6.2535038766570796</v>
      </c>
      <c r="D231" s="11">
        <f t="shared" si="155"/>
        <v>0.59773577842804126</v>
      </c>
      <c r="E231" s="11">
        <v>3.0404691407493387</v>
      </c>
      <c r="F231" s="11">
        <f t="shared" si="157"/>
        <v>3.63820491917738</v>
      </c>
      <c r="G231" s="200">
        <f t="shared" si="150"/>
        <v>2.90962263799599E-2</v>
      </c>
    </row>
    <row r="232" spans="1:7" x14ac:dyDescent="0.2">
      <c r="A232" t="str">
        <f t="shared" si="146"/>
        <v>81 Process, plant and machine operatives</v>
      </c>
      <c r="B232" s="11">
        <v>8.9083020294171682</v>
      </c>
      <c r="C232" s="11">
        <v>10.147192197474707</v>
      </c>
      <c r="D232" s="11">
        <f t="shared" si="155"/>
        <v>1.238890168057539</v>
      </c>
      <c r="E232" s="11">
        <v>4.354176288312618</v>
      </c>
      <c r="F232" s="11">
        <f t="shared" ref="F232:F233" si="158">SUM(D232:E232)</f>
        <v>5.5930664563701571</v>
      </c>
      <c r="G232" s="200">
        <f t="shared" si="150"/>
        <v>2.6885410354698713E-2</v>
      </c>
    </row>
    <row r="233" spans="1:7" x14ac:dyDescent="0.2">
      <c r="A233" t="str">
        <f t="shared" si="146"/>
        <v>82 Transport and mobile machine drivers and operatives</v>
      </c>
      <c r="B233" s="11">
        <v>12.7924993562644</v>
      </c>
      <c r="C233" s="11">
        <v>16.115257125634681</v>
      </c>
      <c r="D233" s="11">
        <f t="shared" si="155"/>
        <v>3.3227577693702806</v>
      </c>
      <c r="E233" s="11">
        <v>8.7783116759722546</v>
      </c>
      <c r="F233" s="11">
        <f t="shared" si="158"/>
        <v>12.101069445342535</v>
      </c>
      <c r="G233" s="200">
        <f t="shared" si="150"/>
        <v>3.5445880697997811E-2</v>
      </c>
    </row>
    <row r="234" spans="1:7" x14ac:dyDescent="0.2">
      <c r="A234" t="str">
        <f t="shared" si="146"/>
        <v>91 Elementary trades and related occupations</v>
      </c>
      <c r="B234" s="11">
        <v>4.0320969656185959</v>
      </c>
      <c r="C234" s="11">
        <v>9.1685403562150611</v>
      </c>
      <c r="D234" s="11">
        <f t="shared" si="155"/>
        <v>5.1364433905964653</v>
      </c>
      <c r="E234" s="11">
        <v>3.3938063331745156</v>
      </c>
      <c r="F234" s="11">
        <f t="shared" ref="F234" si="159">SUM(D234:E234)</f>
        <v>8.5302497237709805</v>
      </c>
      <c r="G234" s="200">
        <f t="shared" si="150"/>
        <v>4.1552633769640801E-2</v>
      </c>
    </row>
    <row r="235" spans="1:7" x14ac:dyDescent="0.2">
      <c r="A235" t="str">
        <f t="shared" si="146"/>
        <v>92 Elementary administration and service occupations</v>
      </c>
      <c r="B235" s="11">
        <v>27.308837207345963</v>
      </c>
      <c r="C235" s="11">
        <v>26.652814533764872</v>
      </c>
      <c r="D235" s="11">
        <f t="shared" ref="D235" si="160">C235-B235</f>
        <v>-0.65602267358109145</v>
      </c>
      <c r="E235" s="11">
        <v>13.864428437648133</v>
      </c>
      <c r="F235" s="11">
        <f t="shared" ref="F235" si="161">SUM(D235:E235)</f>
        <v>13.208405764067042</v>
      </c>
      <c r="G235" s="200">
        <f t="shared" ref="G235:G236" si="162">IF(B235&gt;0,(1+(E235/B235))^(1/($C$6-$B$6))-1,0)</f>
        <v>2.7749972226529529E-2</v>
      </c>
    </row>
    <row r="236" spans="1:7" x14ac:dyDescent="0.2">
      <c r="A236" t="str">
        <f t="shared" si="146"/>
        <v>All occupations</v>
      </c>
      <c r="B236" s="11">
        <f>SUM(B210:B235)</f>
        <v>207.90235846311501</v>
      </c>
      <c r="C236" s="11">
        <f t="shared" ref="C236:F236" si="163">SUM(C210:C235)</f>
        <v>195.86658457785961</v>
      </c>
      <c r="D236" s="11">
        <f t="shared" si="163"/>
        <v>-12.035773885255459</v>
      </c>
      <c r="E236" s="11">
        <f t="shared" si="163"/>
        <v>99.639501011809841</v>
      </c>
      <c r="F236" s="11">
        <f t="shared" si="163"/>
        <v>87.603727126554389</v>
      </c>
      <c r="G236" s="200">
        <f t="shared" si="162"/>
        <v>2.644650741195842E-2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7.7716762271710671</v>
      </c>
      <c r="C239" s="11">
        <v>4.2597769563519003</v>
      </c>
      <c r="D239" s="11">
        <f>C239-B239</f>
        <v>-3.5118992708191668</v>
      </c>
      <c r="E239" s="11">
        <v>2.5056846862802971</v>
      </c>
      <c r="F239" s="11">
        <f>SUM(D239:E239)</f>
        <v>-1.0062145845388697</v>
      </c>
      <c r="G239" s="200">
        <f>IF(B239&gt;0,(1+(E239/B239))^(1/($C$6-$B$6))-1,0)</f>
        <v>1.8805139721367103E-2</v>
      </c>
    </row>
    <row r="240" spans="1:7" x14ac:dyDescent="0.2">
      <c r="A240" t="str">
        <f t="shared" si="165"/>
        <v>12 Other managers and proprietors</v>
      </c>
      <c r="B240" s="11">
        <v>3.8291606429501521</v>
      </c>
      <c r="C240" s="11">
        <v>2.5978138209125312</v>
      </c>
      <c r="D240" s="11">
        <f t="shared" ref="D240:D255" si="166">C240-B240</f>
        <v>-1.2313468220376209</v>
      </c>
      <c r="E240" s="11">
        <v>1.5817623899395326</v>
      </c>
      <c r="F240" s="11">
        <f t="shared" ref="F240:F247" si="167">SUM(D240:E240)</f>
        <v>0.35041556790191164</v>
      </c>
      <c r="G240" s="200">
        <f t="shared" ref="G240:G242" si="168">IF(B240&gt;0,(1+(E240/B240))^(1/($C$6-$B$6))-1,0)</f>
        <v>2.3319346133898966E-2</v>
      </c>
    </row>
    <row r="241" spans="1:7" x14ac:dyDescent="0.2">
      <c r="A241" t="str">
        <f t="shared" si="165"/>
        <v>21 Science, research, engineering and technology professionals</v>
      </c>
      <c r="B241" s="11">
        <v>3.6837672006667228</v>
      </c>
      <c r="C241" s="11">
        <v>2.6574062028555283</v>
      </c>
      <c r="D241" s="11">
        <f t="shared" si="166"/>
        <v>-1.0263609978111945</v>
      </c>
      <c r="E241" s="11">
        <v>1.0666477537119037</v>
      </c>
      <c r="F241" s="11">
        <f t="shared" si="167"/>
        <v>4.0286755900709181E-2</v>
      </c>
      <c r="G241" s="200">
        <f t="shared" si="168"/>
        <v>1.7097588723978152E-2</v>
      </c>
    </row>
    <row r="242" spans="1:7" x14ac:dyDescent="0.2">
      <c r="A242" t="str">
        <f t="shared" si="165"/>
        <v>22 Health professionals</v>
      </c>
      <c r="B242" s="11">
        <v>1.8875324083700427</v>
      </c>
      <c r="C242" s="11">
        <v>0.75121451033083508</v>
      </c>
      <c r="D242" s="11">
        <f t="shared" si="166"/>
        <v>-1.1363178980392075</v>
      </c>
      <c r="E242" s="11">
        <v>0.55852018152409333</v>
      </c>
      <c r="F242" s="11">
        <f t="shared" si="167"/>
        <v>-0.57779771651511413</v>
      </c>
      <c r="G242" s="200">
        <f t="shared" si="168"/>
        <v>1.7430513254190316E-2</v>
      </c>
    </row>
    <row r="243" spans="1:7" x14ac:dyDescent="0.2">
      <c r="A243" t="str">
        <f t="shared" si="165"/>
        <v>23 Teaching and other educational professionals</v>
      </c>
      <c r="B243" s="11">
        <v>1.0164683321557371</v>
      </c>
      <c r="C243" s="11">
        <v>0.47681737571132671</v>
      </c>
      <c r="D243" s="11">
        <f t="shared" si="166"/>
        <v>-0.5396509564444103</v>
      </c>
      <c r="E243" s="11">
        <v>0.33768940881376486</v>
      </c>
      <c r="F243" s="11">
        <f t="shared" si="167"/>
        <v>-0.20196154763064544</v>
      </c>
      <c r="G243" s="200">
        <f>IF(B243&gt;0,(1+(E243/B243))^(1/($C$6-$B$6))-1,0)</f>
        <v>1.930704746483447E-2</v>
      </c>
    </row>
    <row r="244" spans="1:7" x14ac:dyDescent="0.2">
      <c r="A244" t="str">
        <f t="shared" si="165"/>
        <v>24 Business, media and public service professionals</v>
      </c>
      <c r="B244" s="11">
        <v>3.7675116305312857</v>
      </c>
      <c r="C244" s="11">
        <v>2.0801137414940905</v>
      </c>
      <c r="D244" s="11">
        <f t="shared" si="166"/>
        <v>-1.6873978890371952</v>
      </c>
      <c r="E244" s="11">
        <v>1.1393823582549394</v>
      </c>
      <c r="F244" s="11">
        <f t="shared" si="167"/>
        <v>-0.54801553078225584</v>
      </c>
      <c r="G244" s="200">
        <f t="shared" ref="G244:G263" si="169">IF(B244&gt;0,(1+(E244/B244))^(1/($C$6-$B$6))-1,0)</f>
        <v>1.7771155049169485E-2</v>
      </c>
    </row>
    <row r="245" spans="1:7" x14ac:dyDescent="0.2">
      <c r="A245" t="str">
        <f t="shared" si="165"/>
        <v>31 Science, engineering and technology associate professionals</v>
      </c>
      <c r="B245" s="11">
        <v>2.3643713093335812</v>
      </c>
      <c r="C245" s="11">
        <v>1.4688697574590208</v>
      </c>
      <c r="D245" s="11">
        <f t="shared" si="166"/>
        <v>-0.89550155187456038</v>
      </c>
      <c r="E245" s="11">
        <v>0.64824337258441067</v>
      </c>
      <c r="F245" s="11">
        <f t="shared" si="167"/>
        <v>-0.2472581792901497</v>
      </c>
      <c r="G245" s="200">
        <f>IF(B245&gt;0,(1+(E245/B245))^(1/($C$6-$B$6))-1,0)</f>
        <v>1.6284247058722556E-2</v>
      </c>
    </row>
    <row r="246" spans="1:7" x14ac:dyDescent="0.2">
      <c r="A246" t="str">
        <f t="shared" si="165"/>
        <v>32 Health and social care associate professionals</v>
      </c>
      <c r="B246" s="11">
        <v>0.91020008288385534</v>
      </c>
      <c r="C246" s="11">
        <v>0.63608659905605869</v>
      </c>
      <c r="D246" s="11">
        <f t="shared" si="166"/>
        <v>-0.27411348382779666</v>
      </c>
      <c r="E246" s="11">
        <v>0.41742519058755806</v>
      </c>
      <c r="F246" s="11">
        <f t="shared" si="167"/>
        <v>0.1433117067597614</v>
      </c>
      <c r="G246" s="200">
        <f t="shared" si="169"/>
        <v>2.5484835840497988E-2</v>
      </c>
    </row>
    <row r="247" spans="1:7" x14ac:dyDescent="0.2">
      <c r="A247" t="str">
        <f t="shared" si="165"/>
        <v>33 Protective service occupations</v>
      </c>
      <c r="B247" s="11">
        <v>1.4544961789237685</v>
      </c>
      <c r="C247" s="11">
        <v>0.69783956732929386</v>
      </c>
      <c r="D247" s="11">
        <f t="shared" si="166"/>
        <v>-0.75665661159447462</v>
      </c>
      <c r="E247" s="11">
        <v>0.33291094183921266</v>
      </c>
      <c r="F247" s="11">
        <f t="shared" si="167"/>
        <v>-0.42374566975526196</v>
      </c>
      <c r="G247" s="200">
        <f t="shared" si="169"/>
        <v>1.3835264369217448E-2</v>
      </c>
    </row>
    <row r="248" spans="1:7" x14ac:dyDescent="0.2">
      <c r="A248" t="str">
        <f t="shared" si="165"/>
        <v>34 Culture, media and sports occupations</v>
      </c>
      <c r="B248" s="11">
        <v>1.0977726117065254</v>
      </c>
      <c r="C248" s="11">
        <v>0.36925065563765758</v>
      </c>
      <c r="D248" s="11">
        <f t="shared" si="166"/>
        <v>-0.72852195606886783</v>
      </c>
      <c r="E248" s="11">
        <v>0.21901073670661261</v>
      </c>
      <c r="F248" s="11">
        <f t="shared" ref="F248:F249" si="170">SUM(D248:E248)</f>
        <v>-0.50951121936225519</v>
      </c>
      <c r="G248" s="200">
        <f t="shared" si="169"/>
        <v>1.2201078325690506E-2</v>
      </c>
    </row>
    <row r="249" spans="1:7" x14ac:dyDescent="0.2">
      <c r="A249" t="str">
        <f t="shared" si="165"/>
        <v>35 Business and public service associate professionals</v>
      </c>
      <c r="B249" s="11">
        <v>6.1828115325476318</v>
      </c>
      <c r="C249" s="11">
        <v>3.3921042548499929</v>
      </c>
      <c r="D249" s="11">
        <f t="shared" si="166"/>
        <v>-2.7907072776976389</v>
      </c>
      <c r="E249" s="11">
        <v>1.7205764493493645</v>
      </c>
      <c r="F249" s="11">
        <f t="shared" si="170"/>
        <v>-1.0701308283482744</v>
      </c>
      <c r="G249" s="200">
        <f t="shared" si="169"/>
        <v>1.6502582330469417E-2</v>
      </c>
    </row>
    <row r="250" spans="1:7" x14ac:dyDescent="0.2">
      <c r="A250" t="str">
        <f t="shared" si="165"/>
        <v>41 Administrative occupations</v>
      </c>
      <c r="B250" s="11">
        <v>11.178033632818202</v>
      </c>
      <c r="C250" s="11">
        <v>3.0614896773494964</v>
      </c>
      <c r="D250" s="11">
        <f t="shared" si="166"/>
        <v>-8.1165439554687069</v>
      </c>
      <c r="E250" s="11">
        <v>2.6016894911777442</v>
      </c>
      <c r="F250" s="11">
        <f t="shared" ref="F250:F253" si="171">SUM(D250:E250)</f>
        <v>-5.5148544642909627</v>
      </c>
      <c r="G250" s="200">
        <f t="shared" si="169"/>
        <v>1.4047593245223977E-2</v>
      </c>
    </row>
    <row r="251" spans="1:7" x14ac:dyDescent="0.2">
      <c r="A251" t="str">
        <f t="shared" si="165"/>
        <v>42 Secretarial and related occupations</v>
      </c>
      <c r="B251" s="11">
        <v>4.0166043414632853</v>
      </c>
      <c r="C251" s="11">
        <v>0.60672142607985624</v>
      </c>
      <c r="D251" s="11">
        <f t="shared" si="166"/>
        <v>-3.4098829153834291</v>
      </c>
      <c r="E251" s="11">
        <v>0.98735784592138176</v>
      </c>
      <c r="F251" s="11">
        <f t="shared" si="171"/>
        <v>-2.4225250694620475</v>
      </c>
      <c r="G251" s="200">
        <f t="shared" si="169"/>
        <v>1.4760758473410407E-2</v>
      </c>
    </row>
    <row r="252" spans="1:7" x14ac:dyDescent="0.2">
      <c r="A252" t="str">
        <f t="shared" si="165"/>
        <v>51 Skilled agricultural and related trades</v>
      </c>
      <c r="B252" s="11">
        <v>1.4799918289209613</v>
      </c>
      <c r="C252" s="11">
        <v>1.6146377845219311</v>
      </c>
      <c r="D252" s="11">
        <f t="shared" si="166"/>
        <v>0.13464595560096981</v>
      </c>
      <c r="E252" s="11">
        <v>0.68718891851514186</v>
      </c>
      <c r="F252" s="11">
        <f t="shared" si="171"/>
        <v>0.82183487411611167</v>
      </c>
      <c r="G252" s="200">
        <f t="shared" si="169"/>
        <v>2.575203620285671E-2</v>
      </c>
    </row>
    <row r="253" spans="1:7" x14ac:dyDescent="0.2">
      <c r="A253" t="str">
        <f t="shared" si="165"/>
        <v>52 Skilled metal, electrical and electronic trades</v>
      </c>
      <c r="B253" s="11">
        <v>4.8967020989038978</v>
      </c>
      <c r="C253" s="11">
        <v>2.198015792987253</v>
      </c>
      <c r="D253" s="11">
        <f t="shared" si="166"/>
        <v>-2.6986863059166448</v>
      </c>
      <c r="E253" s="11">
        <v>1.241372310993081</v>
      </c>
      <c r="F253" s="11">
        <f t="shared" si="171"/>
        <v>-1.4573139949235638</v>
      </c>
      <c r="G253" s="200">
        <f t="shared" si="169"/>
        <v>1.5177299041425174E-2</v>
      </c>
    </row>
    <row r="254" spans="1:7" x14ac:dyDescent="0.2">
      <c r="A254" t="str">
        <f t="shared" si="165"/>
        <v>53 Skilled construction and building trades</v>
      </c>
      <c r="B254" s="11">
        <v>4.9959392398144571</v>
      </c>
      <c r="C254" s="11">
        <v>2.9827411524944796</v>
      </c>
      <c r="D254" s="11">
        <f t="shared" si="166"/>
        <v>-2.0131980873199775</v>
      </c>
      <c r="E254" s="11">
        <v>1.5496675000519182</v>
      </c>
      <c r="F254" s="11">
        <f t="shared" ref="F254" si="172">SUM(D254:E254)</f>
        <v>-0.46353058726805929</v>
      </c>
      <c r="G254" s="200">
        <f t="shared" si="169"/>
        <v>1.8174425184256604E-2</v>
      </c>
    </row>
    <row r="255" spans="1:7" x14ac:dyDescent="0.2">
      <c r="A255" t="str">
        <f t="shared" si="165"/>
        <v>54 Textiles, printing and other skilled trades</v>
      </c>
      <c r="B255" s="11">
        <v>3.3620168524127885</v>
      </c>
      <c r="C255" s="11">
        <v>2.0116955652765673</v>
      </c>
      <c r="D255" s="11">
        <f t="shared" si="166"/>
        <v>-1.3503212871362211</v>
      </c>
      <c r="E255" s="11">
        <v>1.0643613338162006</v>
      </c>
      <c r="F255" s="11">
        <f t="shared" ref="F255" si="173">SUM(D255:E255)</f>
        <v>-0.28595995332002055</v>
      </c>
      <c r="G255" s="200">
        <f t="shared" si="169"/>
        <v>1.8505179874871658E-2</v>
      </c>
    </row>
    <row r="256" spans="1:7" x14ac:dyDescent="0.2">
      <c r="A256" t="str">
        <f t="shared" si="165"/>
        <v>61 Caring personal service occupations</v>
      </c>
      <c r="B256" s="11">
        <v>3.1384397287715009</v>
      </c>
      <c r="C256" s="11">
        <v>1.512155045704864</v>
      </c>
      <c r="D256" s="11">
        <f>C256-B256</f>
        <v>-1.6262846830666369</v>
      </c>
      <c r="E256" s="11">
        <v>0.68880767715885871</v>
      </c>
      <c r="F256" s="11">
        <f>SUM(D256:E256)</f>
        <v>-0.93747700590777816</v>
      </c>
      <c r="G256" s="200">
        <f t="shared" si="169"/>
        <v>1.3315882250890754E-2</v>
      </c>
    </row>
    <row r="257" spans="1:7" x14ac:dyDescent="0.2">
      <c r="A257" t="str">
        <f t="shared" si="165"/>
        <v>62 Leisure, travel and related personal service occupations</v>
      </c>
      <c r="B257" s="11">
        <v>3.2099300475469241</v>
      </c>
      <c r="C257" s="11">
        <v>1.7702116361770985</v>
      </c>
      <c r="D257" s="11">
        <f t="shared" ref="D257:D263" si="174">C257-B257</f>
        <v>-1.4397184113698256</v>
      </c>
      <c r="E257" s="11">
        <v>1.0472950845155278</v>
      </c>
      <c r="F257" s="11">
        <f t="shared" ref="F257:F258" si="175">SUM(D257:E257)</f>
        <v>-0.39242332685429782</v>
      </c>
      <c r="G257" s="200">
        <f t="shared" si="169"/>
        <v>1.9002860820759304E-2</v>
      </c>
    </row>
    <row r="258" spans="1:7" x14ac:dyDescent="0.2">
      <c r="A258" t="str">
        <f t="shared" si="165"/>
        <v>63 Community and civil enforcement occupations</v>
      </c>
      <c r="B258" s="11">
        <v>0.23952700264152854</v>
      </c>
      <c r="C258" s="11">
        <v>0.13945339053417802</v>
      </c>
      <c r="D258" s="11">
        <f t="shared" si="174"/>
        <v>-0.10007361210735052</v>
      </c>
      <c r="E258" s="11">
        <v>6.5904581039740034E-2</v>
      </c>
      <c r="F258" s="11">
        <f t="shared" si="175"/>
        <v>-3.4169031067610489E-2</v>
      </c>
      <c r="G258" s="200">
        <f t="shared" si="169"/>
        <v>1.6335972984922398E-2</v>
      </c>
    </row>
    <row r="259" spans="1:7" x14ac:dyDescent="0.2">
      <c r="A259" t="str">
        <f t="shared" si="165"/>
        <v>71 Sales occupations</v>
      </c>
      <c r="B259" s="11">
        <v>9.1726261388280665</v>
      </c>
      <c r="C259" s="11">
        <v>3.2133738285570908</v>
      </c>
      <c r="D259" s="11">
        <f t="shared" si="174"/>
        <v>-5.9592523102709762</v>
      </c>
      <c r="E259" s="11">
        <v>2.2731940333426315</v>
      </c>
      <c r="F259" s="11">
        <f t="shared" ref="F259:F260" si="176">SUM(D259:E259)</f>
        <v>-3.6860582769283448</v>
      </c>
      <c r="G259" s="200">
        <f t="shared" si="169"/>
        <v>1.4869533280900571E-2</v>
      </c>
    </row>
    <row r="260" spans="1:7" x14ac:dyDescent="0.2">
      <c r="A260" t="str">
        <f t="shared" si="165"/>
        <v>72 Customer service occupations</v>
      </c>
      <c r="B260" s="11">
        <v>2.733436503148067</v>
      </c>
      <c r="C260" s="11">
        <v>2.2648050223182499</v>
      </c>
      <c r="D260" s="11">
        <f t="shared" si="174"/>
        <v>-0.46863148082981709</v>
      </c>
      <c r="E260" s="11">
        <v>0.83286320212170417</v>
      </c>
      <c r="F260" s="11">
        <f t="shared" si="176"/>
        <v>0.36423172129188708</v>
      </c>
      <c r="G260" s="200">
        <f t="shared" si="169"/>
        <v>1.7889395508390749E-2</v>
      </c>
    </row>
    <row r="261" spans="1:7" x14ac:dyDescent="0.2">
      <c r="A261" t="str">
        <f t="shared" si="165"/>
        <v>81 Process, plant and machine operatives</v>
      </c>
      <c r="B261" s="11">
        <v>7.212298566499987</v>
      </c>
      <c r="C261" s="11">
        <v>3.3962593683628786</v>
      </c>
      <c r="D261" s="11">
        <f t="shared" si="174"/>
        <v>-3.8160391981371085</v>
      </c>
      <c r="E261" s="11">
        <v>2.1183738460437582</v>
      </c>
      <c r="F261" s="11">
        <f t="shared" ref="F261:F262" si="177">SUM(D261:E261)</f>
        <v>-1.6976653520933502</v>
      </c>
      <c r="G261" s="200">
        <f t="shared" si="169"/>
        <v>1.7316174987210387E-2</v>
      </c>
    </row>
    <row r="262" spans="1:7" x14ac:dyDescent="0.2">
      <c r="A262" t="str">
        <f t="shared" si="165"/>
        <v>82 Transport and mobile machine drivers and operatives</v>
      </c>
      <c r="B262" s="11">
        <v>10.536211155283233</v>
      </c>
      <c r="C262" s="11">
        <v>6.942401163941792</v>
      </c>
      <c r="D262" s="11">
        <f t="shared" si="174"/>
        <v>-3.5938099913414412</v>
      </c>
      <c r="E262" s="11">
        <v>4.0484097473621299</v>
      </c>
      <c r="F262" s="11">
        <f t="shared" si="177"/>
        <v>0.45459975602068869</v>
      </c>
      <c r="G262" s="200">
        <f t="shared" si="169"/>
        <v>2.1913285509238767E-2</v>
      </c>
    </row>
    <row r="263" spans="1:7" x14ac:dyDescent="0.2">
      <c r="A263" t="str">
        <f t="shared" si="165"/>
        <v>91 Elementary trades and related occupations</v>
      </c>
      <c r="B263" s="11">
        <v>5.1679338167678734</v>
      </c>
      <c r="C263" s="11">
        <v>7.367212369420626</v>
      </c>
      <c r="D263" s="11">
        <f t="shared" si="174"/>
        <v>2.1992785526527525</v>
      </c>
      <c r="E263" s="11">
        <v>3.402259661831263</v>
      </c>
      <c r="F263" s="11">
        <f t="shared" ref="F263" si="178">SUM(D263:E263)</f>
        <v>5.601538214484016</v>
      </c>
      <c r="G263" s="200">
        <f t="shared" si="169"/>
        <v>3.4296159827138961E-2</v>
      </c>
    </row>
    <row r="264" spans="1:7" x14ac:dyDescent="0.2">
      <c r="A264" t="str">
        <f t="shared" si="165"/>
        <v>92 Elementary administration and service occupations</v>
      </c>
      <c r="B264" s="11">
        <v>23.649211306149038</v>
      </c>
      <c r="C264" s="11">
        <v>13.171021623596985</v>
      </c>
      <c r="D264" s="11">
        <f t="shared" ref="D264" si="179">C264-B264</f>
        <v>-10.478189682552053</v>
      </c>
      <c r="E264" s="11">
        <v>7.3283624279488642</v>
      </c>
      <c r="F264" s="11">
        <f>SUM(D264:E264)</f>
        <v>-3.1498272546031885</v>
      </c>
      <c r="G264" s="200">
        <f t="shared" ref="G264:G265" si="180">IF(B264&gt;0,(1+(E264/B264))^(1/($C$6-$B$6))-1,0)</f>
        <v>1.8158479441832132E-2</v>
      </c>
    </row>
    <row r="265" spans="1:7" x14ac:dyDescent="0.2">
      <c r="A265" t="str">
        <f t="shared" si="165"/>
        <v>All occupations</v>
      </c>
      <c r="B265" s="11">
        <f>SUM(B239:B264)</f>
        <v>128.95467041721014</v>
      </c>
      <c r="C265" s="11">
        <f t="shared" ref="C265:F265" si="181">SUM(C239:C264)</f>
        <v>71.639488289311586</v>
      </c>
      <c r="D265" s="11">
        <f t="shared" si="181"/>
        <v>-57.315182127898595</v>
      </c>
      <c r="E265" s="11">
        <f t="shared" si="181"/>
        <v>40.464961131431636</v>
      </c>
      <c r="F265" s="11">
        <f t="shared" si="181"/>
        <v>-16.850220996466962</v>
      </c>
      <c r="G265" s="200">
        <f t="shared" si="180"/>
        <v>1.8361042858640264E-2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2.426570131053245</v>
      </c>
      <c r="C268" s="11">
        <v>1.25049605111618</v>
      </c>
      <c r="D268" s="11">
        <f>C268-B268</f>
        <v>-1.176074079937065</v>
      </c>
      <c r="E268" s="11">
        <v>0.53662492129761075</v>
      </c>
      <c r="F268" s="11">
        <f>SUM(D268:E268)</f>
        <v>-0.63944915863945428</v>
      </c>
      <c r="G268" s="200">
        <f>IF(B268&gt;0,(1+(E268/B268))^(1/($C$6-$B$6))-1,0)</f>
        <v>1.3408383777041788E-2</v>
      </c>
    </row>
    <row r="269" spans="1:7" x14ac:dyDescent="0.2">
      <c r="A269" t="str">
        <f t="shared" si="183"/>
        <v>12 Other managers and proprietors</v>
      </c>
      <c r="B269" s="11">
        <v>1.5923543725620304</v>
      </c>
      <c r="C269" s="11">
        <v>0.75369984985679439</v>
      </c>
      <c r="D269" s="11">
        <f t="shared" ref="D269:D284" si="184">C269-B269</f>
        <v>-0.83865452270523599</v>
      </c>
      <c r="E269" s="11">
        <v>0.39872096469805135</v>
      </c>
      <c r="F269" s="11">
        <f t="shared" ref="F269:F276" si="185">SUM(D269:E269)</f>
        <v>-0.43993355800718464</v>
      </c>
      <c r="G269" s="200">
        <f t="shared" ref="G269:G271" si="186">IF(B269&gt;0,(1+(E269/B269))^(1/($C$6-$B$6))-1,0)</f>
        <v>1.5008933215574727E-2</v>
      </c>
    </row>
    <row r="270" spans="1:7" x14ac:dyDescent="0.2">
      <c r="A270" t="str">
        <f t="shared" si="183"/>
        <v>21 Science, research, engineering and technology professionals</v>
      </c>
      <c r="B270" s="11">
        <v>1.3894404627318155</v>
      </c>
      <c r="C270" s="11">
        <v>0.99369921432422992</v>
      </c>
      <c r="D270" s="11">
        <f t="shared" si="184"/>
        <v>-0.39574124840758562</v>
      </c>
      <c r="E270" s="11">
        <v>0.36636237366634911</v>
      </c>
      <c r="F270" s="11">
        <f t="shared" si="185"/>
        <v>-2.9378874741236516E-2</v>
      </c>
      <c r="G270" s="200">
        <f t="shared" si="186"/>
        <v>1.5724014018616339E-2</v>
      </c>
    </row>
    <row r="271" spans="1:7" x14ac:dyDescent="0.2">
      <c r="A271" t="str">
        <f t="shared" si="183"/>
        <v>22 Health professionals</v>
      </c>
      <c r="B271" s="11">
        <v>0.60448878353029822</v>
      </c>
      <c r="C271" s="11">
        <v>0.33985306923307823</v>
      </c>
      <c r="D271" s="11">
        <f t="shared" si="184"/>
        <v>-0.26463571429721999</v>
      </c>
      <c r="E271" s="11">
        <v>0.17491322416333843</v>
      </c>
      <c r="F271" s="11">
        <f t="shared" si="185"/>
        <v>-8.9722490133881561E-2</v>
      </c>
      <c r="G271" s="200">
        <f t="shared" si="186"/>
        <v>1.7087268983315029E-2</v>
      </c>
    </row>
    <row r="272" spans="1:7" x14ac:dyDescent="0.2">
      <c r="A272" t="str">
        <f t="shared" si="183"/>
        <v>23 Teaching and other educational professionals</v>
      </c>
      <c r="B272" s="11">
        <v>0.40314395874854508</v>
      </c>
      <c r="C272" s="11">
        <v>0.20482836880588892</v>
      </c>
      <c r="D272" s="11">
        <f t="shared" si="184"/>
        <v>-0.19831558994265616</v>
      </c>
      <c r="E272" s="11">
        <v>0.11728454339987981</v>
      </c>
      <c r="F272" s="11">
        <f t="shared" si="185"/>
        <v>-8.1031046542776347E-2</v>
      </c>
      <c r="G272" s="200">
        <f>IF(B272&gt;0,(1+(E272/B272))^(1/($C$6-$B$6))-1,0)</f>
        <v>1.7169652660051993E-2</v>
      </c>
    </row>
    <row r="273" spans="1:7" x14ac:dyDescent="0.2">
      <c r="A273" t="str">
        <f t="shared" si="183"/>
        <v>24 Business, media and public service professionals</v>
      </c>
      <c r="B273" s="11">
        <v>1.5017879818895943</v>
      </c>
      <c r="C273" s="11">
        <v>0.81782983423652023</v>
      </c>
      <c r="D273" s="11">
        <f t="shared" si="184"/>
        <v>-0.68395814765307406</v>
      </c>
      <c r="E273" s="11">
        <v>0.38297131749844537</v>
      </c>
      <c r="F273" s="11">
        <f t="shared" si="185"/>
        <v>-0.30098683015462868</v>
      </c>
      <c r="G273" s="200">
        <f t="shared" ref="G273" si="187">IF(B273&gt;0,(1+(E273/B273))^(1/($C$6-$B$6))-1,0)</f>
        <v>1.5258150471167742E-2</v>
      </c>
    </row>
    <row r="274" spans="1:7" x14ac:dyDescent="0.2">
      <c r="A274" t="str">
        <f t="shared" si="183"/>
        <v>31 Science, engineering and technology associate professionals</v>
      </c>
      <c r="B274" s="11">
        <v>0.77308534884564606</v>
      </c>
      <c r="C274" s="11">
        <v>0.73194031606889709</v>
      </c>
      <c r="D274" s="11">
        <f t="shared" si="184"/>
        <v>-4.1145032776748969E-2</v>
      </c>
      <c r="E274" s="11">
        <v>0.26244668929368287</v>
      </c>
      <c r="F274" s="11">
        <f t="shared" si="185"/>
        <v>0.2213016565169339</v>
      </c>
      <c r="G274" s="200">
        <f>IF(B274&gt;0,(1+(E274/B274))^(1/($C$6-$B$6))-1,0)</f>
        <v>1.9676490702945859E-2</v>
      </c>
    </row>
    <row r="275" spans="1:7" x14ac:dyDescent="0.2">
      <c r="A275" t="str">
        <f t="shared" si="183"/>
        <v>32 Health and social care associate professionals</v>
      </c>
      <c r="B275" s="11">
        <v>0.25601870589432768</v>
      </c>
      <c r="C275" s="11">
        <v>0.24151816528835368</v>
      </c>
      <c r="D275" s="11">
        <f t="shared" si="184"/>
        <v>-1.4500540605973999E-2</v>
      </c>
      <c r="E275" s="11">
        <v>0.10948054593095434</v>
      </c>
      <c r="F275" s="11">
        <f t="shared" si="185"/>
        <v>9.4980005324980341E-2</v>
      </c>
      <c r="G275" s="200">
        <f t="shared" ref="G275:G292" si="188">IF(B275&gt;0,(1+(E275/B275))^(1/($C$6-$B$6))-1,0)</f>
        <v>2.4018146889995595E-2</v>
      </c>
    </row>
    <row r="276" spans="1:7" x14ac:dyDescent="0.2">
      <c r="A276" t="str">
        <f t="shared" si="183"/>
        <v>33 Protective service occupations</v>
      </c>
      <c r="B276" s="11">
        <v>0.30184770994069354</v>
      </c>
      <c r="C276" s="11">
        <v>0.16867049628906799</v>
      </c>
      <c r="D276" s="11">
        <f t="shared" si="184"/>
        <v>-0.13317721365162555</v>
      </c>
      <c r="E276" s="11">
        <v>4.7552880209529386E-2</v>
      </c>
      <c r="F276" s="11">
        <f t="shared" si="185"/>
        <v>-8.5624333442096162E-2</v>
      </c>
      <c r="G276" s="200">
        <f t="shared" si="188"/>
        <v>9.8008143454448859E-3</v>
      </c>
    </row>
    <row r="277" spans="1:7" x14ac:dyDescent="0.2">
      <c r="A277" t="str">
        <f t="shared" si="183"/>
        <v>34 Culture, media and sports occupations</v>
      </c>
      <c r="B277" s="11">
        <v>0.70594212397232592</v>
      </c>
      <c r="C277" s="11">
        <v>0.3284152328372304</v>
      </c>
      <c r="D277" s="11">
        <f t="shared" si="184"/>
        <v>-0.37752689113509552</v>
      </c>
      <c r="E277" s="11">
        <v>0.1545644823002795</v>
      </c>
      <c r="F277" s="11">
        <f t="shared" ref="F277:F278" si="189">SUM(D277:E277)</f>
        <v>-0.22296240883481602</v>
      </c>
      <c r="G277" s="200">
        <f t="shared" si="188"/>
        <v>1.3286696406261456E-2</v>
      </c>
    </row>
    <row r="278" spans="1:7" x14ac:dyDescent="0.2">
      <c r="A278" t="str">
        <f t="shared" si="183"/>
        <v>35 Business and public service associate professionals</v>
      </c>
      <c r="B278" s="11">
        <v>2.1707077155593764</v>
      </c>
      <c r="C278" s="11">
        <v>1.2083923525122688</v>
      </c>
      <c r="D278" s="11">
        <f t="shared" si="184"/>
        <v>-0.96231536304710752</v>
      </c>
      <c r="E278" s="11">
        <v>0.47441876871968974</v>
      </c>
      <c r="F278" s="11">
        <f t="shared" si="189"/>
        <v>-0.48789659432741778</v>
      </c>
      <c r="G278" s="200">
        <f t="shared" si="188"/>
        <v>1.3264917570263934E-2</v>
      </c>
    </row>
    <row r="279" spans="1:7" x14ac:dyDescent="0.2">
      <c r="A279" t="str">
        <f t="shared" si="183"/>
        <v>41 Administrative occupations</v>
      </c>
      <c r="B279" s="11">
        <v>4.9129573080311912</v>
      </c>
      <c r="C279" s="11">
        <v>2.7474328940616553</v>
      </c>
      <c r="D279" s="11">
        <f t="shared" si="184"/>
        <v>-2.165524413969536</v>
      </c>
      <c r="E279" s="11">
        <v>1.1475026604864298</v>
      </c>
      <c r="F279" s="11">
        <f t="shared" ref="F279:F282" si="190">SUM(D279:E279)</f>
        <v>-1.0180217534831062</v>
      </c>
      <c r="G279" s="200">
        <f t="shared" si="188"/>
        <v>1.4092349760078893E-2</v>
      </c>
    </row>
    <row r="280" spans="1:7" x14ac:dyDescent="0.2">
      <c r="A280" t="str">
        <f t="shared" si="183"/>
        <v>42 Secretarial and related occupations</v>
      </c>
      <c r="B280" s="11">
        <v>1.7621659090634283</v>
      </c>
      <c r="C280" s="11">
        <v>1.1033440938609431</v>
      </c>
      <c r="D280" s="11">
        <f t="shared" si="184"/>
        <v>-0.65882181520248517</v>
      </c>
      <c r="E280" s="11">
        <v>0.57587346442594012</v>
      </c>
      <c r="F280" s="11">
        <f t="shared" si="190"/>
        <v>-8.2948350776545055E-2</v>
      </c>
      <c r="G280" s="200">
        <f t="shared" si="188"/>
        <v>1.9030075031513105E-2</v>
      </c>
    </row>
    <row r="281" spans="1:7" x14ac:dyDescent="0.2">
      <c r="A281" t="str">
        <f t="shared" si="183"/>
        <v>51 Skilled agricultural and related trades</v>
      </c>
      <c r="B281" s="11">
        <v>1.1047364791578536</v>
      </c>
      <c r="C281" s="11">
        <v>0.48947352248505166</v>
      </c>
      <c r="D281" s="11">
        <f t="shared" si="184"/>
        <v>-0.61526295667280184</v>
      </c>
      <c r="E281" s="11">
        <v>0.28501840488907498</v>
      </c>
      <c r="F281" s="11">
        <f t="shared" si="190"/>
        <v>-0.33024455178372686</v>
      </c>
      <c r="G281" s="200">
        <f t="shared" si="188"/>
        <v>1.541903622640528E-2</v>
      </c>
    </row>
    <row r="282" spans="1:7" x14ac:dyDescent="0.2">
      <c r="A282" t="str">
        <f t="shared" si="183"/>
        <v>52 Skilled metal, electrical and electronic trades</v>
      </c>
      <c r="B282" s="11">
        <v>2.515293523035977</v>
      </c>
      <c r="C282" s="11">
        <v>0.95600859818925088</v>
      </c>
      <c r="D282" s="11">
        <f t="shared" si="184"/>
        <v>-1.5592849248467262</v>
      </c>
      <c r="E282" s="11">
        <v>0.49560819849140236</v>
      </c>
      <c r="F282" s="11">
        <f t="shared" si="190"/>
        <v>-1.063676726355324</v>
      </c>
      <c r="G282" s="200">
        <f t="shared" si="188"/>
        <v>1.2062175173848555E-2</v>
      </c>
    </row>
    <row r="283" spans="1:7" x14ac:dyDescent="0.2">
      <c r="A283" t="str">
        <f t="shared" si="183"/>
        <v>53 Skilled construction and building trades</v>
      </c>
      <c r="B283" s="11">
        <v>3.7477863043428483</v>
      </c>
      <c r="C283" s="11">
        <v>0.34207002435317846</v>
      </c>
      <c r="D283" s="11">
        <f t="shared" si="184"/>
        <v>-3.4057162799896696</v>
      </c>
      <c r="E283" s="11">
        <v>0.45598343243559675</v>
      </c>
      <c r="F283" s="11">
        <f t="shared" ref="F283" si="191">SUM(D283:E283)</f>
        <v>-2.9497328475540727</v>
      </c>
      <c r="G283" s="200">
        <f t="shared" si="188"/>
        <v>7.6837921293901879E-3</v>
      </c>
    </row>
    <row r="284" spans="1:7" x14ac:dyDescent="0.2">
      <c r="A284" t="str">
        <f t="shared" si="183"/>
        <v>54 Textiles, printing and other skilled trades</v>
      </c>
      <c r="B284" s="11">
        <v>2.3703839011074392</v>
      </c>
      <c r="C284" s="11">
        <v>0.95723854914336537</v>
      </c>
      <c r="D284" s="11">
        <f t="shared" si="184"/>
        <v>-1.413145351964074</v>
      </c>
      <c r="E284" s="11">
        <v>0.44159552682482667</v>
      </c>
      <c r="F284" s="11">
        <f t="shared" ref="F284" si="192">SUM(D284:E284)</f>
        <v>-0.97154982513924737</v>
      </c>
      <c r="G284" s="200">
        <f t="shared" si="188"/>
        <v>1.1454218395267501E-2</v>
      </c>
    </row>
    <row r="285" spans="1:7" x14ac:dyDescent="0.2">
      <c r="A285" t="str">
        <f t="shared" si="183"/>
        <v>61 Caring personal service occupations</v>
      </c>
      <c r="B285" s="11">
        <v>1.1195620746365988</v>
      </c>
      <c r="C285" s="11">
        <v>0.60567198141136347</v>
      </c>
      <c r="D285" s="11">
        <f>C285-B285</f>
        <v>-0.51389009322523538</v>
      </c>
      <c r="E285" s="11">
        <v>0.24643904074141021</v>
      </c>
      <c r="F285" s="11">
        <f>SUM(D285:E285)</f>
        <v>-0.26745105248382517</v>
      </c>
      <c r="G285" s="200">
        <f t="shared" si="188"/>
        <v>1.3351679721778975E-2</v>
      </c>
    </row>
    <row r="286" spans="1:7" x14ac:dyDescent="0.2">
      <c r="A286" t="str">
        <f t="shared" si="183"/>
        <v>62 Leisure, travel and related personal service occupations</v>
      </c>
      <c r="B286" s="11">
        <v>1.7427335371136345</v>
      </c>
      <c r="C286" s="11">
        <v>0.56707185100407731</v>
      </c>
      <c r="D286" s="11">
        <f t="shared" ref="D286:D292" si="193">C286-B286</f>
        <v>-1.1756616861095572</v>
      </c>
      <c r="E286" s="11">
        <v>0.28511093840236584</v>
      </c>
      <c r="F286" s="11">
        <f t="shared" ref="F286:F287" si="194">SUM(D286:E286)</f>
        <v>-0.89055074770719145</v>
      </c>
      <c r="G286" s="200">
        <f t="shared" si="188"/>
        <v>1.0152424038637031E-2</v>
      </c>
    </row>
    <row r="287" spans="1:7" x14ac:dyDescent="0.2">
      <c r="A287" t="str">
        <f t="shared" si="183"/>
        <v>63 Community and civil enforcement occupations</v>
      </c>
      <c r="B287" s="11">
        <v>9.4860148727630142E-2</v>
      </c>
      <c r="C287" s="11">
        <v>1.5396789814543602E-2</v>
      </c>
      <c r="D287" s="11">
        <f t="shared" si="193"/>
        <v>-7.9463358913086535E-2</v>
      </c>
      <c r="E287" s="11">
        <v>8.2924928093571614E-3</v>
      </c>
      <c r="F287" s="11">
        <f t="shared" si="194"/>
        <v>-7.1170866103729372E-2</v>
      </c>
      <c r="G287" s="200">
        <f t="shared" si="188"/>
        <v>5.6027141290613258E-3</v>
      </c>
    </row>
    <row r="288" spans="1:7" x14ac:dyDescent="0.2">
      <c r="A288" t="str">
        <f t="shared" si="183"/>
        <v>71 Sales occupations</v>
      </c>
      <c r="B288" s="11">
        <v>5.6042452480346858</v>
      </c>
      <c r="C288" s="11">
        <v>1.5865742621934025</v>
      </c>
      <c r="D288" s="11">
        <f t="shared" si="193"/>
        <v>-4.0176709858412831</v>
      </c>
      <c r="E288" s="11">
        <v>0.78124809075553225</v>
      </c>
      <c r="F288" s="11">
        <f t="shared" ref="F288:F289" si="195">SUM(D288:E288)</f>
        <v>-3.236422895085751</v>
      </c>
      <c r="G288" s="200">
        <f t="shared" si="188"/>
        <v>8.7382482786373394E-3</v>
      </c>
    </row>
    <row r="289" spans="1:7" x14ac:dyDescent="0.2">
      <c r="A289" t="str">
        <f t="shared" si="183"/>
        <v>72 Customer service occupations</v>
      </c>
      <c r="B289" s="11">
        <v>1.2366394505529557</v>
      </c>
      <c r="C289" s="11">
        <v>0.91642787021798255</v>
      </c>
      <c r="D289" s="11">
        <f t="shared" si="193"/>
        <v>-0.3202115803349731</v>
      </c>
      <c r="E289" s="11">
        <v>0.34380635886923794</v>
      </c>
      <c r="F289" s="11">
        <f t="shared" si="195"/>
        <v>2.3594778534264838E-2</v>
      </c>
      <c r="G289" s="200">
        <f t="shared" si="188"/>
        <v>1.6488416962978425E-2</v>
      </c>
    </row>
    <row r="290" spans="1:7" x14ac:dyDescent="0.2">
      <c r="A290" t="str">
        <f t="shared" si="183"/>
        <v>81 Process, plant and machine operatives</v>
      </c>
      <c r="B290" s="11">
        <v>4.1673059959971139</v>
      </c>
      <c r="C290" s="11">
        <v>0.60373470721425115</v>
      </c>
      <c r="D290" s="11">
        <f t="shared" si="193"/>
        <v>-3.563571288782863</v>
      </c>
      <c r="E290" s="11">
        <v>0.39439013839144543</v>
      </c>
      <c r="F290" s="11">
        <f t="shared" ref="F290:F291" si="196">SUM(D290:E290)</f>
        <v>-3.1691811503914176</v>
      </c>
      <c r="G290" s="200">
        <f t="shared" si="188"/>
        <v>6.0465222439229915E-3</v>
      </c>
    </row>
    <row r="291" spans="1:7" x14ac:dyDescent="0.2">
      <c r="A291" t="str">
        <f t="shared" si="183"/>
        <v>82 Transport and mobile machine drivers and operatives</v>
      </c>
      <c r="B291" s="11">
        <v>7.4620392916855405</v>
      </c>
      <c r="C291" s="11">
        <v>1.9986393156706526</v>
      </c>
      <c r="D291" s="11">
        <f t="shared" si="193"/>
        <v>-5.4633999760148875</v>
      </c>
      <c r="E291" s="11">
        <v>1.634576338954673</v>
      </c>
      <c r="F291" s="11">
        <f t="shared" si="196"/>
        <v>-3.8288236370602142</v>
      </c>
      <c r="G291" s="200">
        <f t="shared" si="188"/>
        <v>1.3292482908399128E-2</v>
      </c>
    </row>
    <row r="292" spans="1:7" x14ac:dyDescent="0.2">
      <c r="A292" t="str">
        <f t="shared" si="183"/>
        <v>91 Elementary trades and related occupations</v>
      </c>
      <c r="B292" s="11">
        <v>3.6624599118670678</v>
      </c>
      <c r="C292" s="11">
        <v>3.8180202151654421</v>
      </c>
      <c r="D292" s="11">
        <f t="shared" si="193"/>
        <v>0.15556030329837434</v>
      </c>
      <c r="E292" s="11">
        <v>1.5756072694662231</v>
      </c>
      <c r="F292" s="11">
        <f t="shared" ref="F292" si="197">SUM(D292:E292)</f>
        <v>1.7311675727645974</v>
      </c>
      <c r="G292" s="200">
        <f t="shared" si="188"/>
        <v>2.41412974300792E-2</v>
      </c>
    </row>
    <row r="293" spans="1:7" x14ac:dyDescent="0.2">
      <c r="A293" t="str">
        <f t="shared" si="183"/>
        <v>92 Elementary administration and service occupations</v>
      </c>
      <c r="B293" s="11">
        <v>13.786811294124846</v>
      </c>
      <c r="C293" s="11">
        <v>3.7050147860285683</v>
      </c>
      <c r="D293" s="11">
        <f t="shared" ref="D293" si="198">C293-B293</f>
        <v>-10.081796508096277</v>
      </c>
      <c r="E293" s="11">
        <v>2.0414278700316015</v>
      </c>
      <c r="F293" s="11">
        <f t="shared" ref="F293" si="199">SUM(D293:E293)</f>
        <v>-8.0403686380646757</v>
      </c>
      <c r="G293" s="200">
        <f t="shared" ref="G293:G294" si="200">IF(B293&gt;0,(1+(E293/B293))^(1/($C$6-$B$6))-1,0)</f>
        <v>9.2480481444423557E-3</v>
      </c>
    </row>
    <row r="294" spans="1:7" x14ac:dyDescent="0.2">
      <c r="A294" s="24" t="str">
        <f t="shared" si="183"/>
        <v>All occupations</v>
      </c>
      <c r="B294" s="34">
        <f>SUM(B268:B293)</f>
        <v>67.415367672206699</v>
      </c>
      <c r="C294" s="34">
        <f t="shared" ref="C294:F294" si="201">SUM(C268:C293)</f>
        <v>27.451462411382241</v>
      </c>
      <c r="D294" s="34">
        <f t="shared" si="201"/>
        <v>-39.963905260824468</v>
      </c>
      <c r="E294" s="34">
        <f t="shared" si="201"/>
        <v>13.737820937152927</v>
      </c>
      <c r="F294" s="34">
        <f t="shared" si="201"/>
        <v>-26.226084323671543</v>
      </c>
      <c r="G294" s="234">
        <f t="shared" si="200"/>
        <v>1.2441127338141511E-2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Greater Birmingham and Solihull</v>
      </c>
    </row>
    <row r="2" spans="1:17" x14ac:dyDescent="0.2">
      <c r="A2" s="364" t="s">
        <v>521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2.1001593190158729</v>
      </c>
      <c r="Q7" s="11">
        <f>'Occ T1'!J16</f>
        <v>57.485482142947376</v>
      </c>
    </row>
    <row r="8" spans="1:17" x14ac:dyDescent="0.2">
      <c r="O8" t="str">
        <f>name!E11</f>
        <v>Process, plant and machine operatives</v>
      </c>
      <c r="P8" s="11">
        <f>'Occ T1'!H15</f>
        <v>2.0056456804841361</v>
      </c>
      <c r="Q8" s="11">
        <f>'Occ T1'!J15</f>
        <v>38.878617922977689</v>
      </c>
    </row>
    <row r="9" spans="1:17" x14ac:dyDescent="0.2">
      <c r="O9" t="str">
        <f>name!E10</f>
        <v>Sales and customer service occupations</v>
      </c>
      <c r="P9" s="11">
        <f>'Occ T1'!H14</f>
        <v>3.755619484448502</v>
      </c>
      <c r="Q9" s="11">
        <f>'Occ T1'!J14</f>
        <v>41.739155300684686</v>
      </c>
    </row>
    <row r="10" spans="1:17" x14ac:dyDescent="0.2">
      <c r="O10" t="str">
        <f>name!E9</f>
        <v>Caring, leisure and other service occupations</v>
      </c>
      <c r="P10" s="11">
        <f>'Occ T1'!H13</f>
        <v>9.5643958486437981</v>
      </c>
      <c r="Q10" s="11">
        <f>'Occ T1'!J13</f>
        <v>67.564329119284878</v>
      </c>
    </row>
    <row r="11" spans="1:17" x14ac:dyDescent="0.2">
      <c r="O11" t="str">
        <f>name!E8</f>
        <v>Skilled trades occupations</v>
      </c>
      <c r="P11" s="11">
        <f>'Occ T1'!H12</f>
        <v>-7.1563303837513672</v>
      </c>
      <c r="Q11" s="11">
        <f>'Occ T1'!J12</f>
        <v>31.945541869246043</v>
      </c>
    </row>
    <row r="12" spans="1:17" x14ac:dyDescent="0.2">
      <c r="O12" t="str">
        <f>name!E7</f>
        <v>Administrative and secretarial occupations</v>
      </c>
      <c r="P12" s="11">
        <f>'Occ T1'!H11</f>
        <v>-3.7028986632073924</v>
      </c>
      <c r="Q12" s="11">
        <f>'Occ T1'!J11</f>
        <v>62.703226604462159</v>
      </c>
    </row>
    <row r="13" spans="1:17" x14ac:dyDescent="0.2">
      <c r="O13" t="str">
        <f>name!E6</f>
        <v>Associate professional occupations</v>
      </c>
      <c r="P13" s="11">
        <f>'Occ T1'!H10</f>
        <v>22.268406706277972</v>
      </c>
      <c r="Q13" s="11">
        <f>'Occ T1'!J10</f>
        <v>92.801298558731062</v>
      </c>
    </row>
    <row r="14" spans="1:17" x14ac:dyDescent="0.2">
      <c r="O14" t="str">
        <f>name!E5</f>
        <v>Professional occupations</v>
      </c>
      <c r="P14" s="11">
        <f>'Occ T1'!H9</f>
        <v>42.246848293439058</v>
      </c>
      <c r="Q14" s="11">
        <f>'Occ T1'!J9</f>
        <v>155.74557945993826</v>
      </c>
    </row>
    <row r="15" spans="1:17" x14ac:dyDescent="0.2">
      <c r="O15" t="str">
        <f>name!E4</f>
        <v>Managers, directors and senior officials</v>
      </c>
      <c r="P15" s="11">
        <f>'Occ T1'!H8</f>
        <v>5.062153714648602</v>
      </c>
      <c r="Q15" s="11">
        <f>'Occ T1'!J8</f>
        <v>59.447838723312898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Greater Birmingham and Solihull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-0.49903057485101954</v>
      </c>
      <c r="Q37" s="11">
        <f>'Occ T2'!J8</f>
        <v>35.355844914388406</v>
      </c>
    </row>
    <row r="38" spans="1:17" x14ac:dyDescent="0.2">
      <c r="O38" s="10" t="str">
        <f>name!D5</f>
        <v>12 Other managers and proprietors</v>
      </c>
      <c r="P38" s="11">
        <f>'Occ T2'!H9</f>
        <v>5.561184289499618</v>
      </c>
      <c r="Q38" s="11">
        <f>'Occ T2'!J9</f>
        <v>24.091993808924489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23.679353456328649</v>
      </c>
      <c r="Q39" s="11">
        <f>'Occ T2'!J10</f>
        <v>52.255860437169389</v>
      </c>
    </row>
    <row r="40" spans="1:17" x14ac:dyDescent="0.2">
      <c r="O40" s="10" t="str">
        <f>name!D7</f>
        <v>22 Health professionals</v>
      </c>
      <c r="P40" s="11">
        <f>'Occ T2'!H11</f>
        <v>2.5413297363905514</v>
      </c>
      <c r="Q40" s="11">
        <f>'Occ T2'!J11</f>
        <v>29.677287286891673</v>
      </c>
    </row>
    <row r="41" spans="1:17" x14ac:dyDescent="0.2">
      <c r="O41" s="10" t="str">
        <f>name!D8</f>
        <v>23 Teaching and other educational professionals</v>
      </c>
      <c r="P41" s="11">
        <f>'Occ T2'!H12</f>
        <v>5.025541183442229</v>
      </c>
      <c r="Q41" s="11">
        <f>'Occ T2'!J12</f>
        <v>28.421509383882903</v>
      </c>
    </row>
    <row r="42" spans="1:17" x14ac:dyDescent="0.2">
      <c r="O42" s="10" t="str">
        <f>name!D9</f>
        <v>24 Business, media and public service professionals</v>
      </c>
      <c r="P42" s="11">
        <f>'Occ T2'!H13</f>
        <v>11.000623917277622</v>
      </c>
      <c r="Q42" s="11">
        <f>'Occ T2'!J13</f>
        <v>45.390922351994277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6.9661427252235342E-2</v>
      </c>
      <c r="Q43" s="11">
        <f>'Occ T2'!J14</f>
        <v>7.7783461550503681</v>
      </c>
    </row>
    <row r="44" spans="1:17" x14ac:dyDescent="0.2">
      <c r="O44" s="10" t="str">
        <f>name!D11</f>
        <v>32 Health and social care associate professionals</v>
      </c>
      <c r="P44" s="11">
        <f>'Occ T2'!H15</f>
        <v>19.085801913809856</v>
      </c>
      <c r="Q44" s="11">
        <f>'Occ T2'!J15</f>
        <v>39.247348311582869</v>
      </c>
    </row>
    <row r="45" spans="1:17" x14ac:dyDescent="0.2">
      <c r="O45" s="10" t="str">
        <f>name!D12</f>
        <v>33 Protective service occupations</v>
      </c>
      <c r="P45" s="11">
        <f>'Occ T2'!H16</f>
        <v>-0.74347032571880334</v>
      </c>
      <c r="Q45" s="11">
        <f>'Occ T2'!J16</f>
        <v>2.7464617968566238</v>
      </c>
    </row>
    <row r="46" spans="1:17" x14ac:dyDescent="0.2">
      <c r="O46" s="10" t="str">
        <f>name!D13</f>
        <v>34 Culture, media and sports occupations</v>
      </c>
      <c r="P46" s="11">
        <f>'Occ T2'!H17</f>
        <v>-0.89105062968258153</v>
      </c>
      <c r="Q46" s="11">
        <f>'Occ T2'!J17</f>
        <v>6.8550099709471004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4.7474643206172686</v>
      </c>
      <c r="Q47" s="11">
        <f>'Occ T2'!J18</f>
        <v>36.174132324294106</v>
      </c>
    </row>
    <row r="48" spans="1:17" x14ac:dyDescent="0.2">
      <c r="O48" s="10" t="str">
        <f>name!D15</f>
        <v>41 Administrative occupations</v>
      </c>
      <c r="P48" s="11">
        <f>'Occ T2'!H19</f>
        <v>4.5629595607060054</v>
      </c>
      <c r="Q48" s="11">
        <f>'Occ T2'!J19</f>
        <v>61.589005878156073</v>
      </c>
    </row>
    <row r="49" spans="15:17" x14ac:dyDescent="0.2">
      <c r="O49" s="10" t="str">
        <f>name!D16</f>
        <v>42 Secretarial and related occupations</v>
      </c>
      <c r="P49" s="11">
        <f>'Occ T2'!H20</f>
        <v>-8.2658582239133978</v>
      </c>
      <c r="Q49" s="11">
        <f>'Occ T2'!J20</f>
        <v>1.1142207263060833</v>
      </c>
    </row>
    <row r="50" spans="15:17" x14ac:dyDescent="0.2">
      <c r="O50" s="10" t="str">
        <f>name!D17</f>
        <v>51 Skilled agricultural and related trades</v>
      </c>
      <c r="P50" s="11">
        <f>'Occ T2'!H21</f>
        <v>0.70553959750110273</v>
      </c>
      <c r="Q50" s="11">
        <f>'Occ T2'!J21</f>
        <v>4.6062492473583276</v>
      </c>
    </row>
    <row r="51" spans="15:17" x14ac:dyDescent="0.2">
      <c r="O51" s="10" t="str">
        <f>name!D18</f>
        <v>52 Skilled metal, electrical and electronic trades</v>
      </c>
      <c r="P51" s="11">
        <f>'Occ T2'!H22</f>
        <v>-2.881286994627267</v>
      </c>
      <c r="Q51" s="11">
        <f>'Occ T2'!J22</f>
        <v>11.885837249960765</v>
      </c>
    </row>
    <row r="52" spans="15:17" x14ac:dyDescent="0.2">
      <c r="O52" s="10" t="str">
        <f>name!D19</f>
        <v>53 Skilled construction and building trades</v>
      </c>
      <c r="P52" s="11">
        <f>'Occ T2'!H23</f>
        <v>-5.2309772994295578</v>
      </c>
      <c r="Q52" s="11">
        <f>'Occ T2'!J23</f>
        <v>7.7043259722912065</v>
      </c>
    </row>
    <row r="53" spans="15:17" x14ac:dyDescent="0.2">
      <c r="O53" s="10" t="str">
        <f>name!D20</f>
        <v>54 Textiles, printing and other skilled trades</v>
      </c>
      <c r="P53" s="11">
        <f>'Occ T2'!H24</f>
        <v>0.25039431280436375</v>
      </c>
      <c r="Q53" s="11">
        <f>'Occ T2'!J24</f>
        <v>7.7491293996357511</v>
      </c>
    </row>
    <row r="54" spans="15:17" x14ac:dyDescent="0.2">
      <c r="O54" s="10" t="str">
        <f>name!D21</f>
        <v>61 Caring personal service occupations</v>
      </c>
      <c r="P54" s="11">
        <f>'Occ T2'!H25</f>
        <v>10.856357542970088</v>
      </c>
      <c r="Q54" s="11">
        <f>'Occ T2'!J25</f>
        <v>58.627424049522716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-1.119019659146236</v>
      </c>
      <c r="Q55" s="11">
        <f>'Occ T2'!J26</f>
        <v>8.6727568319786457</v>
      </c>
    </row>
    <row r="56" spans="15:17" x14ac:dyDescent="0.2">
      <c r="O56" s="10" t="str">
        <f>name!D23</f>
        <v>63 Community and civil enforcement occupations</v>
      </c>
      <c r="P56" s="11">
        <f>'Occ T2'!H27</f>
        <v>-0.17294203518006546</v>
      </c>
      <c r="Q56" s="11">
        <f>'Occ T2'!J27</f>
        <v>0.2641482377835116</v>
      </c>
    </row>
    <row r="57" spans="15:17" x14ac:dyDescent="0.2">
      <c r="O57" s="10" t="str">
        <f>name!D24</f>
        <v>71 Sales occupations</v>
      </c>
      <c r="P57" s="11">
        <f>'Occ T2'!H28</f>
        <v>-2.9152183946917205</v>
      </c>
      <c r="Q57" s="11">
        <f>'Occ T2'!J28</f>
        <v>23.157041811256246</v>
      </c>
    </row>
    <row r="58" spans="15:17" x14ac:dyDescent="0.2">
      <c r="O58" s="10" t="str">
        <f>name!D25</f>
        <v>72 Customer service occupations</v>
      </c>
      <c r="P58" s="11">
        <f>'Occ T2'!H29</f>
        <v>6.6708378791402296</v>
      </c>
      <c r="Q58" s="11">
        <f>'Occ T2'!J29</f>
        <v>18.582113489428451</v>
      </c>
    </row>
    <row r="59" spans="15:17" x14ac:dyDescent="0.2">
      <c r="O59" s="10" t="str">
        <f>name!D26</f>
        <v>81 Process, plant and machine operatives</v>
      </c>
      <c r="P59" s="11">
        <f>'Occ T2'!H30</f>
        <v>-5.1233143163866401E-2</v>
      </c>
      <c r="Q59" s="11">
        <f>'Occ T2'!J30</f>
        <v>12.555152588982191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2.0568788236479989</v>
      </c>
      <c r="Q60" s="11">
        <f>'Occ T2'!J31</f>
        <v>26.323465333995497</v>
      </c>
    </row>
    <row r="61" spans="15:17" x14ac:dyDescent="0.2">
      <c r="O61" s="10" t="str">
        <f>name!D28</f>
        <v>91 Elementary trades and related occupations</v>
      </c>
      <c r="P61" s="11">
        <f>'Occ T2'!H32</f>
        <v>17.261753969622685</v>
      </c>
      <c r="Q61" s="11">
        <f>'Occ T2'!J32</f>
        <v>31.368298501131452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-15.161594650606801</v>
      </c>
      <c r="Q62" s="11">
        <f>'Occ T2'!J33</f>
        <v>26.117183641815934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76.143999999999096</v>
      </c>
      <c r="Q64" s="11">
        <f>'Occ T2'!J35</f>
        <v>608.3110697015851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Greater Birmingham and Solihull</v>
      </c>
    </row>
    <row r="2" spans="1:40" ht="12.75" customHeight="1" x14ac:dyDescent="0.2">
      <c r="A2" s="182" t="s">
        <v>525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1065.223</v>
      </c>
      <c r="C8" s="305">
        <f>SUM(C9:C17)</f>
        <v>1096.691</v>
      </c>
      <c r="D8" s="305">
        <f>SUM(D9:D17)</f>
        <v>1141.3669999999995</v>
      </c>
      <c r="E8" s="304"/>
      <c r="F8" s="305">
        <f>SUM(F9:F17)</f>
        <v>15.417808223682202</v>
      </c>
      <c r="G8" s="305">
        <f>SUM(G9:G17)</f>
        <v>19.932123528238321</v>
      </c>
      <c r="H8" s="305">
        <f>SUM(H9:H17)</f>
        <v>29.36885752516169</v>
      </c>
      <c r="I8" s="304"/>
      <c r="J8" s="305">
        <f>SUM(J9:J17)</f>
        <v>108.37450430430732</v>
      </c>
      <c r="K8" s="305">
        <f>SUM(K9:K17)</f>
        <v>138.25835637020899</v>
      </c>
      <c r="L8" s="305">
        <f>SUM(L9:L17)</f>
        <v>204.86771739151689</v>
      </c>
      <c r="M8" s="304"/>
      <c r="N8" s="305">
        <f>SUM(N9:N17)</f>
        <v>206.91743622482321</v>
      </c>
      <c r="O8" s="305">
        <f>SUM(O9:O17)</f>
        <v>221.15939998539307</v>
      </c>
      <c r="P8" s="305">
        <f>SUM(P9:P17)</f>
        <v>254.89366918877224</v>
      </c>
      <c r="Q8" s="306"/>
      <c r="R8" s="305">
        <f>SUM(R9:R17)</f>
        <v>58.725688284135764</v>
      </c>
      <c r="S8" s="305">
        <f>SUM(S9:S17)</f>
        <v>58.045983784672515</v>
      </c>
      <c r="T8" s="305">
        <f>SUM(T9:T17)</f>
        <v>64.736537201522069</v>
      </c>
      <c r="U8" s="306"/>
      <c r="V8" s="305">
        <f>SUM(V9:V17)</f>
        <v>58.18511392957334</v>
      </c>
      <c r="W8" s="305">
        <f>SUM(W9:W17)</f>
        <v>60.548178134897555</v>
      </c>
      <c r="X8" s="305">
        <f>SUM(X9:X17)</f>
        <v>69.607577355160046</v>
      </c>
      <c r="Y8" s="306"/>
      <c r="Z8" s="305">
        <f>SUM(Z9:Z17)</f>
        <v>213.33005248094599</v>
      </c>
      <c r="AA8" s="305">
        <f>SUM(AA9:AA17)</f>
        <v>221.82810607877431</v>
      </c>
      <c r="AB8" s="305">
        <f>SUM(AB9:AB17)</f>
        <v>222.93510605931297</v>
      </c>
      <c r="AC8" s="306"/>
      <c r="AD8" s="305">
        <f>SUM(AD9:AD17)</f>
        <v>207.90235846311512</v>
      </c>
      <c r="AE8" s="305">
        <f>SUM(AE9:AE17)</f>
        <v>220.47297207042834</v>
      </c>
      <c r="AF8" s="305">
        <f>SUM(AF9:AF17)</f>
        <v>195.86658457785958</v>
      </c>
      <c r="AG8" s="306"/>
      <c r="AH8" s="305">
        <f>SUM(AH9:AH17)</f>
        <v>128.9546704172102</v>
      </c>
      <c r="AI8" s="305">
        <f>SUM(AI9:AI17)</f>
        <v>112.89126531805513</v>
      </c>
      <c r="AJ8" s="305">
        <f>SUM(AJ9:AJ17)</f>
        <v>71.639488289311572</v>
      </c>
      <c r="AK8" s="306"/>
      <c r="AL8" s="305">
        <f>SUM(AL9:AL17)</f>
        <v>67.415367672206713</v>
      </c>
      <c r="AM8" s="305">
        <f>SUM(AM9:AM17)</f>
        <v>43.554614729331909</v>
      </c>
      <c r="AN8" s="305">
        <f>SUM(AN9:AN17)</f>
        <v>27.451462411382238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104.2566102454432</v>
      </c>
      <c r="C9" s="304">
        <f t="shared" ref="B9:D17" si="0">SUM(C21,C33,C51,C63,C75,C93)</f>
        <v>98.469155966242568</v>
      </c>
      <c r="D9" s="304">
        <f t="shared" si="0"/>
        <v>109.31876396009181</v>
      </c>
      <c r="E9" s="304"/>
      <c r="F9" s="304">
        <f t="shared" ref="F9:H17" si="1">SUM(F21,F33,F51,F63,F75,F93)</f>
        <v>1.2916845934460646</v>
      </c>
      <c r="G9" s="304">
        <f t="shared" si="1"/>
        <v>1.5724465704221156</v>
      </c>
      <c r="H9" s="304">
        <f t="shared" si="1"/>
        <v>2.5025114258894026</v>
      </c>
      <c r="I9" s="304"/>
      <c r="J9" s="304">
        <f t="shared" ref="J9:L17" si="2">SUM(J21,J33,J51,J63,J75,J93)</f>
        <v>11.975476050224799</v>
      </c>
      <c r="K9" s="304">
        <f t="shared" si="2"/>
        <v>14.101340901311884</v>
      </c>
      <c r="L9" s="304">
        <f t="shared" si="2"/>
        <v>21.939954151197821</v>
      </c>
      <c r="M9" s="304"/>
      <c r="N9" s="304">
        <f t="shared" ref="N9:P17" si="3">SUM(N21,N33,N51,N63,N75,N93)</f>
        <v>27.0667116240759</v>
      </c>
      <c r="O9" s="304">
        <f t="shared" si="3"/>
        <v>26.132172900711765</v>
      </c>
      <c r="P9" s="304">
        <f t="shared" si="3"/>
        <v>30.477381565072818</v>
      </c>
      <c r="Q9" s="306"/>
      <c r="R9" s="304">
        <f t="shared" ref="R9:T9" si="4">SUM(R21,R33,R51,R63,R75,R93)</f>
        <v>5.6455046064856127</v>
      </c>
      <c r="S9" s="304">
        <f t="shared" si="4"/>
        <v>5.1921121929523837</v>
      </c>
      <c r="T9" s="304">
        <f t="shared" si="4"/>
        <v>5.9784541444029546</v>
      </c>
      <c r="U9" s="306"/>
      <c r="V9" s="304">
        <f t="shared" ref="V9:X9" si="5">SUM(V21,V33,V51,V63,V75,V93)</f>
        <v>7.6811676427145024</v>
      </c>
      <c r="W9" s="304">
        <f t="shared" si="5"/>
        <v>7.0056338220596173</v>
      </c>
      <c r="X9" s="304">
        <f t="shared" si="5"/>
        <v>7.747990806701857</v>
      </c>
      <c r="Y9" s="306"/>
      <c r="Z9" s="304">
        <f t="shared" ref="Z9:AB9" si="6">SUM(Z21,Z33,Z51,Z63,Z75,Z93)</f>
        <v>18.809627916836785</v>
      </c>
      <c r="AA9" s="304">
        <f t="shared" si="6"/>
        <v>17.165022359582093</v>
      </c>
      <c r="AB9" s="304">
        <f t="shared" si="6"/>
        <v>18.052280177067267</v>
      </c>
      <c r="AC9" s="306"/>
      <c r="AD9" s="304">
        <f>SUM(AD21,AD33,AD51,AD63,AD75,AD93)</f>
        <v>16.166676437923044</v>
      </c>
      <c r="AE9" s="304">
        <f t="shared" ref="AE9:AF9" si="7">SUM(AE21,AE33,AE51,AE63,AE75,AE93)</f>
        <v>15.19210332209879</v>
      </c>
      <c r="AF9" s="304">
        <f t="shared" si="7"/>
        <v>13.758405011522287</v>
      </c>
      <c r="AG9" s="306"/>
      <c r="AH9" s="304">
        <f t="shared" ref="AH9:AJ9" si="8">SUM(AH21,AH33,AH51,AH63,AH75,AH93)</f>
        <v>11.600836870121219</v>
      </c>
      <c r="AI9" s="304">
        <f t="shared" si="8"/>
        <v>9.4385456198839268</v>
      </c>
      <c r="AJ9" s="304">
        <f t="shared" si="8"/>
        <v>6.8575907772644298</v>
      </c>
      <c r="AK9" s="306"/>
      <c r="AL9" s="304">
        <f t="shared" ref="AL9:AN9" si="9">SUM(AL21,AL33,AL51,AL63,AL75,AL93)</f>
        <v>4.0189245036152759</v>
      </c>
      <c r="AM9" s="304">
        <f t="shared" si="9"/>
        <v>2.6697782772199812</v>
      </c>
      <c r="AN9" s="304">
        <f t="shared" si="9"/>
        <v>2.0041959009729746</v>
      </c>
    </row>
    <row r="10" spans="1:40" x14ac:dyDescent="0.2">
      <c r="A10" s="13" t="str">
        <f>name!E5</f>
        <v>Professional occupations</v>
      </c>
      <c r="B10" s="304">
        <f t="shared" si="0"/>
        <v>226.40553821585829</v>
      </c>
      <c r="C10" s="304">
        <f t="shared" si="0"/>
        <v>241.59292546973938</v>
      </c>
      <c r="D10" s="304">
        <f t="shared" si="0"/>
        <v>268.65238650929717</v>
      </c>
      <c r="E10" s="304"/>
      <c r="F10" s="304">
        <f t="shared" si="1"/>
        <v>11.24260358803356</v>
      </c>
      <c r="G10" s="304">
        <f t="shared" si="1"/>
        <v>14.392568355924849</v>
      </c>
      <c r="H10" s="304">
        <f t="shared" si="1"/>
        <v>20.204982416155367</v>
      </c>
      <c r="I10" s="304"/>
      <c r="J10" s="304">
        <f t="shared" si="2"/>
        <v>58.966778283462375</v>
      </c>
      <c r="K10" s="304">
        <f t="shared" si="2"/>
        <v>73.021316548191194</v>
      </c>
      <c r="L10" s="304">
        <f t="shared" si="2"/>
        <v>99.924365767155734</v>
      </c>
      <c r="M10" s="304"/>
      <c r="N10" s="304">
        <f t="shared" si="3"/>
        <v>75.846198800753285</v>
      </c>
      <c r="O10" s="304">
        <f t="shared" si="3"/>
        <v>76.012875078629008</v>
      </c>
      <c r="P10" s="304">
        <f t="shared" si="3"/>
        <v>76.959551285323897</v>
      </c>
      <c r="Q10" s="306"/>
      <c r="R10" s="304">
        <f t="shared" ref="R10:T10" si="10">SUM(R22,R34,R52,R64,R76,R94)</f>
        <v>11.630752447364843</v>
      </c>
      <c r="S10" s="304">
        <f t="shared" si="10"/>
        <v>8.3491991443683045</v>
      </c>
      <c r="T10" s="304">
        <f t="shared" si="10"/>
        <v>6.6257860393132155</v>
      </c>
      <c r="U10" s="306"/>
      <c r="V10" s="304">
        <f t="shared" ref="V10:X10" si="11">SUM(V22,V34,V52,V64,V76,V94)</f>
        <v>11.308629971301791</v>
      </c>
      <c r="W10" s="304">
        <f t="shared" si="11"/>
        <v>11.554235584815288</v>
      </c>
      <c r="X10" s="304">
        <f t="shared" si="11"/>
        <v>11.996190084887562</v>
      </c>
      <c r="Y10" s="306"/>
      <c r="Z10" s="304">
        <f t="shared" ref="Z10:AB10" si="12">SUM(Z22,Z34,Z52,Z64,Z76,Z94)</f>
        <v>25.432418666787456</v>
      </c>
      <c r="AA10" s="304">
        <f t="shared" si="12"/>
        <v>27.154840600190699</v>
      </c>
      <c r="AB10" s="304">
        <f t="shared" si="12"/>
        <v>28.164131664537468</v>
      </c>
      <c r="AC10" s="306"/>
      <c r="AD10" s="304">
        <f t="shared" ref="AD10:AF10" si="13">SUM(AD22,AD34,AD52,AD64,AD76,AD94)</f>
        <v>17.724015699530952</v>
      </c>
      <c r="AE10" s="304">
        <f t="shared" si="13"/>
        <v>18.721945158234647</v>
      </c>
      <c r="AF10" s="304">
        <f t="shared" si="13"/>
        <v>16.455616934932426</v>
      </c>
      <c r="AG10" s="306"/>
      <c r="AH10" s="304">
        <f t="shared" ref="AH10:AJ10" si="14">SUM(AH22,AH34,AH52,AH64,AH76,AH94)</f>
        <v>10.355279571723788</v>
      </c>
      <c r="AI10" s="304">
        <f t="shared" si="14"/>
        <v>9.3517998992277747</v>
      </c>
      <c r="AJ10" s="304">
        <f t="shared" si="14"/>
        <v>5.9655518303917807</v>
      </c>
      <c r="AK10" s="306"/>
      <c r="AL10" s="304">
        <f t="shared" ref="AL10:AN10" si="15">SUM(AL22,AL34,AL52,AL64,AL76,AL94)</f>
        <v>3.8988611869002545</v>
      </c>
      <c r="AM10" s="304">
        <f t="shared" si="15"/>
        <v>3.0341451001576405</v>
      </c>
      <c r="AN10" s="304">
        <f t="shared" si="15"/>
        <v>2.3562104865997178</v>
      </c>
    </row>
    <row r="11" spans="1:40" x14ac:dyDescent="0.2">
      <c r="A11" s="13" t="str">
        <f>name!E6</f>
        <v>Associate professional occupations</v>
      </c>
      <c r="B11" s="304">
        <f>SUM(B23,B35,B53,B65,B77,B95)</f>
        <v>138.28443971850658</v>
      </c>
      <c r="C11" s="304">
        <f t="shared" si="0"/>
        <v>146.21356043116413</v>
      </c>
      <c r="D11" s="304">
        <f>SUM(D23,D35,D53,D65,D77,D95)</f>
        <v>160.55284642478463</v>
      </c>
      <c r="E11" s="304"/>
      <c r="F11" s="304">
        <f t="shared" si="1"/>
        <v>1.4853840149949451</v>
      </c>
      <c r="G11" s="304">
        <f t="shared" si="1"/>
        <v>1.9734535361149004</v>
      </c>
      <c r="H11" s="304">
        <f t="shared" si="1"/>
        <v>3.2457931157443545</v>
      </c>
      <c r="I11" s="304"/>
      <c r="J11" s="304">
        <f t="shared" si="2"/>
        <v>17.229760397592727</v>
      </c>
      <c r="K11" s="304">
        <f t="shared" si="2"/>
        <v>22.628029282368836</v>
      </c>
      <c r="L11" s="304">
        <f t="shared" si="2"/>
        <v>35.134575848675922</v>
      </c>
      <c r="M11" s="304"/>
      <c r="N11" s="304">
        <f t="shared" si="3"/>
        <v>38.93267178492092</v>
      </c>
      <c r="O11" s="304">
        <f t="shared" si="3"/>
        <v>42.4026289613399</v>
      </c>
      <c r="P11" s="304">
        <f t="shared" si="3"/>
        <v>48.637176382069221</v>
      </c>
      <c r="Q11" s="306"/>
      <c r="R11" s="304">
        <f t="shared" ref="R11:T11" si="16">SUM(R23,R35,R53,R65,R77,R95)</f>
        <v>11.187454385705168</v>
      </c>
      <c r="S11" s="304">
        <f t="shared" si="16"/>
        <v>11.632856792812547</v>
      </c>
      <c r="T11" s="304">
        <f t="shared" si="16"/>
        <v>11.759332483443742</v>
      </c>
      <c r="U11" s="306"/>
      <c r="V11" s="304">
        <f t="shared" ref="V11:X11" si="17">SUM(V23,V35,V53,V65,V77,V95)</f>
        <v>8.9621550503143368</v>
      </c>
      <c r="W11" s="304">
        <f t="shared" si="17"/>
        <v>8.8534670159198257</v>
      </c>
      <c r="X11" s="304">
        <f t="shared" si="17"/>
        <v>9.6368652918718745</v>
      </c>
      <c r="Y11" s="306"/>
      <c r="Z11" s="304">
        <f t="shared" ref="Z11:AB11" si="18">SUM(Z23,Z35,Z53,Z65,Z77,Z95)</f>
        <v>24.882718362524756</v>
      </c>
      <c r="AA11" s="304">
        <f t="shared" si="18"/>
        <v>25.888889692792123</v>
      </c>
      <c r="AB11" s="304">
        <f t="shared" si="18"/>
        <v>25.860048096697689</v>
      </c>
      <c r="AC11" s="306"/>
      <c r="AD11" s="304">
        <f t="shared" ref="AD11:AF11" si="19">SUM(AD23,AD35,AD53,AD65,AD77,AD95)</f>
        <v>19.387042402845996</v>
      </c>
      <c r="AE11" s="304">
        <f t="shared" si="19"/>
        <v>19.945546085255138</v>
      </c>
      <c r="AF11" s="304">
        <f t="shared" si="19"/>
        <v>17.035967808953977</v>
      </c>
      <c r="AG11" s="306"/>
      <c r="AH11" s="304">
        <f t="shared" ref="AH11:AJ11" si="20">SUM(AH23,AH35,AH53,AH65,AH77,AH95)</f>
        <v>12.009651715395361</v>
      </c>
      <c r="AI11" s="304">
        <f t="shared" si="20"/>
        <v>9.9230438705783008</v>
      </c>
      <c r="AJ11" s="304">
        <f t="shared" si="20"/>
        <v>6.5641508343320236</v>
      </c>
      <c r="AK11" s="306"/>
      <c r="AL11" s="304">
        <f t="shared" ref="AL11:AN11" si="21">SUM(AL23,AL35,AL53,AL65,AL77,AL95)</f>
        <v>4.2076016042123703</v>
      </c>
      <c r="AM11" s="304">
        <f t="shared" si="21"/>
        <v>2.9656451939825517</v>
      </c>
      <c r="AN11" s="304">
        <f t="shared" si="21"/>
        <v>2.6789365629958182</v>
      </c>
    </row>
    <row r="12" spans="1:40" x14ac:dyDescent="0.2">
      <c r="A12" s="13" t="str">
        <f>name!E7</f>
        <v>Administrative and secretarial occupations</v>
      </c>
      <c r="B12" s="304">
        <f t="shared" si="0"/>
        <v>131.24920946488356</v>
      </c>
      <c r="C12" s="304">
        <f t="shared" si="0"/>
        <v>134.95530834072036</v>
      </c>
      <c r="D12" s="304">
        <f t="shared" si="0"/>
        <v>127.5463108016763</v>
      </c>
      <c r="E12" s="304"/>
      <c r="F12" s="304">
        <f t="shared" si="1"/>
        <v>0.76047540491011711</v>
      </c>
      <c r="G12" s="304">
        <f t="shared" si="1"/>
        <v>1.0707086249086781</v>
      </c>
      <c r="H12" s="304">
        <f t="shared" si="1"/>
        <v>1.8279308970085366</v>
      </c>
      <c r="I12" s="304"/>
      <c r="J12" s="304">
        <f t="shared" si="2"/>
        <v>8.3499235451307978</v>
      </c>
      <c r="K12" s="304">
        <f t="shared" si="2"/>
        <v>11.384083869530148</v>
      </c>
      <c r="L12" s="304">
        <f t="shared" si="2"/>
        <v>16.415219111597445</v>
      </c>
      <c r="M12" s="304"/>
      <c r="N12" s="304">
        <f t="shared" si="3"/>
        <v>25.336574060675225</v>
      </c>
      <c r="O12" s="304">
        <f t="shared" si="3"/>
        <v>29.419117033283182</v>
      </c>
      <c r="P12" s="304">
        <f t="shared" si="3"/>
        <v>35.652920492468866</v>
      </c>
      <c r="Q12" s="306"/>
      <c r="R12" s="304">
        <f t="shared" ref="R12:T12" si="22">SUM(R24,R36,R54,R66,R78,R96)</f>
        <v>9.1753513010606795</v>
      </c>
      <c r="S12" s="304">
        <f t="shared" si="22"/>
        <v>10.080133708252127</v>
      </c>
      <c r="T12" s="304">
        <f t="shared" si="22"/>
        <v>11.772660051960223</v>
      </c>
      <c r="U12" s="306"/>
      <c r="V12" s="304">
        <f t="shared" ref="V12:X12" si="23">SUM(V24,V36,V54,V66,V78,V96)</f>
        <v>8.8904632959193073</v>
      </c>
      <c r="W12" s="304">
        <f t="shared" si="23"/>
        <v>9.4456030318738566</v>
      </c>
      <c r="X12" s="304">
        <f t="shared" si="23"/>
        <v>10.839041077635915</v>
      </c>
      <c r="Y12" s="306"/>
      <c r="Z12" s="304">
        <f t="shared" ref="Z12:AA12" si="24">SUM(Z24,Z36,Z54,Z66,Z78,Z96)</f>
        <v>26.429530539199121</v>
      </c>
      <c r="AA12" s="304">
        <f t="shared" si="24"/>
        <v>26.624719176346986</v>
      </c>
      <c r="AB12" s="304">
        <f>SUM(AB24,AB36,AB54,AB66,AB78,AB96)</f>
        <v>21.889974731005946</v>
      </c>
      <c r="AC12" s="306"/>
      <c r="AD12" s="304">
        <f t="shared" ref="AD12:AE12" si="25">SUM(AD24,AD36,AD54,AD66,AD78,AD96)</f>
        <v>30.437130126612203</v>
      </c>
      <c r="AE12" s="304">
        <f t="shared" si="25"/>
        <v>30.315724267643329</v>
      </c>
      <c r="AF12" s="304">
        <f>SUM(AF24,AF36,AF54,AF66,AF78,AF96)</f>
        <v>21.629576348647408</v>
      </c>
      <c r="AG12" s="306"/>
      <c r="AH12" s="304">
        <f t="shared" ref="AH12:AI12" si="26">SUM(AH24,AH36,AH54,AH66,AH78,AH96)</f>
        <v>15.194637974281497</v>
      </c>
      <c r="AI12" s="304">
        <f t="shared" si="26"/>
        <v>11.624520618535726</v>
      </c>
      <c r="AJ12" s="304">
        <f>SUM(AJ24,AJ36,AJ54,AJ66,AJ78,AJ96)</f>
        <v>3.6682111034293516</v>
      </c>
      <c r="AK12" s="306"/>
      <c r="AL12" s="304">
        <f t="shared" ref="AL12:AM12" si="27">SUM(AL24,AL36,AL54,AL66,AL78,AL96)</f>
        <v>6.6751232170946189</v>
      </c>
      <c r="AM12" s="304">
        <f t="shared" si="27"/>
        <v>4.9906980103463399</v>
      </c>
      <c r="AN12" s="304">
        <f>SUM(AN24,AN36,AN54,AN66,AN78,AN96)</f>
        <v>3.850776987922599</v>
      </c>
    </row>
    <row r="13" spans="1:40" x14ac:dyDescent="0.2">
      <c r="A13" s="13" t="str">
        <f>name!E8</f>
        <v>Skilled trades occupations</v>
      </c>
      <c r="B13" s="304">
        <f t="shared" si="0"/>
        <v>97.444049969442915</v>
      </c>
      <c r="C13" s="304">
        <f t="shared" si="0"/>
        <v>96.451548925120875</v>
      </c>
      <c r="D13" s="304">
        <f t="shared" si="0"/>
        <v>90.287719585691661</v>
      </c>
      <c r="E13" s="304"/>
      <c r="F13" s="304">
        <f t="shared" si="1"/>
        <v>0.10609288766454783</v>
      </c>
      <c r="G13" s="304">
        <f t="shared" si="1"/>
        <v>0.14324955058358818</v>
      </c>
      <c r="H13" s="304">
        <f t="shared" si="1"/>
        <v>0.20252443706543138</v>
      </c>
      <c r="I13" s="304"/>
      <c r="J13" s="304">
        <f t="shared" si="2"/>
        <v>1.6726017896487526</v>
      </c>
      <c r="K13" s="304">
        <f t="shared" si="2"/>
        <v>2.4261112941605751</v>
      </c>
      <c r="L13" s="304">
        <f t="shared" si="2"/>
        <v>3.9173938266516766</v>
      </c>
      <c r="M13" s="304"/>
      <c r="N13" s="304">
        <f t="shared" si="3"/>
        <v>4.8964831700036049</v>
      </c>
      <c r="O13" s="304">
        <f t="shared" si="3"/>
        <v>5.7954459360780959</v>
      </c>
      <c r="P13" s="304">
        <f t="shared" si="3"/>
        <v>7.2119636949357444</v>
      </c>
      <c r="Q13" s="306"/>
      <c r="R13" s="304">
        <f t="shared" ref="R13:T13" si="28">SUM(R25,R37,R55,R67,R79,R97)</f>
        <v>2.2862690132381416</v>
      </c>
      <c r="S13" s="304">
        <f t="shared" si="28"/>
        <v>2.5871154822242257</v>
      </c>
      <c r="T13" s="304">
        <f t="shared" si="28"/>
        <v>3.2289366747270942</v>
      </c>
      <c r="U13" s="306"/>
      <c r="V13" s="304">
        <f t="shared" ref="V13:X13" si="29">SUM(V25,V37,V55,V67,V79,V97)</f>
        <v>5.2456260509717829</v>
      </c>
      <c r="W13" s="304">
        <f t="shared" si="29"/>
        <v>5.6520889805438017</v>
      </c>
      <c r="X13" s="304">
        <f t="shared" si="29"/>
        <v>6.5234539448258566</v>
      </c>
      <c r="Y13" s="306"/>
      <c r="Z13" s="304">
        <f t="shared" ref="Z13:AB13" si="30">SUM(Z25,Z37,Z55,Z67,Z79,Z97)</f>
        <v>32.360106138908009</v>
      </c>
      <c r="AA13" s="304">
        <f t="shared" si="30"/>
        <v>33.186878278336685</v>
      </c>
      <c r="AB13" s="304">
        <f t="shared" si="30"/>
        <v>31.660547489081257</v>
      </c>
      <c r="AC13" s="306"/>
      <c r="AD13" s="304">
        <f t="shared" ref="AD13:AF13" si="31">SUM(AD25,AD37,AD55,AD67,AD79,AD97)</f>
        <v>26.40402069131185</v>
      </c>
      <c r="AE13" s="304">
        <f t="shared" si="31"/>
        <v>28.059278981190477</v>
      </c>
      <c r="AF13" s="304">
        <f t="shared" si="31"/>
        <v>25.991018528953536</v>
      </c>
      <c r="AG13" s="306"/>
      <c r="AH13" s="304">
        <f t="shared" ref="AH13:AJ13" si="32">SUM(AH25,AH37,AH55,AH67,AH79,AH97)</f>
        <v>14.73465002005211</v>
      </c>
      <c r="AI13" s="304">
        <f t="shared" si="32"/>
        <v>12.955371802297071</v>
      </c>
      <c r="AJ13" s="304">
        <f t="shared" si="32"/>
        <v>8.8070902952802292</v>
      </c>
      <c r="AK13" s="306"/>
      <c r="AL13" s="304">
        <f t="shared" ref="AL13:AN13" si="33">SUM(AL25,AL37,AL55,AL67,AL79,AL97)</f>
        <v>9.7382002076441179</v>
      </c>
      <c r="AM13" s="304">
        <f t="shared" si="33"/>
        <v>5.6460086197063388</v>
      </c>
      <c r="AN13" s="304">
        <f t="shared" si="33"/>
        <v>2.7447906941708466</v>
      </c>
    </row>
    <row r="14" spans="1:40" x14ac:dyDescent="0.2">
      <c r="A14" s="13" t="str">
        <f>name!E9</f>
        <v>Caring, leisure and other service occupations</v>
      </c>
      <c r="B14" s="304">
        <f t="shared" si="0"/>
        <v>100.2002879512811</v>
      </c>
      <c r="C14" s="304">
        <f t="shared" si="0"/>
        <v>101.91617923725588</v>
      </c>
      <c r="D14" s="304">
        <f t="shared" si="0"/>
        <v>109.7646837999249</v>
      </c>
      <c r="E14" s="304"/>
      <c r="F14" s="304">
        <f t="shared" si="1"/>
        <v>8.7590024689751633E-2</v>
      </c>
      <c r="G14" s="304">
        <f t="shared" si="1"/>
        <v>0.12086087684419944</v>
      </c>
      <c r="H14" s="304">
        <f t="shared" si="1"/>
        <v>0.21426268858787278</v>
      </c>
      <c r="I14" s="304"/>
      <c r="J14" s="304">
        <f t="shared" si="2"/>
        <v>4.0895611321096688</v>
      </c>
      <c r="K14" s="304">
        <f t="shared" si="2"/>
        <v>5.7760131969539135</v>
      </c>
      <c r="L14" s="304">
        <f t="shared" si="2"/>
        <v>10.950397561273018</v>
      </c>
      <c r="M14" s="304"/>
      <c r="N14" s="304">
        <f t="shared" si="3"/>
        <v>12.631471895609678</v>
      </c>
      <c r="O14" s="304">
        <f t="shared" si="3"/>
        <v>14.532558324240892</v>
      </c>
      <c r="P14" s="304">
        <f t="shared" si="3"/>
        <v>19.137207906242239</v>
      </c>
      <c r="Q14" s="306"/>
      <c r="R14" s="304">
        <f>SUM(R26,R38,R56,R68,R80,R98)</f>
        <v>10.027206992633692</v>
      </c>
      <c r="S14" s="304">
        <f t="shared" ref="S14:T14" si="34">SUM(S26,S38,S56,S68,S80,S98)</f>
        <v>9.7532562371749716</v>
      </c>
      <c r="T14" s="304">
        <f t="shared" si="34"/>
        <v>11.214957153539913</v>
      </c>
      <c r="U14" s="306"/>
      <c r="V14" s="304">
        <f t="shared" ref="V14:X14" si="35">SUM(V26,V38,V56,V68,V80,V98)</f>
        <v>6.1154479754982223</v>
      </c>
      <c r="W14" s="304">
        <f t="shared" si="35"/>
        <v>6.0972710907548366</v>
      </c>
      <c r="X14" s="304">
        <f t="shared" si="35"/>
        <v>7.392685641074106</v>
      </c>
      <c r="Y14" s="306"/>
      <c r="Z14" s="304">
        <f t="shared" ref="Z14:AB14" si="36">SUM(Z26,Z38,Z56,Z68,Z80,Z98)</f>
        <v>32.969964108097443</v>
      </c>
      <c r="AA14" s="304">
        <f t="shared" si="36"/>
        <v>34.286929239175961</v>
      </c>
      <c r="AB14" s="304">
        <f t="shared" si="36"/>
        <v>36.249837664139704</v>
      </c>
      <c r="AC14" s="306"/>
      <c r="AD14" s="304">
        <f t="shared" ref="AD14:AF14" si="37">SUM(AD26,AD38,AD56,AD68,AD80,AD98)</f>
        <v>24.733993283204839</v>
      </c>
      <c r="AE14" s="304">
        <f t="shared" si="37"/>
        <v>24.452381356956888</v>
      </c>
      <c r="AF14" s="304">
        <f t="shared" si="37"/>
        <v>19.995374490421916</v>
      </c>
      <c r="AG14" s="306"/>
      <c r="AH14" s="304">
        <f t="shared" ref="AH14:AJ14" si="38">SUM(AH26,AH38,AH56,AH68,AH80,AH98)</f>
        <v>6.587896778959955</v>
      </c>
      <c r="AI14" s="304">
        <f t="shared" si="38"/>
        <v>5.0800314523767094</v>
      </c>
      <c r="AJ14" s="304">
        <f t="shared" si="38"/>
        <v>3.4218200724161396</v>
      </c>
      <c r="AK14" s="306"/>
      <c r="AL14" s="304">
        <f t="shared" ref="AL14:AN14" si="39">SUM(AL26,AL38,AL56,AL68,AL80,AL98)</f>
        <v>2.9571557604778649</v>
      </c>
      <c r="AM14" s="304">
        <f t="shared" si="39"/>
        <v>1.816877462777496</v>
      </c>
      <c r="AN14" s="304">
        <f t="shared" si="39"/>
        <v>1.1881406222299844</v>
      </c>
    </row>
    <row r="15" spans="1:40" x14ac:dyDescent="0.2">
      <c r="A15" s="13" t="str">
        <f>name!E10</f>
        <v>Sales and customer service occupations</v>
      </c>
      <c r="B15" s="304">
        <f t="shared" si="0"/>
        <v>81.693626979001564</v>
      </c>
      <c r="C15" s="304">
        <f t="shared" si="0"/>
        <v>83.648238721251502</v>
      </c>
      <c r="D15" s="304">
        <f t="shared" si="0"/>
        <v>85.449246463450152</v>
      </c>
      <c r="E15" s="304"/>
      <c r="F15" s="304">
        <f t="shared" si="1"/>
        <v>0.21420758759666847</v>
      </c>
      <c r="G15" s="304">
        <f t="shared" si="1"/>
        <v>0.30733701340629394</v>
      </c>
      <c r="H15" s="304">
        <f t="shared" si="1"/>
        <v>0.51546052194358882</v>
      </c>
      <c r="I15" s="304"/>
      <c r="J15" s="304">
        <f t="shared" si="2"/>
        <v>2.9559024693416802</v>
      </c>
      <c r="K15" s="304">
        <f t="shared" si="2"/>
        <v>4.1517067635172324</v>
      </c>
      <c r="L15" s="304">
        <f t="shared" si="2"/>
        <v>7.265219037921077</v>
      </c>
      <c r="M15" s="304"/>
      <c r="N15" s="304">
        <f t="shared" si="3"/>
        <v>11.692378897898529</v>
      </c>
      <c r="O15" s="304">
        <f t="shared" si="3"/>
        <v>13.367630026846054</v>
      </c>
      <c r="P15" s="304">
        <f t="shared" si="3"/>
        <v>17.629965765645903</v>
      </c>
      <c r="Q15" s="306"/>
      <c r="R15" s="304">
        <f t="shared" ref="R15:T15" si="40">SUM(R27,R39,R57,R69,R81,R99)</f>
        <v>3.6934250328229012</v>
      </c>
      <c r="S15" s="304">
        <f t="shared" si="40"/>
        <v>4.0565978872663147</v>
      </c>
      <c r="T15" s="304">
        <f t="shared" si="40"/>
        <v>5.3246751671548731</v>
      </c>
      <c r="U15" s="306"/>
      <c r="V15" s="304">
        <f t="shared" ref="V15:X15" si="41">SUM(V27,V39,V57,V69,V81,V99)</f>
        <v>4.1172524484985269</v>
      </c>
      <c r="W15" s="304">
        <f t="shared" si="41"/>
        <v>4.5860174175226929</v>
      </c>
      <c r="X15" s="304">
        <f t="shared" si="41"/>
        <v>5.540828203207802</v>
      </c>
      <c r="Y15" s="306"/>
      <c r="Z15" s="304">
        <f t="shared" ref="Z15:AB15" si="42">SUM(Z27,Z39,Z57,Z69,Z81,Z99)</f>
        <v>20.265768939239425</v>
      </c>
      <c r="AA15" s="304">
        <f t="shared" si="42"/>
        <v>21.667898188428818</v>
      </c>
      <c r="AB15" s="304">
        <f t="shared" si="42"/>
        <v>22.275095542951487</v>
      </c>
      <c r="AC15" s="306"/>
      <c r="AD15" s="304">
        <f t="shared" ref="AD15:AF15" si="43">SUM(AD27,AD39,AD57,AD69,AD81,AD99)</f>
        <v>20.007744263040067</v>
      </c>
      <c r="AE15" s="304">
        <f t="shared" si="43"/>
        <v>21.274861631049578</v>
      </c>
      <c r="AF15" s="304">
        <f t="shared" si="43"/>
        <v>18.916821241338717</v>
      </c>
      <c r="AG15" s="306"/>
      <c r="AH15" s="304">
        <f t="shared" ref="AH15:AJ15" si="44">SUM(AH27,AH39,AH57,AH69,AH81,AH99)</f>
        <v>11.906062641976135</v>
      </c>
      <c r="AI15" s="304">
        <f t="shared" si="44"/>
        <v>10.038468353370959</v>
      </c>
      <c r="AJ15" s="304">
        <f t="shared" si="44"/>
        <v>5.4781788508753406</v>
      </c>
      <c r="AK15" s="306"/>
      <c r="AL15" s="304">
        <f t="shared" ref="AL15:AN15" si="45">SUM(AL27,AL39,AL57,AL69,AL81,AL99)</f>
        <v>6.8408846985876437</v>
      </c>
      <c r="AM15" s="304">
        <f t="shared" si="45"/>
        <v>4.1977214398435692</v>
      </c>
      <c r="AN15" s="304">
        <f t="shared" si="45"/>
        <v>2.5030021324113849</v>
      </c>
    </row>
    <row r="16" spans="1:40" x14ac:dyDescent="0.2">
      <c r="A16" s="13" t="str">
        <f>name!E11</f>
        <v>Process, plant and machine operatives</v>
      </c>
      <c r="B16" s="304">
        <f t="shared" si="0"/>
        <v>74.279330080651036</v>
      </c>
      <c r="C16" s="304">
        <f t="shared" si="0"/>
        <v>77.786926085583886</v>
      </c>
      <c r="D16" s="304">
        <f t="shared" si="0"/>
        <v>76.284975761135129</v>
      </c>
      <c r="E16" s="304"/>
      <c r="F16" s="304">
        <f t="shared" si="1"/>
        <v>0.15301084102812479</v>
      </c>
      <c r="G16" s="304">
        <f t="shared" si="1"/>
        <v>0.24556354986906426</v>
      </c>
      <c r="H16" s="304">
        <f t="shared" si="1"/>
        <v>0.47940342353872867</v>
      </c>
      <c r="I16" s="304"/>
      <c r="J16" s="304">
        <f t="shared" si="2"/>
        <v>0.92642893891952882</v>
      </c>
      <c r="K16" s="304">
        <f t="shared" si="2"/>
        <v>1.4867621499050716</v>
      </c>
      <c r="L16" s="304">
        <f t="shared" si="2"/>
        <v>2.7177471453024187</v>
      </c>
      <c r="M16" s="304"/>
      <c r="N16" s="304">
        <f t="shared" si="3"/>
        <v>3.0260938008862337</v>
      </c>
      <c r="O16" s="304">
        <f t="shared" si="3"/>
        <v>4.1973462706776798</v>
      </c>
      <c r="P16" s="304">
        <f t="shared" si="3"/>
        <v>6.5825953375237143</v>
      </c>
      <c r="Q16" s="306"/>
      <c r="R16" s="304">
        <f t="shared" ref="R16:T16" si="46">SUM(R28,R40,R58,R70,R82,R100)</f>
        <v>1.3734124225714675</v>
      </c>
      <c r="S16" s="304">
        <f t="shared" si="46"/>
        <v>1.7653898191275557</v>
      </c>
      <c r="T16" s="304">
        <f t="shared" si="46"/>
        <v>2.3400863656182387</v>
      </c>
      <c r="U16" s="306"/>
      <c r="V16" s="304">
        <f t="shared" ref="V16:X16" si="47">SUM(V28,V40,V58,V70,V82,V100)</f>
        <v>2.4718863206106763</v>
      </c>
      <c r="W16" s="304">
        <f t="shared" si="47"/>
        <v>2.9929976383529011</v>
      </c>
      <c r="X16" s="304">
        <f t="shared" si="47"/>
        <v>3.8263707622166887</v>
      </c>
      <c r="Y16" s="306"/>
      <c r="Z16" s="304">
        <f t="shared" ref="Z16:AB16" si="48">SUM(Z28,Z40,Z58,Z70,Z82,Z100)</f>
        <v>15.249841361487544</v>
      </c>
      <c r="AA16" s="304">
        <f t="shared" si="48"/>
        <v>18.429184790809522</v>
      </c>
      <c r="AB16" s="304">
        <f t="shared" si="48"/>
        <v>21.135288848636382</v>
      </c>
      <c r="AC16" s="306"/>
      <c r="AD16" s="304">
        <f t="shared" ref="AD16:AF16" si="49">SUM(AD28,AD40,AD58,AD70,AD82,AD100)</f>
        <v>21.700801385681576</v>
      </c>
      <c r="AE16" s="304">
        <f t="shared" si="49"/>
        <v>26.244272223998319</v>
      </c>
      <c r="AF16" s="304">
        <f t="shared" si="49"/>
        <v>26.262449323109387</v>
      </c>
      <c r="AG16" s="306"/>
      <c r="AH16" s="304">
        <f t="shared" ref="AH16:AJ16" si="50">SUM(AH28,AH40,AH58,AH70,AH82,AH100)</f>
        <v>17.748509721783229</v>
      </c>
      <c r="AI16" s="304">
        <f t="shared" si="50"/>
        <v>16.219492190691426</v>
      </c>
      <c r="AJ16" s="304">
        <f t="shared" si="50"/>
        <v>10.338660532304671</v>
      </c>
      <c r="AK16" s="306"/>
      <c r="AL16" s="304">
        <f t="shared" ref="AL16:AN16" si="51">SUM(AL28,AL40,AL58,AL70,AL82,AL100)</f>
        <v>11.629345287682654</v>
      </c>
      <c r="AM16" s="304">
        <f t="shared" si="51"/>
        <v>6.205917452152371</v>
      </c>
      <c r="AN16" s="304">
        <f t="shared" si="51"/>
        <v>2.6023740228849039</v>
      </c>
    </row>
    <row r="17" spans="1:40" x14ac:dyDescent="0.2">
      <c r="A17" s="13" t="str">
        <f>name!E12</f>
        <v>Elementary occupations</v>
      </c>
      <c r="B17" s="304">
        <f t="shared" si="0"/>
        <v>111.40990737493156</v>
      </c>
      <c r="C17" s="304">
        <f t="shared" si="0"/>
        <v>115.65715682292152</v>
      </c>
      <c r="D17" s="304">
        <f t="shared" si="0"/>
        <v>113.51006669394764</v>
      </c>
      <c r="E17" s="304"/>
      <c r="F17" s="304">
        <f t="shared" si="1"/>
        <v>7.6759281318421746E-2</v>
      </c>
      <c r="G17" s="304">
        <f t="shared" si="1"/>
        <v>0.10593545016463081</v>
      </c>
      <c r="H17" s="304">
        <f t="shared" si="1"/>
        <v>0.1759885992284122</v>
      </c>
      <c r="I17" s="304"/>
      <c r="J17" s="304">
        <f t="shared" si="2"/>
        <v>2.2080716978769988</v>
      </c>
      <c r="K17" s="304">
        <f t="shared" si="2"/>
        <v>3.2829923642701191</v>
      </c>
      <c r="L17" s="304">
        <f t="shared" si="2"/>
        <v>6.6028449417418154</v>
      </c>
      <c r="M17" s="304"/>
      <c r="N17" s="304">
        <f t="shared" si="3"/>
        <v>7.4888521899998368</v>
      </c>
      <c r="O17" s="304">
        <f t="shared" si="3"/>
        <v>9.2996254535864722</v>
      </c>
      <c r="P17" s="304">
        <f t="shared" si="3"/>
        <v>12.604906759489875</v>
      </c>
      <c r="Q17" s="306"/>
      <c r="R17" s="304">
        <f t="shared" ref="R17:T17" si="52">SUM(R29,R41,R59,R71,R83,R101)</f>
        <v>3.7063120822532545</v>
      </c>
      <c r="S17" s="304">
        <f t="shared" si="52"/>
        <v>4.6293225204940818</v>
      </c>
      <c r="T17" s="304">
        <f t="shared" si="52"/>
        <v>6.4916491213618164</v>
      </c>
      <c r="U17" s="306"/>
      <c r="V17" s="304">
        <f t="shared" ref="V17:X17" si="53">SUM(V29,V41,V59,V71,V83,V101)</f>
        <v>3.3924851737442006</v>
      </c>
      <c r="W17" s="304">
        <f t="shared" si="53"/>
        <v>4.3608635530547319</v>
      </c>
      <c r="X17" s="304">
        <f t="shared" si="53"/>
        <v>6.1041515427383839</v>
      </c>
      <c r="Y17" s="306"/>
      <c r="Z17" s="304">
        <f t="shared" ref="Z17:AB17" si="54">SUM(Z29,Z41,Z59,Z71,Z83,Z101)</f>
        <v>16.930076447865464</v>
      </c>
      <c r="AA17" s="304">
        <f t="shared" si="54"/>
        <v>17.423743753111427</v>
      </c>
      <c r="AB17" s="304">
        <f t="shared" si="54"/>
        <v>17.647901845195776</v>
      </c>
      <c r="AC17" s="306"/>
      <c r="AD17" s="304">
        <f t="shared" ref="AD17:AF17" si="55">SUM(AD29,AD41,AD59,AD71,AD83,AD101)</f>
        <v>31.340934172964563</v>
      </c>
      <c r="AE17" s="304">
        <f t="shared" si="55"/>
        <v>36.266859044001194</v>
      </c>
      <c r="AF17" s="304">
        <f t="shared" si="55"/>
        <v>35.821354889979943</v>
      </c>
      <c r="AG17" s="306"/>
      <c r="AH17" s="304">
        <f t="shared" ref="AH17:AJ17" si="56">SUM(AH29,AH41,AH59,AH71,AH83,AH101)</f>
        <v>28.817145122916909</v>
      </c>
      <c r="AI17" s="304">
        <f t="shared" si="56"/>
        <v>28.25999151109324</v>
      </c>
      <c r="AJ17" s="304">
        <f t="shared" si="56"/>
        <v>20.538233993017609</v>
      </c>
      <c r="AK17" s="306"/>
      <c r="AL17" s="304">
        <f t="shared" ref="AL17:AN17" si="57">SUM(AL29,AL41,AL59,AL71,AL83,AL101)</f>
        <v>17.449271205991916</v>
      </c>
      <c r="AM17" s="304">
        <f t="shared" si="57"/>
        <v>12.027823173145626</v>
      </c>
      <c r="AN17" s="304">
        <f t="shared" si="57"/>
        <v>7.5230350011940095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10.733999999999993</v>
      </c>
      <c r="C20" s="305">
        <f>SUM(C21:C29)</f>
        <v>10.879999999999997</v>
      </c>
      <c r="D20" s="305">
        <f>SUM(D21:D29)</f>
        <v>10.840999999999992</v>
      </c>
      <c r="E20" s="304"/>
      <c r="F20" s="305">
        <f>SUM(F21:F29)</f>
        <v>0.1212738559428615</v>
      </c>
      <c r="G20" s="305">
        <f>SUM(G21:G29)</f>
        <v>0.16415782054267733</v>
      </c>
      <c r="H20" s="305">
        <f>SUM(H21:H29)</f>
        <v>0.25880453331196013</v>
      </c>
      <c r="I20" s="304"/>
      <c r="J20" s="305">
        <f>SUM(J21:J29)</f>
        <v>0.73260776764456104</v>
      </c>
      <c r="K20" s="305">
        <f>SUM(K21:K29)</f>
        <v>0.94545226100132707</v>
      </c>
      <c r="L20" s="305">
        <f>SUM(L21:L29)</f>
        <v>1.4146221001235708</v>
      </c>
      <c r="M20" s="304"/>
      <c r="N20" s="305">
        <f>SUM(N21:N29)</f>
        <v>1.7079489313923968</v>
      </c>
      <c r="O20" s="305">
        <f>SUM(O21:O29)</f>
        <v>1.8213214712496502</v>
      </c>
      <c r="P20" s="305">
        <f>SUM(P21:P29)</f>
        <v>2.0497788787514017</v>
      </c>
      <c r="Q20" s="306"/>
      <c r="R20" s="305">
        <f>SUM(R21:R29)</f>
        <v>0.32700875509845473</v>
      </c>
      <c r="S20" s="305">
        <f>SUM(S21:S29)</f>
        <v>0.35445686498370776</v>
      </c>
      <c r="T20" s="305">
        <f>SUM(T21:T29)</f>
        <v>0.4110187753532254</v>
      </c>
      <c r="U20" s="306"/>
      <c r="V20" s="305">
        <f>SUM(V21:V29)</f>
        <v>0.94566806917606228</v>
      </c>
      <c r="W20" s="305">
        <f>SUM(W21:W29)</f>
        <v>1.0052157815958964</v>
      </c>
      <c r="X20" s="305">
        <f>SUM(X21:X29)</f>
        <v>1.1391443805666499</v>
      </c>
      <c r="Y20" s="306"/>
      <c r="Z20" s="305">
        <f>SUM(Z21:Z29)</f>
        <v>1.9720910734315884</v>
      </c>
      <c r="AA20" s="305">
        <f>SUM(AA21:AA29)</f>
        <v>2.0429863003439244</v>
      </c>
      <c r="AB20" s="305">
        <f>SUM(AB21:AB29)</f>
        <v>2.072957642743142</v>
      </c>
      <c r="AC20" s="306"/>
      <c r="AD20" s="305">
        <f>SUM(AD21:AD29)</f>
        <v>2.0505093171461231</v>
      </c>
      <c r="AE20" s="305">
        <f>SUM(AE21:AE29)</f>
        <v>2.1691404562892904</v>
      </c>
      <c r="AF20" s="305">
        <f>SUM(AF21:AF29)</f>
        <v>1.9068784863633113</v>
      </c>
      <c r="AG20" s="306"/>
      <c r="AH20" s="305">
        <f>SUM(AH21:AH29)</f>
        <v>1.4635171956640174</v>
      </c>
      <c r="AI20" s="305">
        <f>SUM(AI21:AI29)</f>
        <v>1.2702425052771242</v>
      </c>
      <c r="AJ20" s="305">
        <f>SUM(AJ21:AJ29)</f>
        <v>0.87211626210923188</v>
      </c>
      <c r="AK20" s="306"/>
      <c r="AL20" s="305">
        <f>SUM(AL21:AL29)</f>
        <v>1.4133750345039275</v>
      </c>
      <c r="AM20" s="305">
        <f>SUM(AM21:AM29)</f>
        <v>1.1070265387164011</v>
      </c>
      <c r="AN20" s="305">
        <f>SUM(AN21:AN29)</f>
        <v>0.71567894067749727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1.0056718399756741</v>
      </c>
      <c r="C21" s="304">
        <f t="shared" ref="C21:D21" si="59">SUM(G21,K21,O21,S21,W21,AA21,AE21,AI21,AM21)</f>
        <v>0.94698753007497882</v>
      </c>
      <c r="D21" s="304">
        <f t="shared" si="59"/>
        <v>0.97638904661983339</v>
      </c>
      <c r="E21" s="304"/>
      <c r="F21" s="304">
        <v>2.5854859851341595E-2</v>
      </c>
      <c r="G21" s="304">
        <v>3.3902356050251742E-2</v>
      </c>
      <c r="H21" s="304">
        <v>5.0388454456374007E-2</v>
      </c>
      <c r="I21" s="304"/>
      <c r="J21" s="304">
        <v>0.15969703659891302</v>
      </c>
      <c r="K21" s="304">
        <v>0.18042388430418679</v>
      </c>
      <c r="L21" s="304">
        <v>0.23961690787904041</v>
      </c>
      <c r="M21" s="304"/>
      <c r="N21" s="304">
        <v>0.21011843067388605</v>
      </c>
      <c r="O21" s="304">
        <v>0.18963620680900678</v>
      </c>
      <c r="P21" s="304">
        <v>0.20115088787878724</v>
      </c>
      <c r="Q21" s="306"/>
      <c r="R21" s="304">
        <v>3.413889926270685E-2</v>
      </c>
      <c r="S21" s="304">
        <v>3.0454706343541561E-2</v>
      </c>
      <c r="T21" s="304">
        <v>2.8090524795305435E-2</v>
      </c>
      <c r="U21" s="306"/>
      <c r="V21" s="304">
        <v>5.6736363694629283E-2</v>
      </c>
      <c r="W21" s="304">
        <v>4.7039935993963312E-2</v>
      </c>
      <c r="X21" s="304">
        <v>4.5093991709500826E-2</v>
      </c>
      <c r="Y21" s="306"/>
      <c r="Z21" s="304">
        <v>0.13858690000002499</v>
      </c>
      <c r="AA21" s="304">
        <v>0.13993243553041132</v>
      </c>
      <c r="AB21" s="304">
        <v>0.15627807073131197</v>
      </c>
      <c r="AC21" s="306"/>
      <c r="AD21" s="304">
        <v>0.16014512177513382</v>
      </c>
      <c r="AE21" s="304">
        <v>0.15843321177674152</v>
      </c>
      <c r="AF21" s="304">
        <v>0.13392611886915207</v>
      </c>
      <c r="AG21" s="306"/>
      <c r="AH21" s="304">
        <v>8.8978913680392874E-2</v>
      </c>
      <c r="AI21" s="304">
        <v>6.9677580098097186E-2</v>
      </c>
      <c r="AJ21" s="304">
        <v>4.5695144245581153E-2</v>
      </c>
      <c r="AK21" s="306"/>
      <c r="AL21" s="304">
        <v>0.13141531443864546</v>
      </c>
      <c r="AM21" s="304">
        <v>9.7487213168778536E-2</v>
      </c>
      <c r="AN21" s="304">
        <v>7.6148946054780398E-2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1.357395015415211</v>
      </c>
      <c r="C22" s="304">
        <f t="shared" ref="C22:C29" si="61">SUM(G22,K22,O22,S22,W22,AA22,AE22,AI22,AM22)</f>
        <v>1.5441355063295403</v>
      </c>
      <c r="D22" s="304">
        <f t="shared" ref="D22:D29" si="62">SUM(H22,L22,P22,T22,X22,AB22,AF22,AJ22,AN22)</f>
        <v>1.7469985967307962</v>
      </c>
      <c r="E22" s="304"/>
      <c r="F22" s="304">
        <v>4.8276576320254491E-2</v>
      </c>
      <c r="G22" s="304">
        <v>7.0060669489220281E-2</v>
      </c>
      <c r="H22" s="304">
        <v>0.11061433467412571</v>
      </c>
      <c r="I22" s="304"/>
      <c r="J22" s="304">
        <v>0.24614433320260409</v>
      </c>
      <c r="K22" s="304">
        <v>0.33923759274560483</v>
      </c>
      <c r="L22" s="304">
        <v>0.51074775475722611</v>
      </c>
      <c r="M22" s="304"/>
      <c r="N22" s="304">
        <v>0.4067846079105088</v>
      </c>
      <c r="O22" s="304">
        <v>0.43481562787801137</v>
      </c>
      <c r="P22" s="304">
        <v>0.45197554398942275</v>
      </c>
      <c r="Q22" s="306"/>
      <c r="R22" s="304">
        <v>4.1266933768746877E-2</v>
      </c>
      <c r="S22" s="304">
        <v>4.6642254117882358E-2</v>
      </c>
      <c r="T22" s="304">
        <v>5.0028617165992807E-2</v>
      </c>
      <c r="U22" s="306"/>
      <c r="V22" s="304">
        <v>0.17076491450999429</v>
      </c>
      <c r="W22" s="304">
        <v>0.19566436840738624</v>
      </c>
      <c r="X22" s="304">
        <v>0.21506319263311233</v>
      </c>
      <c r="Y22" s="306"/>
      <c r="Z22" s="304">
        <v>0.15032214259193086</v>
      </c>
      <c r="AA22" s="304">
        <v>0.1576921192782923</v>
      </c>
      <c r="AB22" s="304">
        <v>0.14836110431200572</v>
      </c>
      <c r="AC22" s="306"/>
      <c r="AD22" s="304">
        <v>0.12884706717931024</v>
      </c>
      <c r="AE22" s="304">
        <v>0.14806786854331522</v>
      </c>
      <c r="AF22" s="304">
        <v>0.14932896119713374</v>
      </c>
      <c r="AG22" s="306"/>
      <c r="AH22" s="304">
        <v>8.4979850339872806E-2</v>
      </c>
      <c r="AI22" s="304">
        <v>7.9465119123975289E-2</v>
      </c>
      <c r="AJ22" s="304">
        <v>5.7540676055596693E-2</v>
      </c>
      <c r="AK22" s="306"/>
      <c r="AL22" s="304">
        <v>8.0008589591988352E-2</v>
      </c>
      <c r="AM22" s="304">
        <v>7.2489886745852439E-2</v>
      </c>
      <c r="AN22" s="304">
        <v>5.3338411946180476E-2</v>
      </c>
    </row>
    <row r="23" spans="1:40" x14ac:dyDescent="0.2">
      <c r="A23" s="13" t="str">
        <f t="shared" si="58"/>
        <v>Associate professional occupations</v>
      </c>
      <c r="B23" s="304">
        <f t="shared" si="60"/>
        <v>1.3656492648518115</v>
      </c>
      <c r="C23" s="304">
        <f t="shared" si="61"/>
        <v>1.3047806192332194</v>
      </c>
      <c r="D23" s="304">
        <f t="shared" si="62"/>
        <v>1.4290671304997948</v>
      </c>
      <c r="E23" s="304"/>
      <c r="F23" s="304">
        <v>2.8040379567897702E-2</v>
      </c>
      <c r="G23" s="304">
        <v>3.4912314821816816E-2</v>
      </c>
      <c r="H23" s="304">
        <v>6.0242121124965541E-2</v>
      </c>
      <c r="I23" s="304"/>
      <c r="J23" s="304">
        <v>0.13855108223481777</v>
      </c>
      <c r="K23" s="304">
        <v>0.16584155561398947</v>
      </c>
      <c r="L23" s="304">
        <v>0.25977264830279961</v>
      </c>
      <c r="M23" s="304"/>
      <c r="N23" s="304">
        <v>0.32126606135872715</v>
      </c>
      <c r="O23" s="304">
        <v>0.30382632386734693</v>
      </c>
      <c r="P23" s="304">
        <v>0.32079335367834461</v>
      </c>
      <c r="Q23" s="306"/>
      <c r="R23" s="304">
        <v>3.6896360887996332E-2</v>
      </c>
      <c r="S23" s="304">
        <v>3.8010702205201412E-2</v>
      </c>
      <c r="T23" s="304">
        <v>4.7419546300265264E-2</v>
      </c>
      <c r="U23" s="306"/>
      <c r="V23" s="304">
        <v>0.23851113319891767</v>
      </c>
      <c r="W23" s="304">
        <v>0.2282134176969608</v>
      </c>
      <c r="X23" s="304">
        <v>0.2594249136163379</v>
      </c>
      <c r="Y23" s="306"/>
      <c r="Z23" s="304">
        <v>0.26144184001327087</v>
      </c>
      <c r="AA23" s="304">
        <v>0.24053294354740176</v>
      </c>
      <c r="AB23" s="304">
        <v>0.23232872042775599</v>
      </c>
      <c r="AC23" s="306"/>
      <c r="AD23" s="304">
        <v>0.14559893915958436</v>
      </c>
      <c r="AE23" s="304">
        <v>0.12531739050377061</v>
      </c>
      <c r="AF23" s="304">
        <v>9.4926041017329793E-2</v>
      </c>
      <c r="AG23" s="306"/>
      <c r="AH23" s="304">
        <v>0.12027315823293834</v>
      </c>
      <c r="AI23" s="304">
        <v>0.10416708830924208</v>
      </c>
      <c r="AJ23" s="304">
        <v>7.4696676371136347E-2</v>
      </c>
      <c r="AK23" s="306"/>
      <c r="AL23" s="304">
        <v>7.5070310197661E-2</v>
      </c>
      <c r="AM23" s="304">
        <v>6.3958882667489753E-2</v>
      </c>
      <c r="AN23" s="304">
        <v>7.9463109660859899E-2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1.084997188698775</v>
      </c>
      <c r="C24" s="304">
        <f t="shared" si="61"/>
        <v>1.1027355300993571</v>
      </c>
      <c r="D24" s="304">
        <f t="shared" si="62"/>
        <v>1.0330156056029371</v>
      </c>
      <c r="E24" s="304"/>
      <c r="F24" s="304">
        <v>3.4349596931513566E-3</v>
      </c>
      <c r="G24" s="304">
        <v>4.6523121572644034E-3</v>
      </c>
      <c r="H24" s="304">
        <v>7.1706040881677506E-3</v>
      </c>
      <c r="I24" s="304"/>
      <c r="J24" s="304">
        <v>7.5051999392805116E-2</v>
      </c>
      <c r="K24" s="304">
        <v>0.10950486154560864</v>
      </c>
      <c r="L24" s="304">
        <v>0.17584283594203892</v>
      </c>
      <c r="M24" s="304"/>
      <c r="N24" s="304">
        <v>0.22416096516307785</v>
      </c>
      <c r="O24" s="304">
        <v>0.25258419135327209</v>
      </c>
      <c r="P24" s="304">
        <v>0.27983087268954882</v>
      </c>
      <c r="Q24" s="306"/>
      <c r="R24" s="304">
        <v>3.020888302630553E-2</v>
      </c>
      <c r="S24" s="304">
        <v>2.8196686710922157E-2</v>
      </c>
      <c r="T24" s="304">
        <v>2.620758475943474E-2</v>
      </c>
      <c r="U24" s="306"/>
      <c r="V24" s="304">
        <v>7.4829234461521496E-2</v>
      </c>
      <c r="W24" s="304">
        <v>7.5896060566128687E-2</v>
      </c>
      <c r="X24" s="304">
        <v>7.7663803103393672E-2</v>
      </c>
      <c r="Y24" s="306"/>
      <c r="Z24" s="304">
        <v>0.17119709049149975</v>
      </c>
      <c r="AA24" s="304">
        <v>0.1672895155648218</v>
      </c>
      <c r="AB24" s="304">
        <v>0.13184525584408824</v>
      </c>
      <c r="AC24" s="306"/>
      <c r="AD24" s="304">
        <v>0.15385954716994238</v>
      </c>
      <c r="AE24" s="304">
        <v>0.13663097770955313</v>
      </c>
      <c r="AF24" s="304">
        <v>9.820771586833095E-2</v>
      </c>
      <c r="AG24" s="306"/>
      <c r="AH24" s="304">
        <v>0.20294096720185492</v>
      </c>
      <c r="AI24" s="304">
        <v>0.18629315963840062</v>
      </c>
      <c r="AJ24" s="304">
        <v>0.10694026265415757</v>
      </c>
      <c r="AK24" s="306"/>
      <c r="AL24" s="304">
        <v>0.14931354209861666</v>
      </c>
      <c r="AM24" s="304">
        <v>0.14168776485338555</v>
      </c>
      <c r="AN24" s="304">
        <v>0.12930667065377641</v>
      </c>
    </row>
    <row r="25" spans="1:40" x14ac:dyDescent="0.2">
      <c r="A25" s="13" t="str">
        <f t="shared" si="58"/>
        <v>Skilled trades occupations</v>
      </c>
      <c r="B25" s="304">
        <f t="shared" si="60"/>
        <v>2.8051301972515641</v>
      </c>
      <c r="C25" s="304">
        <f t="shared" si="61"/>
        <v>2.7973701131690452</v>
      </c>
      <c r="D25" s="304">
        <f t="shared" si="62"/>
        <v>2.5738946000489902</v>
      </c>
      <c r="E25" s="304"/>
      <c r="F25" s="304">
        <v>1.014101987281818E-2</v>
      </c>
      <c r="G25" s="304">
        <v>1.2386756629724644E-2</v>
      </c>
      <c r="H25" s="304">
        <v>1.6888211086367826E-2</v>
      </c>
      <c r="I25" s="304"/>
      <c r="J25" s="304">
        <v>4.3862639483896036E-2</v>
      </c>
      <c r="K25" s="304">
        <v>5.4060371634802214E-2</v>
      </c>
      <c r="L25" s="304">
        <v>8.0303326193038427E-2</v>
      </c>
      <c r="M25" s="304"/>
      <c r="N25" s="304">
        <v>0.3485821266835798</v>
      </c>
      <c r="O25" s="304">
        <v>0.40952964870160324</v>
      </c>
      <c r="P25" s="304">
        <v>0.53503532299929035</v>
      </c>
      <c r="Q25" s="306"/>
      <c r="R25" s="304">
        <v>0.11405548218720772</v>
      </c>
      <c r="S25" s="304">
        <v>0.12874410390684649</v>
      </c>
      <c r="T25" s="304">
        <v>0.15451840016785559</v>
      </c>
      <c r="U25" s="306"/>
      <c r="V25" s="304">
        <v>0.2865419712368325</v>
      </c>
      <c r="W25" s="304">
        <v>0.3179174663546141</v>
      </c>
      <c r="X25" s="304">
        <v>0.3782508255325957</v>
      </c>
      <c r="Y25" s="306"/>
      <c r="Z25" s="304">
        <v>0.55460107111011858</v>
      </c>
      <c r="AA25" s="304">
        <v>0.53949615881190727</v>
      </c>
      <c r="AB25" s="304">
        <v>0.45446448028316433</v>
      </c>
      <c r="AC25" s="306"/>
      <c r="AD25" s="304">
        <v>0.60557486902904556</v>
      </c>
      <c r="AE25" s="304">
        <v>0.65379515839165903</v>
      </c>
      <c r="AF25" s="304">
        <v>0.57009959075668759</v>
      </c>
      <c r="AG25" s="306"/>
      <c r="AH25" s="304">
        <v>0.41632341051383154</v>
      </c>
      <c r="AI25" s="304">
        <v>0.37721788432108427</v>
      </c>
      <c r="AJ25" s="304">
        <v>0.27368426043068966</v>
      </c>
      <c r="AK25" s="306"/>
      <c r="AL25" s="304">
        <v>0.42544760713423424</v>
      </c>
      <c r="AM25" s="304">
        <v>0.30422256441680362</v>
      </c>
      <c r="AN25" s="304">
        <v>0.11065018259930071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0.31672482547912217</v>
      </c>
      <c r="C26" s="304">
        <f t="shared" si="61"/>
        <v>0.32443656116419284</v>
      </c>
      <c r="D26" s="304">
        <f t="shared" si="62"/>
        <v>0.33767746339393628</v>
      </c>
      <c r="E26" s="304"/>
      <c r="F26" s="304">
        <v>2.209048956533166E-3</v>
      </c>
      <c r="G26" s="304">
        <v>3.4508875736027626E-3</v>
      </c>
      <c r="H26" s="304">
        <v>4.7482590749788169E-3</v>
      </c>
      <c r="I26" s="304"/>
      <c r="J26" s="304">
        <v>2.390813782715091E-2</v>
      </c>
      <c r="K26" s="304">
        <v>3.2133778530870953E-2</v>
      </c>
      <c r="L26" s="304">
        <v>4.4681757185447084E-2</v>
      </c>
      <c r="M26" s="304"/>
      <c r="N26" s="304">
        <v>9.4633643424770333E-2</v>
      </c>
      <c r="O26" s="304">
        <v>0.10546310839591844</v>
      </c>
      <c r="P26" s="304">
        <v>0.10643729570809979</v>
      </c>
      <c r="Q26" s="306"/>
      <c r="R26" s="304">
        <v>2.3594145100698523E-2</v>
      </c>
      <c r="S26" s="304">
        <v>2.8540465118955111E-2</v>
      </c>
      <c r="T26" s="304">
        <v>3.5287065245250014E-2</v>
      </c>
      <c r="U26" s="306"/>
      <c r="V26" s="304">
        <v>1.0297075058253433E-2</v>
      </c>
      <c r="W26" s="304">
        <v>1.0637350738331488E-2</v>
      </c>
      <c r="X26" s="304">
        <v>1.0471690481295329E-2</v>
      </c>
      <c r="Y26" s="306"/>
      <c r="Z26" s="304">
        <v>3.7156460724744128E-2</v>
      </c>
      <c r="AA26" s="304">
        <v>3.527929733971788E-2</v>
      </c>
      <c r="AB26" s="304">
        <v>3.6452395695724907E-2</v>
      </c>
      <c r="AC26" s="306"/>
      <c r="AD26" s="304">
        <v>2.8184770594340096E-2</v>
      </c>
      <c r="AE26" s="304">
        <v>2.5121299075143454E-2</v>
      </c>
      <c r="AF26" s="304">
        <v>1.9573068015328522E-2</v>
      </c>
      <c r="AG26" s="306"/>
      <c r="AH26" s="304">
        <v>5.4238656743882091E-2</v>
      </c>
      <c r="AI26" s="304">
        <v>5.0436822491261496E-2</v>
      </c>
      <c r="AJ26" s="304">
        <v>4.6198900305780354E-2</v>
      </c>
      <c r="AK26" s="306"/>
      <c r="AL26" s="304">
        <v>4.2502887048749473E-2</v>
      </c>
      <c r="AM26" s="304">
        <v>3.3373551900391249E-2</v>
      </c>
      <c r="AN26" s="304">
        <v>3.3827031682031515E-2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0.47835354442284905</v>
      </c>
      <c r="C27" s="304">
        <f t="shared" si="61"/>
        <v>0.46341887725974373</v>
      </c>
      <c r="D27" s="304">
        <f t="shared" si="62"/>
        <v>0.46590530383731504</v>
      </c>
      <c r="E27" s="304"/>
      <c r="F27" s="304">
        <v>3.1820002845748432E-3</v>
      </c>
      <c r="G27" s="304">
        <v>4.6047323147216527E-3</v>
      </c>
      <c r="H27" s="304">
        <v>8.4731590001259662E-3</v>
      </c>
      <c r="I27" s="304"/>
      <c r="J27" s="304">
        <v>1.8678671923679949E-2</v>
      </c>
      <c r="K27" s="304">
        <v>2.4402800745625147E-2</v>
      </c>
      <c r="L27" s="304">
        <v>3.529574454017094E-2</v>
      </c>
      <c r="M27" s="304"/>
      <c r="N27" s="304">
        <v>4.5212295862323122E-2</v>
      </c>
      <c r="O27" s="304">
        <v>4.9607398892199471E-2</v>
      </c>
      <c r="P27" s="304">
        <v>6.0645938231521292E-2</v>
      </c>
      <c r="Q27" s="306"/>
      <c r="R27" s="304">
        <v>1.8918953389595129E-2</v>
      </c>
      <c r="S27" s="304">
        <v>2.0069339156462182E-2</v>
      </c>
      <c r="T27" s="304">
        <v>2.886444815032253E-2</v>
      </c>
      <c r="U27" s="306"/>
      <c r="V27" s="304">
        <v>3.9460340606100236E-2</v>
      </c>
      <c r="W27" s="304">
        <v>3.664647449877987E-2</v>
      </c>
      <c r="X27" s="304">
        <v>3.5283592434216596E-2</v>
      </c>
      <c r="Y27" s="306"/>
      <c r="Z27" s="304">
        <v>0.14157587771003585</v>
      </c>
      <c r="AA27" s="304">
        <v>0.140655439338534</v>
      </c>
      <c r="AB27" s="304">
        <v>0.15091007536699555</v>
      </c>
      <c r="AC27" s="306"/>
      <c r="AD27" s="304">
        <v>7.4360405709737898E-2</v>
      </c>
      <c r="AE27" s="304">
        <v>7.7790213077694972E-2</v>
      </c>
      <c r="AF27" s="304">
        <v>7.4923059398449982E-2</v>
      </c>
      <c r="AG27" s="306"/>
      <c r="AH27" s="304">
        <v>8.5113600866729033E-2</v>
      </c>
      <c r="AI27" s="304">
        <v>7.5042824928425234E-2</v>
      </c>
      <c r="AJ27" s="304">
        <v>4.9780144882593108E-2</v>
      </c>
      <c r="AK27" s="306"/>
      <c r="AL27" s="304">
        <v>5.1851398070072975E-2</v>
      </c>
      <c r="AM27" s="304">
        <v>3.459965430730122E-2</v>
      </c>
      <c r="AN27" s="304">
        <v>2.1729141832919109E-2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1.2338731732456731</v>
      </c>
      <c r="C28" s="304">
        <f t="shared" si="61"/>
        <v>1.2229117977289605</v>
      </c>
      <c r="D28" s="304">
        <f t="shared" si="62"/>
        <v>1.2170579245951076</v>
      </c>
      <c r="E28" s="304"/>
      <c r="F28" s="304">
        <v>1.0020621221477469E-4</v>
      </c>
      <c r="G28" s="304">
        <v>1.4565858198541297E-4</v>
      </c>
      <c r="H28" s="304">
        <v>2.0187833645937727E-4</v>
      </c>
      <c r="I28" s="304"/>
      <c r="J28" s="304">
        <v>1.1633306816214198E-2</v>
      </c>
      <c r="K28" s="304">
        <v>1.6032979277377169E-2</v>
      </c>
      <c r="L28" s="304">
        <v>2.2215762582409392E-2</v>
      </c>
      <c r="M28" s="304"/>
      <c r="N28" s="304">
        <v>3.5841967848201733E-2</v>
      </c>
      <c r="O28" s="304">
        <v>4.4585748445723924E-2</v>
      </c>
      <c r="P28" s="304">
        <v>5.6583214399710619E-2</v>
      </c>
      <c r="Q28" s="306"/>
      <c r="R28" s="304">
        <v>1.4700582847128229E-2</v>
      </c>
      <c r="S28" s="304">
        <v>1.6640389426126088E-2</v>
      </c>
      <c r="T28" s="304">
        <v>2.1305717025417226E-2</v>
      </c>
      <c r="U28" s="306"/>
      <c r="V28" s="304">
        <v>3.0763779022080832E-2</v>
      </c>
      <c r="W28" s="304">
        <v>3.4645291714525406E-2</v>
      </c>
      <c r="X28" s="304">
        <v>3.9223769620314396E-2</v>
      </c>
      <c r="Y28" s="306"/>
      <c r="Z28" s="304">
        <v>0.35964513678588661</v>
      </c>
      <c r="AA28" s="304">
        <v>0.42723782261028215</v>
      </c>
      <c r="AB28" s="304">
        <v>0.567106424098476</v>
      </c>
      <c r="AC28" s="306"/>
      <c r="AD28" s="304">
        <v>0.38584917112376643</v>
      </c>
      <c r="AE28" s="304">
        <v>0.4149046343310307</v>
      </c>
      <c r="AF28" s="304">
        <v>0.38254266461273162</v>
      </c>
      <c r="AG28" s="306"/>
      <c r="AH28" s="304">
        <v>0.11345891048769531</v>
      </c>
      <c r="AI28" s="304">
        <v>6.9204133445660676E-2</v>
      </c>
      <c r="AJ28" s="304">
        <v>3.0886286814276673E-2</v>
      </c>
      <c r="AK28" s="306"/>
      <c r="AL28" s="304">
        <v>0.28188011210248493</v>
      </c>
      <c r="AM28" s="304">
        <v>0.19951513989624919</v>
      </c>
      <c r="AN28" s="304">
        <v>9.6992207105312186E-2</v>
      </c>
    </row>
    <row r="29" spans="1:40" x14ac:dyDescent="0.2">
      <c r="A29" s="13" t="str">
        <f t="shared" si="58"/>
        <v>Elementary occupations</v>
      </c>
      <c r="B29" s="304">
        <f t="shared" si="60"/>
        <v>1.0862049506593132</v>
      </c>
      <c r="C29" s="304">
        <f t="shared" si="61"/>
        <v>1.1732234649409607</v>
      </c>
      <c r="D29" s="304">
        <f t="shared" si="62"/>
        <v>1.0609943286712795</v>
      </c>
      <c r="E29" s="304"/>
      <c r="F29" s="304">
        <v>3.4805184075382686E-5</v>
      </c>
      <c r="G29" s="304">
        <v>4.2132924089574104E-5</v>
      </c>
      <c r="H29" s="304">
        <v>7.7511470395132185E-5</v>
      </c>
      <c r="I29" s="304"/>
      <c r="J29" s="304">
        <v>1.5080560164479914E-2</v>
      </c>
      <c r="K29" s="304">
        <v>2.3814436603261789E-2</v>
      </c>
      <c r="L29" s="304">
        <v>4.6145362741400082E-2</v>
      </c>
      <c r="M29" s="304"/>
      <c r="N29" s="304">
        <v>2.1348832467321843E-2</v>
      </c>
      <c r="O29" s="304">
        <v>3.1273216906567897E-2</v>
      </c>
      <c r="P29" s="304">
        <v>3.7326449176676366E-2</v>
      </c>
      <c r="Q29" s="306"/>
      <c r="R29" s="304">
        <v>1.3228514628069498E-2</v>
      </c>
      <c r="S29" s="304">
        <v>1.7158217997770345E-2</v>
      </c>
      <c r="T29" s="304">
        <v>1.9296871743381815E-2</v>
      </c>
      <c r="U29" s="306"/>
      <c r="V29" s="304">
        <v>3.7763257387732681E-2</v>
      </c>
      <c r="W29" s="304">
        <v>5.8555415625206525E-2</v>
      </c>
      <c r="X29" s="304">
        <v>7.8668601435882987E-2</v>
      </c>
      <c r="Y29" s="306"/>
      <c r="Z29" s="304">
        <v>0.15756455400407685</v>
      </c>
      <c r="AA29" s="304">
        <v>0.19487056832255584</v>
      </c>
      <c r="AB29" s="304">
        <v>0.19521111598361907</v>
      </c>
      <c r="AC29" s="306"/>
      <c r="AD29" s="304">
        <v>0.36808942540526218</v>
      </c>
      <c r="AE29" s="304">
        <v>0.42907970288038177</v>
      </c>
      <c r="AF29" s="304">
        <v>0.38335126662816693</v>
      </c>
      <c r="AG29" s="306"/>
      <c r="AH29" s="304">
        <v>0.29720972759682035</v>
      </c>
      <c r="AI29" s="304">
        <v>0.25873789292097749</v>
      </c>
      <c r="AJ29" s="304">
        <v>0.18669391034942043</v>
      </c>
      <c r="AK29" s="306"/>
      <c r="AL29" s="304">
        <v>0.17588527382147451</v>
      </c>
      <c r="AM29" s="304">
        <v>0.15969188076014953</v>
      </c>
      <c r="AN29" s="304">
        <v>0.11422323914233659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91.997999999999976</v>
      </c>
      <c r="C32" s="305">
        <f>SUM(C33:C41)</f>
        <v>91.432000000000016</v>
      </c>
      <c r="D32" s="305">
        <f>SUM(D33:D41)</f>
        <v>84.354999999999848</v>
      </c>
      <c r="E32" s="304"/>
      <c r="F32" s="305">
        <f>SUM(F33:F41)</f>
        <v>0.92143022277826636</v>
      </c>
      <c r="G32" s="305">
        <f>SUM(G33:G41)</f>
        <v>1.1915905954843626</v>
      </c>
      <c r="H32" s="305">
        <f>SUM(H33:H41)</f>
        <v>1.6347062207325718</v>
      </c>
      <c r="I32" s="304"/>
      <c r="J32" s="305">
        <f>SUM(J33:J41)</f>
        <v>5.1316857248895573</v>
      </c>
      <c r="K32" s="305">
        <f>SUM(K33:K41)</f>
        <v>6.7225359556445783</v>
      </c>
      <c r="L32" s="305">
        <f>SUM(L33:L41)</f>
        <v>9.4357365631629531</v>
      </c>
      <c r="M32" s="304"/>
      <c r="N32" s="305">
        <f>SUM(N33:N41)</f>
        <v>12.622321120852629</v>
      </c>
      <c r="O32" s="305">
        <f>SUM(O33:O41)</f>
        <v>13.246213871814458</v>
      </c>
      <c r="P32" s="305">
        <f>SUM(P33:P41)</f>
        <v>13.615403500540491</v>
      </c>
      <c r="Q32" s="306"/>
      <c r="R32" s="305">
        <f>SUM(R33:R41)</f>
        <v>3.1044457831728227</v>
      </c>
      <c r="S32" s="305">
        <f>SUM(S33:S41)</f>
        <v>3.2770126272948041</v>
      </c>
      <c r="T32" s="305">
        <f>SUM(T33:T41)</f>
        <v>3.4703752800661838</v>
      </c>
      <c r="U32" s="306"/>
      <c r="V32" s="305">
        <f>SUM(V33:V41)</f>
        <v>7.1030652859979595</v>
      </c>
      <c r="W32" s="305">
        <f>SUM(W33:W41)</f>
        <v>7.2158077158471059</v>
      </c>
      <c r="X32" s="305">
        <f>SUM(X33:X41)</f>
        <v>7.1195008281574879</v>
      </c>
      <c r="Y32" s="306"/>
      <c r="Z32" s="305">
        <f>SUM(Z33:Z41)</f>
        <v>22.844848324253103</v>
      </c>
      <c r="AA32" s="305">
        <f>SUM(AA33:AA41)</f>
        <v>24.116974788566374</v>
      </c>
      <c r="AB32" s="305">
        <f>SUM(AB33:AB41)</f>
        <v>23.381715559875243</v>
      </c>
      <c r="AC32" s="306"/>
      <c r="AD32" s="305">
        <f>SUM(AD33:AD41)</f>
        <v>19.962799197473437</v>
      </c>
      <c r="AE32" s="305">
        <f>SUM(AE33:AE41)</f>
        <v>21.130983965527403</v>
      </c>
      <c r="AF32" s="305">
        <f>SUM(AF33:AF41)</f>
        <v>17.517606881917189</v>
      </c>
      <c r="AG32" s="306"/>
      <c r="AH32" s="305">
        <f>SUM(AH33:AH41)</f>
        <v>13.455378194226565</v>
      </c>
      <c r="AI32" s="305">
        <f>SUM(AI33:AI41)</f>
        <v>11.264932661817522</v>
      </c>
      <c r="AJ32" s="305">
        <f>SUM(AJ33:AJ41)</f>
        <v>6.341005726140418</v>
      </c>
      <c r="AK32" s="306"/>
      <c r="AL32" s="305">
        <f>SUM(AL33:AL41)</f>
        <v>6.8520261463556551</v>
      </c>
      <c r="AM32" s="305">
        <f>SUM(AM33:AM41)</f>
        <v>3.2659478180034118</v>
      </c>
      <c r="AN32" s="305">
        <f>SUM(AN33:AN41)</f>
        <v>1.8389494394072967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9.4260601969164881</v>
      </c>
      <c r="C33" s="304">
        <f t="shared" ref="C33:C41" si="64">SUM(G33,K33,O33,S33,W33,AA33,AE33,AI33,AM33)</f>
        <v>8.374591023369673</v>
      </c>
      <c r="D33" s="304">
        <f t="shared" ref="D33:D40" si="65">SUM(H33,L33,P33,T33,X33,AB33,AF33,AJ33,AN33)</f>
        <v>8.0527262148958147</v>
      </c>
      <c r="E33" s="304"/>
      <c r="F33" s="304">
        <v>0.13001423422291256</v>
      </c>
      <c r="G33" s="304">
        <v>0.12927850758818729</v>
      </c>
      <c r="H33" s="304">
        <v>0.16460486111800976</v>
      </c>
      <c r="I33" s="304"/>
      <c r="J33" s="304">
        <v>0.9535668955250346</v>
      </c>
      <c r="K33" s="304">
        <v>1.0656142654566305</v>
      </c>
      <c r="L33" s="304">
        <v>1.4023139390621089</v>
      </c>
      <c r="M33" s="304"/>
      <c r="N33" s="304">
        <v>2.4374792819827054</v>
      </c>
      <c r="O33" s="304">
        <v>2.1979581482311974</v>
      </c>
      <c r="P33" s="304">
        <v>2.1604131609355846</v>
      </c>
      <c r="Q33" s="306"/>
      <c r="R33" s="304">
        <v>0.52420370327040766</v>
      </c>
      <c r="S33" s="304">
        <v>0.47197010838110487</v>
      </c>
      <c r="T33" s="304">
        <v>0.45877882053045704</v>
      </c>
      <c r="U33" s="306"/>
      <c r="V33" s="304">
        <v>1.1906481634941297</v>
      </c>
      <c r="W33" s="304">
        <v>1.0422095382156644</v>
      </c>
      <c r="X33" s="304">
        <v>1.0182379607749008</v>
      </c>
      <c r="Y33" s="306"/>
      <c r="Z33" s="304">
        <v>1.693669610786114</v>
      </c>
      <c r="AA33" s="304">
        <v>1.4693808414279468</v>
      </c>
      <c r="AB33" s="304">
        <v>1.3227136625503579</v>
      </c>
      <c r="AC33" s="306"/>
      <c r="AD33" s="304">
        <v>1.3868230179244316</v>
      </c>
      <c r="AE33" s="304">
        <v>1.2176728250207591</v>
      </c>
      <c r="AF33" s="304">
        <v>0.99390179455686034</v>
      </c>
      <c r="AG33" s="306"/>
      <c r="AH33" s="304">
        <v>0.78951122160990117</v>
      </c>
      <c r="AI33" s="304">
        <v>0.55705634950958316</v>
      </c>
      <c r="AJ33" s="304">
        <v>0.34420457296906254</v>
      </c>
      <c r="AK33" s="306"/>
      <c r="AL33" s="304">
        <v>0.32014406810084983</v>
      </c>
      <c r="AM33" s="304">
        <v>0.22345043953859894</v>
      </c>
      <c r="AN33" s="304">
        <v>0.18755744239847172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15.096255673884086</v>
      </c>
      <c r="C34" s="304">
        <f t="shared" si="64"/>
        <v>17.258505729410825</v>
      </c>
      <c r="D34" s="304">
        <f t="shared" si="65"/>
        <v>17.779952706494445</v>
      </c>
      <c r="E34" s="304"/>
      <c r="F34" s="304">
        <v>0.59088906770760297</v>
      </c>
      <c r="G34" s="304">
        <v>0.81316320265286968</v>
      </c>
      <c r="H34" s="304">
        <v>1.1138183403142028</v>
      </c>
      <c r="I34" s="304"/>
      <c r="J34" s="304">
        <v>2.2225248307349421</v>
      </c>
      <c r="K34" s="304">
        <v>3.0970881984230645</v>
      </c>
      <c r="L34" s="304">
        <v>4.3315538400532567</v>
      </c>
      <c r="M34" s="304"/>
      <c r="N34" s="304">
        <v>4.1539540426760011</v>
      </c>
      <c r="O34" s="304">
        <v>4.4687440299822958</v>
      </c>
      <c r="P34" s="304">
        <v>4.2597449988092997</v>
      </c>
      <c r="Q34" s="306"/>
      <c r="R34" s="304">
        <v>0.45675543196505508</v>
      </c>
      <c r="S34" s="304">
        <v>0.49431731286424313</v>
      </c>
      <c r="T34" s="304">
        <v>0.48893806127010364</v>
      </c>
      <c r="U34" s="306"/>
      <c r="V34" s="304">
        <v>1.8767002472707766</v>
      </c>
      <c r="W34" s="304">
        <v>2.0805310847905107</v>
      </c>
      <c r="X34" s="304">
        <v>2.0299323931252102</v>
      </c>
      <c r="Y34" s="306"/>
      <c r="Z34" s="304">
        <v>2.7989098201351652</v>
      </c>
      <c r="AA34" s="304">
        <v>3.1941664475502392</v>
      </c>
      <c r="AB34" s="304">
        <v>3.1096635030860442</v>
      </c>
      <c r="AC34" s="306"/>
      <c r="AD34" s="304">
        <v>1.6060395481449061</v>
      </c>
      <c r="AE34" s="304">
        <v>1.7974730170060007</v>
      </c>
      <c r="AF34" s="304">
        <v>1.4680401108313963</v>
      </c>
      <c r="AG34" s="306"/>
      <c r="AH34" s="304">
        <v>1.0734329706083072</v>
      </c>
      <c r="AI34" s="304">
        <v>1.0478449544115671</v>
      </c>
      <c r="AJ34" s="304">
        <v>0.80019619283971677</v>
      </c>
      <c r="AK34" s="306"/>
      <c r="AL34" s="304">
        <v>0.31704971464133042</v>
      </c>
      <c r="AM34" s="304">
        <v>0.26517748173003486</v>
      </c>
      <c r="AN34" s="304">
        <v>0.17806526616521726</v>
      </c>
    </row>
    <row r="35" spans="1:40" x14ac:dyDescent="0.2">
      <c r="A35" s="13" t="str">
        <f t="shared" si="63"/>
        <v>Associate professional occupations</v>
      </c>
      <c r="B35" s="304">
        <f t="shared" si="66"/>
        <v>9.5755831403157146</v>
      </c>
      <c r="C35" s="304">
        <f t="shared" si="64"/>
        <v>9.0720467518970871</v>
      </c>
      <c r="D35" s="304">
        <f t="shared" si="65"/>
        <v>8.7030212498651629</v>
      </c>
      <c r="E35" s="304"/>
      <c r="F35" s="304">
        <v>0.10932986604149815</v>
      </c>
      <c r="G35" s="304">
        <v>0.12805695727139285</v>
      </c>
      <c r="H35" s="304">
        <v>0.17975450421381617</v>
      </c>
      <c r="I35" s="304"/>
      <c r="J35" s="304">
        <v>0.84975206013801585</v>
      </c>
      <c r="K35" s="304">
        <v>1.0039640401857486</v>
      </c>
      <c r="L35" s="304">
        <v>1.3863970901572853</v>
      </c>
      <c r="M35" s="304"/>
      <c r="N35" s="304">
        <v>2.3187232992039744</v>
      </c>
      <c r="O35" s="304">
        <v>2.2725567560954416</v>
      </c>
      <c r="P35" s="304">
        <v>2.2096995048917272</v>
      </c>
      <c r="Q35" s="306"/>
      <c r="R35" s="304">
        <v>0.66774749505717645</v>
      </c>
      <c r="S35" s="304">
        <v>0.67182712668145517</v>
      </c>
      <c r="T35" s="304">
        <v>0.69403519864946284</v>
      </c>
      <c r="U35" s="306"/>
      <c r="V35" s="304">
        <v>0.90050653536236591</v>
      </c>
      <c r="W35" s="304">
        <v>0.79356202523442143</v>
      </c>
      <c r="X35" s="304">
        <v>0.73670782108975363</v>
      </c>
      <c r="Y35" s="306"/>
      <c r="Z35" s="304">
        <v>2.1680517567751356</v>
      </c>
      <c r="AA35" s="304">
        <v>2.0539023429442924</v>
      </c>
      <c r="AB35" s="304">
        <v>1.8653006072143763</v>
      </c>
      <c r="AC35" s="306"/>
      <c r="AD35" s="304">
        <v>1.5550657250600368</v>
      </c>
      <c r="AE35" s="304">
        <v>1.445630505428062</v>
      </c>
      <c r="AF35" s="304">
        <v>1.182999393360362</v>
      </c>
      <c r="AG35" s="306"/>
      <c r="AH35" s="304">
        <v>0.82064728140477083</v>
      </c>
      <c r="AI35" s="304">
        <v>0.56132397686747848</v>
      </c>
      <c r="AJ35" s="304">
        <v>0.34859873479388437</v>
      </c>
      <c r="AK35" s="306"/>
      <c r="AL35" s="304">
        <v>0.1857591212727413</v>
      </c>
      <c r="AM35" s="304">
        <v>0.14122302118879396</v>
      </c>
      <c r="AN35" s="304">
        <v>9.9528395494495728E-2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7.4644414442080729</v>
      </c>
      <c r="C36" s="304">
        <f t="shared" si="64"/>
        <v>7.228950678709249</v>
      </c>
      <c r="D36" s="304">
        <f t="shared" si="65"/>
        <v>6.4807898686303114</v>
      </c>
      <c r="E36" s="304"/>
      <c r="F36" s="304">
        <v>2.7472572754509945E-2</v>
      </c>
      <c r="G36" s="304">
        <v>3.5810631792787546E-2</v>
      </c>
      <c r="H36" s="304">
        <v>5.0072699626058266E-2</v>
      </c>
      <c r="I36" s="304"/>
      <c r="J36" s="304">
        <v>0.3198366897674263</v>
      </c>
      <c r="K36" s="304">
        <v>0.42605367919213016</v>
      </c>
      <c r="L36" s="304">
        <v>0.61081602662924828</v>
      </c>
      <c r="M36" s="304"/>
      <c r="N36" s="304">
        <v>1.2943679996136621</v>
      </c>
      <c r="O36" s="304">
        <v>1.4267871445054485</v>
      </c>
      <c r="P36" s="304">
        <v>1.5250929834787641</v>
      </c>
      <c r="Q36" s="306"/>
      <c r="R36" s="304">
        <v>0.41687033894066183</v>
      </c>
      <c r="S36" s="304">
        <v>0.45039039111310408</v>
      </c>
      <c r="T36" s="304">
        <v>0.48721875900641548</v>
      </c>
      <c r="U36" s="306"/>
      <c r="V36" s="304">
        <v>0.53431217461064473</v>
      </c>
      <c r="W36" s="304">
        <v>0.56625556275616473</v>
      </c>
      <c r="X36" s="304">
        <v>0.5960021153485362</v>
      </c>
      <c r="Y36" s="306"/>
      <c r="Z36" s="304">
        <v>1.7092444420875519</v>
      </c>
      <c r="AA36" s="304">
        <v>1.7767368266363082</v>
      </c>
      <c r="AB36" s="304">
        <v>1.6854856207067452</v>
      </c>
      <c r="AC36" s="306"/>
      <c r="AD36" s="304">
        <v>2.1417474893741808</v>
      </c>
      <c r="AE36" s="304">
        <v>1.9454701766521934</v>
      </c>
      <c r="AF36" s="304">
        <v>1.292648519807531</v>
      </c>
      <c r="AG36" s="306"/>
      <c r="AH36" s="304">
        <v>0.78772006422379404</v>
      </c>
      <c r="AI36" s="304">
        <v>0.41808965507486656</v>
      </c>
      <c r="AJ36" s="304">
        <v>8.8646866341373504E-2</v>
      </c>
      <c r="AK36" s="306"/>
      <c r="AL36" s="304">
        <v>0.23286967283564144</v>
      </c>
      <c r="AM36" s="304">
        <v>0.1833566109862457</v>
      </c>
      <c r="AN36" s="304">
        <v>0.14480627768563892</v>
      </c>
    </row>
    <row r="37" spans="1:40" x14ac:dyDescent="0.2">
      <c r="A37" s="13" t="str">
        <f t="shared" si="63"/>
        <v>Skilled trades occupations</v>
      </c>
      <c r="B37" s="304">
        <f t="shared" si="66"/>
        <v>22.860416150892235</v>
      </c>
      <c r="C37" s="304">
        <f t="shared" si="64"/>
        <v>21.608996717528456</v>
      </c>
      <c r="D37" s="304">
        <f t="shared" si="65"/>
        <v>18.462872863701893</v>
      </c>
      <c r="E37" s="304"/>
      <c r="F37" s="304">
        <v>1.7960030062417278E-2</v>
      </c>
      <c r="G37" s="304">
        <v>2.5408371709177046E-2</v>
      </c>
      <c r="H37" s="304">
        <v>3.6269168410322676E-2</v>
      </c>
      <c r="I37" s="304"/>
      <c r="J37" s="304">
        <v>0.39812917529776848</v>
      </c>
      <c r="K37" s="304">
        <v>0.54654088442428961</v>
      </c>
      <c r="L37" s="304">
        <v>0.77578313998661197</v>
      </c>
      <c r="M37" s="304"/>
      <c r="N37" s="304">
        <v>0.98840183456475095</v>
      </c>
      <c r="O37" s="304">
        <v>1.090352029266888</v>
      </c>
      <c r="P37" s="304">
        <v>1.1820791960747037</v>
      </c>
      <c r="Q37" s="306"/>
      <c r="R37" s="304">
        <v>0.39566407831747313</v>
      </c>
      <c r="S37" s="304">
        <v>0.41767117816119453</v>
      </c>
      <c r="T37" s="304">
        <v>0.43290420128524715</v>
      </c>
      <c r="U37" s="306"/>
      <c r="V37" s="304">
        <v>1.6570352261972277</v>
      </c>
      <c r="W37" s="304">
        <v>1.6313600165825095</v>
      </c>
      <c r="X37" s="304">
        <v>1.5580790780663747</v>
      </c>
      <c r="Y37" s="306"/>
      <c r="Z37" s="304">
        <v>8.7448347424729871</v>
      </c>
      <c r="AA37" s="304">
        <v>8.9489251489211235</v>
      </c>
      <c r="AB37" s="304">
        <v>8.519308141224311</v>
      </c>
      <c r="AC37" s="306"/>
      <c r="AD37" s="304">
        <v>5.6270072540644387</v>
      </c>
      <c r="AE37" s="304">
        <v>5.5952378039522772</v>
      </c>
      <c r="AF37" s="304">
        <v>4.1874557182589696</v>
      </c>
      <c r="AG37" s="306"/>
      <c r="AH37" s="304">
        <v>3.3363783424409421</v>
      </c>
      <c r="AI37" s="304">
        <v>2.6310482352904092</v>
      </c>
      <c r="AJ37" s="304">
        <v>1.4103874023293885</v>
      </c>
      <c r="AK37" s="306"/>
      <c r="AL37" s="304">
        <v>1.6950054674742325</v>
      </c>
      <c r="AM37" s="304">
        <v>0.72245304922059028</v>
      </c>
      <c r="AN37" s="304">
        <v>0.36060681806596345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1.1372037243186155</v>
      </c>
      <c r="C38" s="304">
        <f t="shared" si="64"/>
        <v>1.116944057592508</v>
      </c>
      <c r="D38" s="304">
        <f t="shared" si="65"/>
        <v>1.0687748994783273</v>
      </c>
      <c r="E38" s="304"/>
      <c r="F38" s="304">
        <v>1.773013176204179E-2</v>
      </c>
      <c r="G38" s="304">
        <v>2.4274114114712707E-2</v>
      </c>
      <c r="H38" s="304">
        <v>3.9226568247984345E-2</v>
      </c>
      <c r="I38" s="304"/>
      <c r="J38" s="304">
        <v>1.4459159967564451E-2</v>
      </c>
      <c r="K38" s="304">
        <v>1.593344898813193E-2</v>
      </c>
      <c r="L38" s="304">
        <v>1.8023321858367084E-2</v>
      </c>
      <c r="M38" s="304"/>
      <c r="N38" s="304">
        <v>0.13317960924055977</v>
      </c>
      <c r="O38" s="304">
        <v>0.13258517867028294</v>
      </c>
      <c r="P38" s="304">
        <v>0.13046496034570765</v>
      </c>
      <c r="Q38" s="306"/>
      <c r="R38" s="304">
        <v>3.3657027614270911E-2</v>
      </c>
      <c r="S38" s="304">
        <v>2.9444182467082046E-2</v>
      </c>
      <c r="T38" s="304">
        <v>2.7830419154144435E-2</v>
      </c>
      <c r="U38" s="306"/>
      <c r="V38" s="304">
        <v>8.4654759893746767E-2</v>
      </c>
      <c r="W38" s="304">
        <v>7.6668742730806136E-2</v>
      </c>
      <c r="X38" s="304">
        <v>7.4825810567127976E-2</v>
      </c>
      <c r="Y38" s="306"/>
      <c r="Z38" s="304">
        <v>0.13842603516095525</v>
      </c>
      <c r="AA38" s="304">
        <v>0.12232325852915227</v>
      </c>
      <c r="AB38" s="304">
        <v>0.10210848471990033</v>
      </c>
      <c r="AC38" s="306"/>
      <c r="AD38" s="304">
        <v>0.22235825406167437</v>
      </c>
      <c r="AE38" s="304">
        <v>0.2260943726345854</v>
      </c>
      <c r="AF38" s="304">
        <v>0.19059124600252073</v>
      </c>
      <c r="AG38" s="306"/>
      <c r="AH38" s="304">
        <v>0.37156993034463037</v>
      </c>
      <c r="AI38" s="304">
        <v>0.37537249291207425</v>
      </c>
      <c r="AJ38" s="304">
        <v>0.37165896218181926</v>
      </c>
      <c r="AK38" s="306"/>
      <c r="AL38" s="304">
        <v>0.1211688162731718</v>
      </c>
      <c r="AM38" s="304">
        <v>0.11424826654568031</v>
      </c>
      <c r="AN38" s="304">
        <v>0.11404512640075538</v>
      </c>
    </row>
    <row r="39" spans="1:40" x14ac:dyDescent="0.2">
      <c r="A39" s="13" t="str">
        <f t="shared" si="63"/>
        <v>Sales and customer service occupations</v>
      </c>
      <c r="B39" s="304">
        <f t="shared" si="66"/>
        <v>3.0030158138824747</v>
      </c>
      <c r="C39" s="304">
        <f t="shared" si="64"/>
        <v>2.9585231036709807</v>
      </c>
      <c r="D39" s="304">
        <f t="shared" si="65"/>
        <v>2.8450810805542286</v>
      </c>
      <c r="E39" s="304"/>
      <c r="F39" s="304">
        <v>1.6333818493966704E-2</v>
      </c>
      <c r="G39" s="304">
        <v>2.1585854331883592E-2</v>
      </c>
      <c r="H39" s="304">
        <v>3.050452761902385E-2</v>
      </c>
      <c r="I39" s="304"/>
      <c r="J39" s="304">
        <v>0.141554641271603</v>
      </c>
      <c r="K39" s="304">
        <v>0.19371456349651503</v>
      </c>
      <c r="L39" s="304">
        <v>0.26347332851635835</v>
      </c>
      <c r="M39" s="304"/>
      <c r="N39" s="304">
        <v>0.59850572190888374</v>
      </c>
      <c r="O39" s="304">
        <v>0.64300085768164184</v>
      </c>
      <c r="P39" s="304">
        <v>0.71718103395706012</v>
      </c>
      <c r="Q39" s="306"/>
      <c r="R39" s="304">
        <v>0.18325672520565986</v>
      </c>
      <c r="S39" s="304">
        <v>0.20551708443104577</v>
      </c>
      <c r="T39" s="304">
        <v>0.23847469437230348</v>
      </c>
      <c r="U39" s="306"/>
      <c r="V39" s="304">
        <v>0.2028251395902422</v>
      </c>
      <c r="W39" s="304">
        <v>0.21402202618076704</v>
      </c>
      <c r="X39" s="304">
        <v>0.23370171644580567</v>
      </c>
      <c r="Y39" s="306"/>
      <c r="Z39" s="304">
        <v>0.67311106010313371</v>
      </c>
      <c r="AA39" s="304">
        <v>0.6269046767326979</v>
      </c>
      <c r="AB39" s="304">
        <v>0.50860506541153072</v>
      </c>
      <c r="AC39" s="306"/>
      <c r="AD39" s="304">
        <v>0.54057290901900568</v>
      </c>
      <c r="AE39" s="304">
        <v>0.58116841119650475</v>
      </c>
      <c r="AF39" s="304">
        <v>0.58146132016539576</v>
      </c>
      <c r="AG39" s="306"/>
      <c r="AH39" s="304">
        <v>0.35576762492352837</v>
      </c>
      <c r="AI39" s="304">
        <v>0.25603033159454991</v>
      </c>
      <c r="AJ39" s="304">
        <v>9.5909248340574391E-2</v>
      </c>
      <c r="AK39" s="306"/>
      <c r="AL39" s="304">
        <v>0.2910881733664511</v>
      </c>
      <c r="AM39" s="304">
        <v>0.21657929802537507</v>
      </c>
      <c r="AN39" s="304">
        <v>0.17577014572617616</v>
      </c>
    </row>
    <row r="40" spans="1:40" x14ac:dyDescent="0.2">
      <c r="A40" s="13" t="str">
        <f t="shared" si="63"/>
        <v>Process, plant and machine operatives</v>
      </c>
      <c r="B40" s="304">
        <f t="shared" si="66"/>
        <v>18.287335799549503</v>
      </c>
      <c r="C40" s="304">
        <f t="shared" si="64"/>
        <v>17.903004299692309</v>
      </c>
      <c r="D40" s="304">
        <f t="shared" si="65"/>
        <v>15.680340428964701</v>
      </c>
      <c r="E40" s="304"/>
      <c r="F40" s="304">
        <v>2.6534307912238972E-3</v>
      </c>
      <c r="G40" s="304">
        <v>3.3776125294924715E-3</v>
      </c>
      <c r="H40" s="304">
        <v>4.9055640413389924E-3</v>
      </c>
      <c r="I40" s="304"/>
      <c r="J40" s="304">
        <v>0.17563315410175639</v>
      </c>
      <c r="K40" s="304">
        <v>0.288061359390205</v>
      </c>
      <c r="L40" s="304">
        <v>0.51431903958656988</v>
      </c>
      <c r="M40" s="304"/>
      <c r="N40" s="304">
        <v>0.50718065804405665</v>
      </c>
      <c r="O40" s="304">
        <v>0.67311365013208113</v>
      </c>
      <c r="P40" s="304">
        <v>0.95136187346156431</v>
      </c>
      <c r="Q40" s="306"/>
      <c r="R40" s="305">
        <v>0.29951765497871385</v>
      </c>
      <c r="S40" s="305">
        <v>0.33289263153373494</v>
      </c>
      <c r="T40" s="305">
        <v>0.36234157662527644</v>
      </c>
      <c r="U40" s="306"/>
      <c r="V40" s="305">
        <v>0.56061251800113721</v>
      </c>
      <c r="W40" s="305">
        <v>0.65306805517762745</v>
      </c>
      <c r="X40" s="305">
        <v>0.66925527155864162</v>
      </c>
      <c r="Y40" s="306"/>
      <c r="Z40" s="305">
        <v>4.3225396349543788</v>
      </c>
      <c r="AA40" s="305">
        <v>5.1402359998444842</v>
      </c>
      <c r="AB40" s="305">
        <v>5.4761289604577872</v>
      </c>
      <c r="AC40" s="306"/>
      <c r="AD40" s="305">
        <v>5.6223180419975938</v>
      </c>
      <c r="AE40" s="305">
        <v>6.5960456751473346</v>
      </c>
      <c r="AF40" s="305">
        <v>6.0226578991066964</v>
      </c>
      <c r="AG40" s="306"/>
      <c r="AH40" s="305">
        <v>4.1477272245144565</v>
      </c>
      <c r="AI40" s="305">
        <v>3.4518913082697189</v>
      </c>
      <c r="AJ40" s="305">
        <v>1.429817778939978</v>
      </c>
      <c r="AK40" s="306"/>
      <c r="AL40" s="305">
        <v>2.6491534821661871</v>
      </c>
      <c r="AM40" s="305">
        <v>0.76431800766762814</v>
      </c>
      <c r="AN40" s="305">
        <v>0.24955246518684882</v>
      </c>
    </row>
    <row r="41" spans="1:40" x14ac:dyDescent="0.2">
      <c r="A41" s="39" t="str">
        <f t="shared" si="63"/>
        <v>Elementary occupations</v>
      </c>
      <c r="B41" s="307">
        <f t="shared" si="66"/>
        <v>5.1476880560328029</v>
      </c>
      <c r="C41" s="307">
        <f t="shared" si="64"/>
        <v>5.9104376381289283</v>
      </c>
      <c r="D41" s="307">
        <f>SUM(H41,L41,P41,T41,X41,AB41,AF41,AJ41,AN41)</f>
        <v>5.2814406874149613</v>
      </c>
      <c r="E41" s="307"/>
      <c r="F41" s="307">
        <v>9.047070942092849E-3</v>
      </c>
      <c r="G41" s="307">
        <v>1.063534349385948E-2</v>
      </c>
      <c r="H41" s="307">
        <v>1.5549987141814874E-2</v>
      </c>
      <c r="I41" s="307"/>
      <c r="J41" s="307">
        <v>5.622911808544731E-2</v>
      </c>
      <c r="K41" s="307">
        <v>8.5565516087862892E-2</v>
      </c>
      <c r="L41" s="307">
        <v>0.13305683731314843</v>
      </c>
      <c r="M41" s="307"/>
      <c r="N41" s="307">
        <v>0.19052867361803319</v>
      </c>
      <c r="O41" s="307">
        <v>0.34111607724918008</v>
      </c>
      <c r="P41" s="307">
        <v>0.47936578858608081</v>
      </c>
      <c r="Q41" s="308"/>
      <c r="R41" s="307">
        <v>0.12677332782340461</v>
      </c>
      <c r="S41" s="307">
        <v>0.2029826116618392</v>
      </c>
      <c r="T41" s="307">
        <v>0.27985354917277344</v>
      </c>
      <c r="U41" s="308"/>
      <c r="V41" s="307">
        <v>9.5770521577688075E-2</v>
      </c>
      <c r="W41" s="307">
        <v>0.15813066417863533</v>
      </c>
      <c r="X41" s="307">
        <v>0.20275866118113706</v>
      </c>
      <c r="Y41" s="308"/>
      <c r="Z41" s="307">
        <v>0.59606122177768184</v>
      </c>
      <c r="AA41" s="307">
        <v>0.78439924598012833</v>
      </c>
      <c r="AB41" s="307">
        <v>0.79240151450419716</v>
      </c>
      <c r="AC41" s="308"/>
      <c r="AD41" s="307">
        <v>1.2608669578271705</v>
      </c>
      <c r="AE41" s="307">
        <v>1.7261911784896855</v>
      </c>
      <c r="AF41" s="307">
        <v>1.5978508798274593</v>
      </c>
      <c r="AG41" s="308"/>
      <c r="AH41" s="307">
        <v>1.7726235341562351</v>
      </c>
      <c r="AI41" s="307">
        <v>1.9662753578872731</v>
      </c>
      <c r="AJ41" s="307">
        <v>1.4515859674046208</v>
      </c>
      <c r="AK41" s="308"/>
      <c r="AL41" s="307">
        <v>1.0397876302250493</v>
      </c>
      <c r="AM41" s="307">
        <v>0.63514164310046428</v>
      </c>
      <c r="AN41" s="307">
        <v>0.3290175022837295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Greater Birmingham and Solihull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72.139999999999915</v>
      </c>
      <c r="C50" s="305">
        <f>SUM(C51:C59)</f>
        <v>72.486999999999995</v>
      </c>
      <c r="D50" s="305">
        <f>SUM(D51:D59)</f>
        <v>74.139999999999887</v>
      </c>
      <c r="E50" s="304"/>
      <c r="F50" s="305">
        <f>SUM(F51:F59)</f>
        <v>0.16635399227205958</v>
      </c>
      <c r="G50" s="305">
        <f>SUM(G51:G59)</f>
        <v>0.22781879291104093</v>
      </c>
      <c r="H50" s="305">
        <f>SUM(H51:H59)</f>
        <v>0.41594259395369454</v>
      </c>
      <c r="I50" s="304"/>
      <c r="J50" s="305">
        <f>SUM(J51:J59)</f>
        <v>2.7698663531296073</v>
      </c>
      <c r="K50" s="305">
        <f>SUM(K51:K59)</f>
        <v>3.761105960034163</v>
      </c>
      <c r="L50" s="305">
        <f>SUM(L51:L59)</f>
        <v>6.1312200406467596</v>
      </c>
      <c r="M50" s="304"/>
      <c r="N50" s="305">
        <f>SUM(N51:N59)</f>
        <v>5.597963565931094</v>
      </c>
      <c r="O50" s="305">
        <f>SUM(O51:O59)</f>
        <v>5.9344584229856236</v>
      </c>
      <c r="P50" s="305">
        <f>SUM(P51:P59)</f>
        <v>6.8844989007395823</v>
      </c>
      <c r="Q50" s="304"/>
      <c r="R50" s="305">
        <f>SUM(R51:R59)</f>
        <v>2.1653419509883225</v>
      </c>
      <c r="S50" s="305">
        <f>SUM(S51:S59)</f>
        <v>2.331103405171091</v>
      </c>
      <c r="T50" s="305">
        <f>SUM(T51:T59)</f>
        <v>2.9141118032679882</v>
      </c>
      <c r="U50" s="304"/>
      <c r="V50" s="305">
        <f>SUM(V51:V59)</f>
        <v>4.2618003650113598</v>
      </c>
      <c r="W50" s="305">
        <f>SUM(W51:W59)</f>
        <v>4.4456978093810635</v>
      </c>
      <c r="X50" s="305">
        <f>SUM(X51:X59)</f>
        <v>5.3423283680806772</v>
      </c>
      <c r="Y50" s="304"/>
      <c r="Z50" s="305">
        <f>SUM(Z51:Z59)</f>
        <v>21.624309155996663</v>
      </c>
      <c r="AA50" s="305">
        <f>SUM(AA51:AA59)</f>
        <v>22.421368112660794</v>
      </c>
      <c r="AB50" s="305">
        <f>SUM(AB51:AB59)</f>
        <v>23.656464527984586</v>
      </c>
      <c r="AC50" s="304"/>
      <c r="AD50" s="305">
        <f>SUM(AD51:AD59)</f>
        <v>18.68928059810829</v>
      </c>
      <c r="AE50" s="305">
        <f>SUM(AE51:AE59)</f>
        <v>20.567263738062302</v>
      </c>
      <c r="AF50" s="305">
        <f>SUM(AF51:AF59)</f>
        <v>20.773416962205935</v>
      </c>
      <c r="AG50" s="304"/>
      <c r="AH50" s="305">
        <f>SUM(AH51:AH59)</f>
        <v>10.735924637134618</v>
      </c>
      <c r="AI50" s="305">
        <f>SUM(AI51:AI59)</f>
        <v>9.5383373311802551</v>
      </c>
      <c r="AJ50" s="305">
        <f>SUM(AJ51:AJ59)</f>
        <v>6.9432230931962664</v>
      </c>
      <c r="AK50" s="304"/>
      <c r="AL50" s="305">
        <f>SUM(AL51:AL59)</f>
        <v>6.1291593814279013</v>
      </c>
      <c r="AM50" s="305">
        <f>SUM(AM51:AM59)</f>
        <v>3.2598464276136583</v>
      </c>
      <c r="AN50" s="305">
        <f>SUM(AN51:AN59)</f>
        <v>1.0787937099244012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6.5456989595823281</v>
      </c>
      <c r="C51" s="304">
        <f t="shared" ref="C51:D51" si="68">SUM(G51,K51,O51,S51,W51,AA51,AE51,AI51,AM51)</f>
        <v>5.8819833845022318</v>
      </c>
      <c r="D51" s="304">
        <f t="shared" si="68"/>
        <v>6.7621993703014001</v>
      </c>
      <c r="E51" s="304"/>
      <c r="F51" s="304">
        <v>1.6754883032562732E-2</v>
      </c>
      <c r="G51" s="304">
        <v>2.138005727637711E-2</v>
      </c>
      <c r="H51" s="304">
        <v>3.6827202080198705E-2</v>
      </c>
      <c r="I51" s="304"/>
      <c r="J51" s="304">
        <v>0.6754750716366773</v>
      </c>
      <c r="K51" s="304">
        <v>0.81072635152825678</v>
      </c>
      <c r="L51" s="304">
        <v>1.415085476889635</v>
      </c>
      <c r="M51" s="304"/>
      <c r="N51" s="304">
        <v>1.069846679182253</v>
      </c>
      <c r="O51" s="304">
        <v>0.96501581841829642</v>
      </c>
      <c r="P51" s="304">
        <v>1.0341900202933261</v>
      </c>
      <c r="Q51" s="304"/>
      <c r="R51" s="304">
        <v>0.315170758718745</v>
      </c>
      <c r="S51" s="304">
        <v>0.27607041534330246</v>
      </c>
      <c r="T51" s="304">
        <v>0.30086652727816021</v>
      </c>
      <c r="U51" s="304"/>
      <c r="V51" s="304">
        <v>0.69477559772281716</v>
      </c>
      <c r="W51" s="304">
        <v>0.62302782256070954</v>
      </c>
      <c r="X51" s="304">
        <v>0.72538002818252822</v>
      </c>
      <c r="Y51" s="304"/>
      <c r="Z51" s="304">
        <v>1.6784615676827479</v>
      </c>
      <c r="AA51" s="304">
        <v>1.5289126445371137</v>
      </c>
      <c r="AB51" s="304">
        <v>1.9384639132081321</v>
      </c>
      <c r="AC51" s="304"/>
      <c r="AD51" s="304">
        <v>0.95844063767560517</v>
      </c>
      <c r="AE51" s="304">
        <v>0.83698532399561398</v>
      </c>
      <c r="AF51" s="304">
        <v>0.74052156624466325</v>
      </c>
      <c r="AG51" s="304"/>
      <c r="AH51" s="304">
        <v>0.650106805382627</v>
      </c>
      <c r="AI51" s="304">
        <v>0.48784248290061044</v>
      </c>
      <c r="AJ51" s="304">
        <v>0.33530896242289632</v>
      </c>
      <c r="AK51" s="304"/>
      <c r="AL51" s="304">
        <v>0.48666695854829195</v>
      </c>
      <c r="AM51" s="304">
        <v>0.33202246794195156</v>
      </c>
      <c r="AN51" s="304">
        <v>0.23555567370186054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8.5399040167038542</v>
      </c>
      <c r="C52" s="304">
        <f t="shared" ref="C52:C59" si="70">SUM(G52,K52,O52,S52,W52,AA52,AE52,AI52,AM52)</f>
        <v>9.2601902582420461</v>
      </c>
      <c r="D52" s="304">
        <f t="shared" ref="D52:D59" si="71">SUM(H52,L52,P52,T52,X52,AB52,AF52,AJ52,AN52)</f>
        <v>10.767484962525229</v>
      </c>
      <c r="E52" s="304"/>
      <c r="F52" s="304">
        <v>7.7510700054922499E-2</v>
      </c>
      <c r="G52" s="304">
        <v>0.10212060402976865</v>
      </c>
      <c r="H52" s="304">
        <v>0.14325113051108423</v>
      </c>
      <c r="I52" s="304"/>
      <c r="J52" s="304">
        <v>1.0315827541064768</v>
      </c>
      <c r="K52" s="304">
        <v>1.4454150607776688</v>
      </c>
      <c r="L52" s="304">
        <v>2.2454116862402662</v>
      </c>
      <c r="M52" s="304"/>
      <c r="N52" s="304">
        <v>1.7047686613137405</v>
      </c>
      <c r="O52" s="304">
        <v>1.6582390338590891</v>
      </c>
      <c r="P52" s="304">
        <v>1.692037123279204</v>
      </c>
      <c r="Q52" s="304"/>
      <c r="R52" s="304">
        <v>0.26102260973711605</v>
      </c>
      <c r="S52" s="304">
        <v>0.20501967010912256</v>
      </c>
      <c r="T52" s="304">
        <v>0.2285424274000302</v>
      </c>
      <c r="U52" s="304"/>
      <c r="V52" s="304">
        <v>0.72190220783547598</v>
      </c>
      <c r="W52" s="304">
        <v>0.61310917371652229</v>
      </c>
      <c r="X52" s="304">
        <v>0.46738699252145477</v>
      </c>
      <c r="Y52" s="304"/>
      <c r="Z52" s="304">
        <v>2.4809190509063579</v>
      </c>
      <c r="AA52" s="304">
        <v>2.8613397549269357</v>
      </c>
      <c r="AB52" s="304">
        <v>3.6687545178471406</v>
      </c>
      <c r="AC52" s="304"/>
      <c r="AD52" s="304">
        <v>1.4213576308050937</v>
      </c>
      <c r="AE52" s="304">
        <v>1.7139976712587313</v>
      </c>
      <c r="AF52" s="304">
        <v>1.9273486788772458</v>
      </c>
      <c r="AG52" s="304"/>
      <c r="AH52" s="304">
        <v>0.49630658920751669</v>
      </c>
      <c r="AI52" s="304">
        <v>0.42620340430885939</v>
      </c>
      <c r="AJ52" s="304">
        <v>0.28345747462434379</v>
      </c>
      <c r="AK52" s="304"/>
      <c r="AL52" s="304">
        <v>0.34453381273715483</v>
      </c>
      <c r="AM52" s="304">
        <v>0.23474588525534792</v>
      </c>
      <c r="AN52" s="304">
        <v>0.11129493122445877</v>
      </c>
    </row>
    <row r="53" spans="1:40" x14ac:dyDescent="0.2">
      <c r="A53" s="13" t="str">
        <f t="shared" si="67"/>
        <v>Associate professional occupations</v>
      </c>
      <c r="B53" s="304">
        <f t="shared" si="69"/>
        <v>3.9571456840004968</v>
      </c>
      <c r="C53" s="304">
        <f t="shared" si="70"/>
        <v>3.8295591130604283</v>
      </c>
      <c r="D53" s="304">
        <f t="shared" si="71"/>
        <v>4.2757728037276292</v>
      </c>
      <c r="E53" s="304"/>
      <c r="F53" s="304">
        <v>9.061842006340845E-3</v>
      </c>
      <c r="G53" s="304">
        <v>1.1454064533500325E-2</v>
      </c>
      <c r="H53" s="304">
        <v>1.9906594506895664E-2</v>
      </c>
      <c r="I53" s="304"/>
      <c r="J53" s="304">
        <v>0.31434439218573368</v>
      </c>
      <c r="K53" s="304">
        <v>0.41969943046538516</v>
      </c>
      <c r="L53" s="304">
        <v>0.71943690866281118</v>
      </c>
      <c r="M53" s="304"/>
      <c r="N53" s="304">
        <v>0.63521695933382916</v>
      </c>
      <c r="O53" s="304">
        <v>0.63466399027980924</v>
      </c>
      <c r="P53" s="304">
        <v>0.71932122351136585</v>
      </c>
      <c r="Q53" s="304"/>
      <c r="R53" s="304">
        <v>0.27701023305577466</v>
      </c>
      <c r="S53" s="304">
        <v>0.29464628659177045</v>
      </c>
      <c r="T53" s="304">
        <v>0.3702206269726882</v>
      </c>
      <c r="U53" s="304"/>
      <c r="V53" s="304">
        <v>0.57331767400363287</v>
      </c>
      <c r="W53" s="304">
        <v>0.55568511575824753</v>
      </c>
      <c r="X53" s="304">
        <v>0.65733475181728296</v>
      </c>
      <c r="Y53" s="304"/>
      <c r="Z53" s="304">
        <v>0.74185652185485929</v>
      </c>
      <c r="AA53" s="304">
        <v>0.61974829152166466</v>
      </c>
      <c r="AB53" s="304">
        <v>0.58290527157727678</v>
      </c>
      <c r="AC53" s="304"/>
      <c r="AD53" s="304">
        <v>0.69868633379027334</v>
      </c>
      <c r="AE53" s="304">
        <v>0.69800226803888621</v>
      </c>
      <c r="AF53" s="304">
        <v>0.75341694391602276</v>
      </c>
      <c r="AG53" s="304"/>
      <c r="AH53" s="304">
        <v>0.55807130657780135</v>
      </c>
      <c r="AI53" s="304">
        <v>0.50334067128330606</v>
      </c>
      <c r="AJ53" s="304">
        <v>0.38409247875993213</v>
      </c>
      <c r="AK53" s="304"/>
      <c r="AL53" s="304">
        <v>0.14958042119225201</v>
      </c>
      <c r="AM53" s="304">
        <v>9.2318994587858749E-2</v>
      </c>
      <c r="AN53" s="304">
        <v>6.9138004003353806E-2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5.6539008645800708</v>
      </c>
      <c r="C54" s="304">
        <f t="shared" si="70"/>
        <v>5.5552777132437745</v>
      </c>
      <c r="D54" s="304">
        <f t="shared" si="71"/>
        <v>5.3365889044989316</v>
      </c>
      <c r="E54" s="304"/>
      <c r="F54" s="304">
        <v>4.5239928111487984E-2</v>
      </c>
      <c r="G54" s="304">
        <v>6.8119924728286901E-2</v>
      </c>
      <c r="H54" s="304">
        <v>0.1749092118376426</v>
      </c>
      <c r="I54" s="304"/>
      <c r="J54" s="304">
        <v>0.31432202397871567</v>
      </c>
      <c r="K54" s="304">
        <v>0.45391597418695023</v>
      </c>
      <c r="L54" s="304">
        <v>0.71271777008324344</v>
      </c>
      <c r="M54" s="304"/>
      <c r="N54" s="304">
        <v>0.87158227496126817</v>
      </c>
      <c r="O54" s="304">
        <v>1.0541488076051693</v>
      </c>
      <c r="P54" s="304">
        <v>1.3868145652299613</v>
      </c>
      <c r="Q54" s="304"/>
      <c r="R54" s="304">
        <v>0.54857766335544733</v>
      </c>
      <c r="S54" s="304">
        <v>0.62050454711881609</v>
      </c>
      <c r="T54" s="304">
        <v>0.82520240478199813</v>
      </c>
      <c r="U54" s="304"/>
      <c r="V54" s="304">
        <v>0.30035763907069779</v>
      </c>
      <c r="W54" s="304">
        <v>0.32741831654583259</v>
      </c>
      <c r="X54" s="304">
        <v>0.48874318636331954</v>
      </c>
      <c r="Y54" s="304"/>
      <c r="Z54" s="304">
        <v>0.96051403490594267</v>
      </c>
      <c r="AA54" s="304">
        <v>0.86597376406037663</v>
      </c>
      <c r="AB54" s="304">
        <v>0.6263450999461101</v>
      </c>
      <c r="AC54" s="304"/>
      <c r="AD54" s="304">
        <v>0.91005413921286549</v>
      </c>
      <c r="AE54" s="304">
        <v>0.73563333008654452</v>
      </c>
      <c r="AF54" s="304">
        <v>0.36218943739785076</v>
      </c>
      <c r="AG54" s="304"/>
      <c r="AH54" s="304">
        <v>1.2889871168453975</v>
      </c>
      <c r="AI54" s="304">
        <v>1.2675703252505981</v>
      </c>
      <c r="AJ54" s="304">
        <v>0.73659352362106356</v>
      </c>
      <c r="AK54" s="304"/>
      <c r="AL54" s="304">
        <v>0.4142660441382483</v>
      </c>
      <c r="AM54" s="304">
        <v>0.16199272366119957</v>
      </c>
      <c r="AN54" s="304">
        <v>2.3073705237741788E-2</v>
      </c>
    </row>
    <row r="55" spans="1:40" x14ac:dyDescent="0.2">
      <c r="A55" s="13" t="str">
        <f t="shared" si="67"/>
        <v>Skilled trades occupations</v>
      </c>
      <c r="B55" s="304">
        <f t="shared" si="69"/>
        <v>36.076102989186452</v>
      </c>
      <c r="C55" s="304">
        <f t="shared" si="70"/>
        <v>35.817317798484119</v>
      </c>
      <c r="D55" s="304">
        <f t="shared" si="71"/>
        <v>33.682630459467021</v>
      </c>
      <c r="E55" s="304"/>
      <c r="F55" s="304">
        <v>3.8434291379387383E-3</v>
      </c>
      <c r="G55" s="304">
        <v>5.1991537408538919E-3</v>
      </c>
      <c r="H55" s="304">
        <v>6.9854734546615843E-3</v>
      </c>
      <c r="I55" s="304"/>
      <c r="J55" s="304">
        <v>0.25749084741897671</v>
      </c>
      <c r="K55" s="304">
        <v>0.37024216895455925</v>
      </c>
      <c r="L55" s="304">
        <v>0.58410861713080553</v>
      </c>
      <c r="M55" s="304"/>
      <c r="N55" s="304">
        <v>0.92610739432177258</v>
      </c>
      <c r="O55" s="304">
        <v>1.1348882414602959</v>
      </c>
      <c r="P55" s="304">
        <v>1.4052735133563128</v>
      </c>
      <c r="Q55" s="304"/>
      <c r="R55" s="304">
        <v>0.59108389409805095</v>
      </c>
      <c r="S55" s="304">
        <v>0.70888781513976939</v>
      </c>
      <c r="T55" s="304">
        <v>0.86966154679983687</v>
      </c>
      <c r="U55" s="304"/>
      <c r="V55" s="304">
        <v>1.5421064816029697</v>
      </c>
      <c r="W55" s="304">
        <v>1.784923218518593</v>
      </c>
      <c r="X55" s="304">
        <v>2.3112722888470527</v>
      </c>
      <c r="Y55" s="304"/>
      <c r="Z55" s="304">
        <v>12.770885054603259</v>
      </c>
      <c r="AA55" s="304">
        <v>12.879914926764943</v>
      </c>
      <c r="AB55" s="304">
        <v>11.9999768284697</v>
      </c>
      <c r="AC55" s="304"/>
      <c r="AD55" s="304">
        <v>11.334012331083231</v>
      </c>
      <c r="AE55" s="304">
        <v>12.569661784174993</v>
      </c>
      <c r="AF55" s="304">
        <v>12.509129071763322</v>
      </c>
      <c r="AG55" s="304"/>
      <c r="AH55" s="304">
        <v>5.1858082139037709</v>
      </c>
      <c r="AI55" s="304">
        <v>4.5541107570537536</v>
      </c>
      <c r="AJ55" s="304">
        <v>3.6167101340495056</v>
      </c>
      <c r="AK55" s="304"/>
      <c r="AL55" s="304">
        <v>3.4647653430164893</v>
      </c>
      <c r="AM55" s="304">
        <v>1.8094897326763519</v>
      </c>
      <c r="AN55" s="304">
        <v>0.37951298559582602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0.16366400848354859</v>
      </c>
      <c r="C56" s="304">
        <f t="shared" si="70"/>
        <v>0.15130980089520982</v>
      </c>
      <c r="D56" s="304">
        <f t="shared" si="71"/>
        <v>0.16464761793895077</v>
      </c>
      <c r="E56" s="304"/>
      <c r="F56" s="304">
        <v>6.9950476108050858E-5</v>
      </c>
      <c r="G56" s="304">
        <v>8.6449384086259608E-5</v>
      </c>
      <c r="H56" s="304">
        <v>1.9197077545991966E-4</v>
      </c>
      <c r="I56" s="304"/>
      <c r="J56" s="304">
        <v>9.6276408601206464E-3</v>
      </c>
      <c r="K56" s="304">
        <v>1.1169850602811181E-2</v>
      </c>
      <c r="L56" s="304">
        <v>1.5413708875541589E-2</v>
      </c>
      <c r="M56" s="304"/>
      <c r="N56" s="304">
        <v>1.1032703627433242E-2</v>
      </c>
      <c r="O56" s="304">
        <v>1.0467080984606084E-2</v>
      </c>
      <c r="P56" s="304">
        <v>1.2159054647484702E-2</v>
      </c>
      <c r="Q56" s="304"/>
      <c r="R56" s="304">
        <v>2.2019240832134505E-3</v>
      </c>
      <c r="S56" s="304">
        <v>2.1416996639861564E-3</v>
      </c>
      <c r="T56" s="304">
        <v>2.5873858241832917E-3</v>
      </c>
      <c r="U56" s="304"/>
      <c r="V56" s="304">
        <v>4.7570962951401421E-3</v>
      </c>
      <c r="W56" s="304">
        <v>4.6952736772683176E-3</v>
      </c>
      <c r="X56" s="304">
        <v>5.2666554795016392E-3</v>
      </c>
      <c r="Y56" s="304"/>
      <c r="Z56" s="304">
        <v>5.8204250455714493E-2</v>
      </c>
      <c r="AA56" s="304">
        <v>6.3377551007795033E-2</v>
      </c>
      <c r="AB56" s="304">
        <v>7.8499210517434456E-2</v>
      </c>
      <c r="AC56" s="304"/>
      <c r="AD56" s="304">
        <v>1.8092240158771984E-2</v>
      </c>
      <c r="AE56" s="304">
        <v>1.6804525854113357E-2</v>
      </c>
      <c r="AF56" s="304">
        <v>1.918407047312037E-2</v>
      </c>
      <c r="AG56" s="304"/>
      <c r="AH56" s="304">
        <v>3.0744160050377334E-2</v>
      </c>
      <c r="AI56" s="304">
        <v>2.4388396993036365E-2</v>
      </c>
      <c r="AJ56" s="304">
        <v>2.1227801699030383E-2</v>
      </c>
      <c r="AK56" s="304"/>
      <c r="AL56" s="304">
        <v>2.8934042476669253E-2</v>
      </c>
      <c r="AM56" s="304">
        <v>1.8178972727507063E-2</v>
      </c>
      <c r="AN56" s="304">
        <v>1.0117759647194404E-2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1.3598187949721519</v>
      </c>
      <c r="C57" s="304">
        <f t="shared" si="70"/>
        <v>1.4064164509035433</v>
      </c>
      <c r="D57" s="304">
        <f t="shared" si="71"/>
        <v>1.4554899349614898</v>
      </c>
      <c r="E57" s="304"/>
      <c r="F57" s="304">
        <v>2.4700102881801207E-3</v>
      </c>
      <c r="G57" s="304">
        <v>3.4451139625782832E-3</v>
      </c>
      <c r="H57" s="304">
        <v>6.9904329458625727E-3</v>
      </c>
      <c r="I57" s="304"/>
      <c r="J57" s="304">
        <v>7.6431634337331009E-2</v>
      </c>
      <c r="K57" s="304">
        <v>9.9926950920121244E-2</v>
      </c>
      <c r="L57" s="304">
        <v>0.14565616822754499</v>
      </c>
      <c r="M57" s="304"/>
      <c r="N57" s="304">
        <v>0.21658974279929799</v>
      </c>
      <c r="O57" s="304">
        <v>0.2447831627583113</v>
      </c>
      <c r="P57" s="304">
        <v>0.28671717915299821</v>
      </c>
      <c r="Q57" s="304"/>
      <c r="R57" s="304">
        <v>6.2302940706086239E-2</v>
      </c>
      <c r="S57" s="304">
        <v>7.6848019087466496E-2</v>
      </c>
      <c r="T57" s="304">
        <v>9.3284909365602589E-2</v>
      </c>
      <c r="U57" s="304"/>
      <c r="V57" s="304">
        <v>7.8917380479259891E-2</v>
      </c>
      <c r="W57" s="304">
        <v>8.9080700360039608E-2</v>
      </c>
      <c r="X57" s="304">
        <v>0.10240032986781446</v>
      </c>
      <c r="Y57" s="304"/>
      <c r="Z57" s="304">
        <v>0.48638896492369166</v>
      </c>
      <c r="AA57" s="304">
        <v>0.5289853504048031</v>
      </c>
      <c r="AB57" s="304">
        <v>0.59216967309323354</v>
      </c>
      <c r="AC57" s="304"/>
      <c r="AD57" s="304">
        <v>8.4590630806857275E-2</v>
      </c>
      <c r="AE57" s="304">
        <v>7.7594901170143699E-2</v>
      </c>
      <c r="AF57" s="304">
        <v>4.2857999290861579E-2</v>
      </c>
      <c r="AG57" s="304"/>
      <c r="AH57" s="304">
        <v>0.14014374810846897</v>
      </c>
      <c r="AI57" s="304">
        <v>0.12149872707945625</v>
      </c>
      <c r="AJ57" s="304">
        <v>5.7657130511089574E-2</v>
      </c>
      <c r="AK57" s="304"/>
      <c r="AL57" s="304">
        <v>0.21198374252297858</v>
      </c>
      <c r="AM57" s="304">
        <v>0.16425352516062325</v>
      </c>
      <c r="AN57" s="304">
        <v>0.12775611250648225</v>
      </c>
    </row>
    <row r="58" spans="1:40" x14ac:dyDescent="0.2">
      <c r="A58" s="13" t="str">
        <f t="shared" si="67"/>
        <v>Process, plant and machine operatives</v>
      </c>
      <c r="B58" s="304">
        <f t="shared" si="69"/>
        <v>5.3717021551032476</v>
      </c>
      <c r="C58" s="304">
        <f t="shared" si="70"/>
        <v>5.74099853988064</v>
      </c>
      <c r="D58" s="304">
        <f t="shared" si="71"/>
        <v>6.0944337969753146</v>
      </c>
      <c r="E58" s="304"/>
      <c r="F58" s="304">
        <v>1.1022256149360948E-2</v>
      </c>
      <c r="G58" s="304">
        <v>1.5572520580135666E-2</v>
      </c>
      <c r="H58" s="304">
        <v>2.605838134270886E-2</v>
      </c>
      <c r="I58" s="304"/>
      <c r="J58" s="304">
        <v>5.4101579197891637E-2</v>
      </c>
      <c r="K58" s="304">
        <v>8.9313389318003353E-2</v>
      </c>
      <c r="L58" s="304">
        <v>0.17583311667685209</v>
      </c>
      <c r="M58" s="304"/>
      <c r="N58" s="304">
        <v>9.0745002939067482E-2</v>
      </c>
      <c r="O58" s="304">
        <v>0.1277080251796622</v>
      </c>
      <c r="P58" s="304">
        <v>0.21312534515532319</v>
      </c>
      <c r="Q58" s="304"/>
      <c r="R58" s="304">
        <v>8.6122456155307198E-2</v>
      </c>
      <c r="S58" s="304">
        <v>0.12181385484817459</v>
      </c>
      <c r="T58" s="304">
        <v>0.19545054318440319</v>
      </c>
      <c r="U58" s="304"/>
      <c r="V58" s="304">
        <v>0.20819450562360772</v>
      </c>
      <c r="W58" s="304">
        <v>0.24933513030440413</v>
      </c>
      <c r="X58" s="304">
        <v>0.31678171458378596</v>
      </c>
      <c r="Y58" s="304"/>
      <c r="Z58" s="304">
        <v>1.3474925334677672</v>
      </c>
      <c r="AA58" s="304">
        <v>1.6125039261375249</v>
      </c>
      <c r="AB58" s="304">
        <v>2.0133900248441607</v>
      </c>
      <c r="AC58" s="304"/>
      <c r="AD58" s="304">
        <v>1.9235750349137788</v>
      </c>
      <c r="AE58" s="304">
        <v>2.2694675617079207</v>
      </c>
      <c r="AF58" s="304">
        <v>2.4186320504352081</v>
      </c>
      <c r="AG58" s="304"/>
      <c r="AH58" s="304">
        <v>1.2506983394939506</v>
      </c>
      <c r="AI58" s="304">
        <v>1.0633059328399781</v>
      </c>
      <c r="AJ58" s="304">
        <v>0.67536735869016939</v>
      </c>
      <c r="AK58" s="304"/>
      <c r="AL58" s="304">
        <v>0.39975044716251579</v>
      </c>
      <c r="AM58" s="304">
        <v>0.19197819896483606</v>
      </c>
      <c r="AN58" s="304">
        <v>5.9795262062702241E-2</v>
      </c>
    </row>
    <row r="59" spans="1:40" x14ac:dyDescent="0.2">
      <c r="A59" s="13" t="str">
        <f t="shared" si="67"/>
        <v>Elementary occupations</v>
      </c>
      <c r="B59" s="304">
        <f t="shared" si="69"/>
        <v>4.4720625273877603</v>
      </c>
      <c r="C59" s="304">
        <f t="shared" si="70"/>
        <v>4.8439469407880065</v>
      </c>
      <c r="D59" s="304">
        <f t="shared" si="71"/>
        <v>5.6007521496039212</v>
      </c>
      <c r="E59" s="304"/>
      <c r="F59" s="304">
        <v>3.8099301515767415E-4</v>
      </c>
      <c r="G59" s="304">
        <v>4.4090467545384134E-4</v>
      </c>
      <c r="H59" s="304">
        <v>8.2219649918035002E-4</v>
      </c>
      <c r="I59" s="304"/>
      <c r="J59" s="304">
        <v>3.6490409407683853E-2</v>
      </c>
      <c r="K59" s="304">
        <v>6.0696783280406938E-2</v>
      </c>
      <c r="L59" s="304">
        <v>0.11755658786005982</v>
      </c>
      <c r="M59" s="304"/>
      <c r="N59" s="304">
        <v>7.2074147452431209E-2</v>
      </c>
      <c r="O59" s="304">
        <v>0.10454426244038474</v>
      </c>
      <c r="P59" s="304">
        <v>0.13486087611360681</v>
      </c>
      <c r="Q59" s="304"/>
      <c r="R59" s="304">
        <v>2.1849471078581612E-2</v>
      </c>
      <c r="S59" s="304">
        <v>2.5171097268682958E-2</v>
      </c>
      <c r="T59" s="304">
        <v>2.8295431661085557E-2</v>
      </c>
      <c r="U59" s="304"/>
      <c r="V59" s="304">
        <v>0.13747178237775901</v>
      </c>
      <c r="W59" s="304">
        <v>0.19842305793944615</v>
      </c>
      <c r="X59" s="304">
        <v>0.26776242041793774</v>
      </c>
      <c r="Y59" s="304"/>
      <c r="Z59" s="304">
        <v>1.0995871771963244</v>
      </c>
      <c r="AA59" s="304">
        <v>1.4606119032996365</v>
      </c>
      <c r="AB59" s="304">
        <v>2.1559599884813943</v>
      </c>
      <c r="AC59" s="304"/>
      <c r="AD59" s="304">
        <v>1.3404716196618129</v>
      </c>
      <c r="AE59" s="304">
        <v>1.6491163717753559</v>
      </c>
      <c r="AF59" s="304">
        <v>2.0001371438076405</v>
      </c>
      <c r="AG59" s="304"/>
      <c r="AH59" s="304">
        <v>1.1350583575647075</v>
      </c>
      <c r="AI59" s="304">
        <v>1.0900766334706573</v>
      </c>
      <c r="AJ59" s="304">
        <v>0.83280822881823524</v>
      </c>
      <c r="AK59" s="304"/>
      <c r="AL59" s="304">
        <v>0.62867856963330238</v>
      </c>
      <c r="AM59" s="304">
        <v>0.25486592663798202</v>
      </c>
      <c r="AN59" s="304">
        <v>6.2549275944781518E-2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286.73900000000015</v>
      </c>
      <c r="C62" s="305">
        <f>SUM(C63:C71)</f>
        <v>298.53700000000003</v>
      </c>
      <c r="D62" s="305">
        <f>SUM(D63:D71)</f>
        <v>317.12599999999975</v>
      </c>
      <c r="E62" s="304"/>
      <c r="F62" s="305">
        <f>SUM(F63:F71)</f>
        <v>0.84262893206646994</v>
      </c>
      <c r="G62" s="305">
        <f>SUM(G63:G71)</f>
        <v>1.2487259650501865</v>
      </c>
      <c r="H62" s="305">
        <f>SUM(H63:H71)</f>
        <v>2.4297352152331695</v>
      </c>
      <c r="I62" s="304"/>
      <c r="J62" s="305">
        <f>SUM(J63:J71)</f>
        <v>10.377281282067031</v>
      </c>
      <c r="K62" s="305">
        <f>SUM(K63:K71)</f>
        <v>14.844329136882203</v>
      </c>
      <c r="L62" s="305">
        <f>SUM(L63:L71)</f>
        <v>28.401136359414814</v>
      </c>
      <c r="M62" s="304"/>
      <c r="N62" s="305">
        <f>SUM(N63:N71)</f>
        <v>36.582004208626337</v>
      </c>
      <c r="O62" s="305">
        <f>SUM(O63:O71)</f>
        <v>42.832594465728675</v>
      </c>
      <c r="P62" s="305">
        <f>SUM(P63:P71)</f>
        <v>59.143803541219683</v>
      </c>
      <c r="Q62" s="304"/>
      <c r="R62" s="305">
        <f>SUM(R63:R71)</f>
        <v>11.061102746882128</v>
      </c>
      <c r="S62" s="305">
        <f>SUM(S63:S71)</f>
        <v>12.605101808540201</v>
      </c>
      <c r="T62" s="305">
        <f>SUM(T63:T71)</f>
        <v>17.61376331773069</v>
      </c>
      <c r="U62" s="304"/>
      <c r="V62" s="305">
        <f>SUM(V63:V71)</f>
        <v>13.010793230623003</v>
      </c>
      <c r="W62" s="305">
        <f>SUM(W63:W71)</f>
        <v>14.572224387765175</v>
      </c>
      <c r="X62" s="305">
        <f>SUM(X63:X71)</f>
        <v>19.211628048855566</v>
      </c>
      <c r="Y62" s="304"/>
      <c r="Z62" s="305">
        <f>SUM(Z63:Z71)</f>
        <v>63.782767231053555</v>
      </c>
      <c r="AA62" s="305">
        <f>SUM(AA63:AA71)</f>
        <v>68.900165077755616</v>
      </c>
      <c r="AB62" s="305">
        <f>SUM(AB63:AB71)</f>
        <v>74.682733580965504</v>
      </c>
      <c r="AC62" s="304"/>
      <c r="AD62" s="305">
        <f>SUM(AD63:AD71)</f>
        <v>72.845687930353904</v>
      </c>
      <c r="AE62" s="305">
        <f>SUM(AE63:AE71)</f>
        <v>80.634971465937824</v>
      </c>
      <c r="AF62" s="305">
        <f>SUM(AF63:AF71)</f>
        <v>77.096190216735422</v>
      </c>
      <c r="AG62" s="304"/>
      <c r="AH62" s="305">
        <f>SUM(AH63:AH71)</f>
        <v>49.607714795936396</v>
      </c>
      <c r="AI62" s="305">
        <f>SUM(AI63:AI71)</f>
        <v>44.499468512419192</v>
      </c>
      <c r="AJ62" s="305">
        <f>SUM(AJ63:AJ71)</f>
        <v>27.318333957297476</v>
      </c>
      <c r="AK62" s="304"/>
      <c r="AL62" s="305">
        <f>SUM(AL63:AL71)</f>
        <v>28.629019642391313</v>
      </c>
      <c r="AM62" s="305">
        <f>SUM(AM63:AM71)</f>
        <v>18.399419179920919</v>
      </c>
      <c r="AN62" s="305">
        <f>SUM(AN63:AN71)</f>
        <v>11.228675762547418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38.617484430150384</v>
      </c>
      <c r="C63" s="304">
        <f t="shared" ref="C63:C71" si="73">SUM(G63,K63,O63,S63,W63,AA63,AE63,AI63,AM63)</f>
        <v>37.52258755594351</v>
      </c>
      <c r="D63" s="304">
        <f t="shared" ref="D63:D71" si="74">SUM(H63,L63,P63,T63,X63,AB63,AF63,AJ63,AN63)</f>
        <v>43.850079870155945</v>
      </c>
      <c r="E63" s="304"/>
      <c r="F63" s="304">
        <v>0.14480885515734815</v>
      </c>
      <c r="G63" s="304">
        <v>0.20368793392633369</v>
      </c>
      <c r="H63" s="304">
        <v>0.41922497597386904</v>
      </c>
      <c r="I63" s="304"/>
      <c r="J63" s="304">
        <v>2.3148290968568528</v>
      </c>
      <c r="K63" s="304">
        <v>3.0049663818634338</v>
      </c>
      <c r="L63" s="304">
        <v>5.8063607765762084</v>
      </c>
      <c r="M63" s="304"/>
      <c r="N63" s="304">
        <v>8.3355197967367527</v>
      </c>
      <c r="O63" s="304">
        <v>8.7760763351363202</v>
      </c>
      <c r="P63" s="304">
        <v>11.741006396843385</v>
      </c>
      <c r="Q63" s="304"/>
      <c r="R63" s="304">
        <v>1.6767278680935729</v>
      </c>
      <c r="S63" s="304">
        <v>1.6420626641485316</v>
      </c>
      <c r="T63" s="304">
        <v>2.2619028109475812</v>
      </c>
      <c r="U63" s="304"/>
      <c r="V63" s="304">
        <v>2.1988550862193335</v>
      </c>
      <c r="W63" s="304">
        <v>2.1237053652995361</v>
      </c>
      <c r="X63" s="304">
        <v>2.5558655970547379</v>
      </c>
      <c r="Y63" s="304"/>
      <c r="Z63" s="304">
        <v>7.6283560962388286</v>
      </c>
      <c r="AA63" s="304">
        <v>7.4022664085273613</v>
      </c>
      <c r="AB63" s="304">
        <v>8.5506083228909304</v>
      </c>
      <c r="AC63" s="304"/>
      <c r="AD63" s="304">
        <v>8.3699751633353507</v>
      </c>
      <c r="AE63" s="304">
        <v>8.1961124733649928</v>
      </c>
      <c r="AF63" s="304">
        <v>7.9889270652631312</v>
      </c>
      <c r="AG63" s="304"/>
      <c r="AH63" s="304">
        <v>6.4100322987615224</v>
      </c>
      <c r="AI63" s="304">
        <v>5.2333308293174419</v>
      </c>
      <c r="AJ63" s="304">
        <v>3.8020653461279217</v>
      </c>
      <c r="AK63" s="304"/>
      <c r="AL63" s="304">
        <v>1.5383801687508218</v>
      </c>
      <c r="AM63" s="304">
        <v>0.94037916435956348</v>
      </c>
      <c r="AN63" s="304">
        <v>0.72411857847817351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24.232513649235024</v>
      </c>
      <c r="C64" s="304">
        <f t="shared" si="73"/>
        <v>27.082521912753634</v>
      </c>
      <c r="D64" s="304">
        <f t="shared" si="74"/>
        <v>32.023731589992551</v>
      </c>
      <c r="E64" s="304"/>
      <c r="F64" s="304">
        <v>0.33652646291157878</v>
      </c>
      <c r="G64" s="304">
        <v>0.50582042900127244</v>
      </c>
      <c r="H64" s="304">
        <v>0.95731393613269455</v>
      </c>
      <c r="I64" s="304"/>
      <c r="J64" s="304">
        <v>2.5993779572051214</v>
      </c>
      <c r="K64" s="304">
        <v>3.7479795212289737</v>
      </c>
      <c r="L64" s="304">
        <v>6.6792445100372237</v>
      </c>
      <c r="M64" s="304"/>
      <c r="N64" s="304">
        <v>5.8791319556145405</v>
      </c>
      <c r="O64" s="304">
        <v>6.8945085546046485</v>
      </c>
      <c r="P64" s="304">
        <v>8.768443148434196</v>
      </c>
      <c r="Q64" s="304"/>
      <c r="R64" s="304">
        <v>0.96493050899073973</v>
      </c>
      <c r="S64" s="304">
        <v>0.95206205900040652</v>
      </c>
      <c r="T64" s="304">
        <v>1.0343569641994035</v>
      </c>
      <c r="U64" s="304"/>
      <c r="V64" s="304">
        <v>1.3423076984972941</v>
      </c>
      <c r="W64" s="304">
        <v>1.5101530669470438</v>
      </c>
      <c r="X64" s="304">
        <v>1.8123745453038795</v>
      </c>
      <c r="Y64" s="304"/>
      <c r="Z64" s="304">
        <v>5.2709605729811155</v>
      </c>
      <c r="AA64" s="304">
        <v>6.0112200824267168</v>
      </c>
      <c r="AB64" s="304">
        <v>6.9306690853984723</v>
      </c>
      <c r="AC64" s="304"/>
      <c r="AD64" s="304">
        <v>4.227031320453067</v>
      </c>
      <c r="AE64" s="304">
        <v>4.4439125481831301</v>
      </c>
      <c r="AF64" s="304">
        <v>3.8171536486900717</v>
      </c>
      <c r="AG64" s="304"/>
      <c r="AH64" s="304">
        <v>2.6213444524002467</v>
      </c>
      <c r="AI64" s="304">
        <v>2.368566663968831</v>
      </c>
      <c r="AJ64" s="304">
        <v>1.4319586308296488</v>
      </c>
      <c r="AK64" s="304"/>
      <c r="AL64" s="304">
        <v>0.99090272018131964</v>
      </c>
      <c r="AM64" s="304">
        <v>0.64829898739261205</v>
      </c>
      <c r="AN64" s="304">
        <v>0.59221712096695822</v>
      </c>
    </row>
    <row r="65" spans="1:40" x14ac:dyDescent="0.2">
      <c r="A65" s="13" t="str">
        <f t="shared" si="72"/>
        <v>Associate professional occupations</v>
      </c>
      <c r="B65" s="304">
        <f t="shared" si="75"/>
        <v>20.870691919394641</v>
      </c>
      <c r="C65" s="304">
        <f t="shared" si="73"/>
        <v>21.546200395830397</v>
      </c>
      <c r="D65" s="304">
        <f t="shared" si="74"/>
        <v>24.330552312318538</v>
      </c>
      <c r="E65" s="304"/>
      <c r="F65" s="304">
        <v>0.10629554287440669</v>
      </c>
      <c r="G65" s="304">
        <v>0.14104072278251029</v>
      </c>
      <c r="H65" s="304">
        <v>0.25599877676075516</v>
      </c>
      <c r="I65" s="304"/>
      <c r="J65" s="304">
        <v>1.0911710476718333</v>
      </c>
      <c r="K65" s="304">
        <v>1.477092872956941</v>
      </c>
      <c r="L65" s="304">
        <v>2.5724393000588868</v>
      </c>
      <c r="M65" s="304"/>
      <c r="N65" s="304">
        <v>4.0336160105347894</v>
      </c>
      <c r="O65" s="304">
        <v>4.3902129329957109</v>
      </c>
      <c r="P65" s="304">
        <v>5.6446615554624424</v>
      </c>
      <c r="Q65" s="304"/>
      <c r="R65" s="304">
        <v>0.95280774489420217</v>
      </c>
      <c r="S65" s="304">
        <v>1.0470238057895214</v>
      </c>
      <c r="T65" s="304">
        <v>1.4714845431614634</v>
      </c>
      <c r="U65" s="304"/>
      <c r="V65" s="304">
        <v>1.1857264135973511</v>
      </c>
      <c r="W65" s="304">
        <v>1.2737746210073235</v>
      </c>
      <c r="X65" s="304">
        <v>1.6152022546946154</v>
      </c>
      <c r="Y65" s="304"/>
      <c r="Z65" s="304">
        <v>4.9630299678152241</v>
      </c>
      <c r="AA65" s="304">
        <v>5.2775715405715218</v>
      </c>
      <c r="AB65" s="304">
        <v>5.9907875878658485</v>
      </c>
      <c r="AC65" s="304"/>
      <c r="AD65" s="304">
        <v>4.6306444933640938</v>
      </c>
      <c r="AE65" s="304">
        <v>5.0016545843931359</v>
      </c>
      <c r="AF65" s="304">
        <v>4.9104738853722569</v>
      </c>
      <c r="AG65" s="304"/>
      <c r="AH65" s="304">
        <v>2.748425471931268</v>
      </c>
      <c r="AI65" s="304">
        <v>2.220710224324105</v>
      </c>
      <c r="AJ65" s="304">
        <v>1.2696303885095821</v>
      </c>
      <c r="AK65" s="304"/>
      <c r="AL65" s="304">
        <v>1.1589752267114726</v>
      </c>
      <c r="AM65" s="304">
        <v>0.71711909100962734</v>
      </c>
      <c r="AN65" s="304">
        <v>0.59987402043268512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28.264632645400614</v>
      </c>
      <c r="C66" s="304">
        <f t="shared" si="73"/>
        <v>30.754756607287458</v>
      </c>
      <c r="D66" s="304">
        <f t="shared" si="74"/>
        <v>33.565013141561657</v>
      </c>
      <c r="E66" s="304"/>
      <c r="F66" s="304">
        <v>6.7927125354232509E-2</v>
      </c>
      <c r="G66" s="304">
        <v>0.1062425846178561</v>
      </c>
      <c r="H66" s="304">
        <v>0.20728451722657884</v>
      </c>
      <c r="I66" s="304"/>
      <c r="J66" s="304">
        <v>1.139832374586113</v>
      </c>
      <c r="K66" s="304">
        <v>1.7000016666041318</v>
      </c>
      <c r="L66" s="304">
        <v>3.1388352483874566</v>
      </c>
      <c r="M66" s="304"/>
      <c r="N66" s="304">
        <v>4.3422414979713926</v>
      </c>
      <c r="O66" s="304">
        <v>5.4989363647899072</v>
      </c>
      <c r="P66" s="304">
        <v>8.0503004933143796</v>
      </c>
      <c r="Q66" s="304"/>
      <c r="R66" s="304">
        <v>1.4738329318700405</v>
      </c>
      <c r="S66" s="304">
        <v>1.7335847891441278</v>
      </c>
      <c r="T66" s="304">
        <v>2.4163180668996231</v>
      </c>
      <c r="U66" s="304"/>
      <c r="V66" s="304">
        <v>1.4619219919052138</v>
      </c>
      <c r="W66" s="304">
        <v>1.6133666698041282</v>
      </c>
      <c r="X66" s="304">
        <v>2.0957115789237295</v>
      </c>
      <c r="Y66" s="304"/>
      <c r="Z66" s="304">
        <v>6.7452521912685697</v>
      </c>
      <c r="AA66" s="304">
        <v>7.5320460756890206</v>
      </c>
      <c r="AB66" s="304">
        <v>7.9642590148710033</v>
      </c>
      <c r="AC66" s="304"/>
      <c r="AD66" s="304">
        <v>8.3231126271959468</v>
      </c>
      <c r="AE66" s="304">
        <v>9.4016392223699121</v>
      </c>
      <c r="AF66" s="304">
        <v>8.4971237614360948</v>
      </c>
      <c r="AG66" s="304"/>
      <c r="AH66" s="304">
        <v>3.5328681267162203</v>
      </c>
      <c r="AI66" s="304">
        <v>2.4624438256754089</v>
      </c>
      <c r="AJ66" s="304">
        <v>0.82121700369231398</v>
      </c>
      <c r="AK66" s="304"/>
      <c r="AL66" s="304">
        <v>1.1776437785328828</v>
      </c>
      <c r="AM66" s="304">
        <v>0.70649540859296622</v>
      </c>
      <c r="AN66" s="304">
        <v>0.37396345681047799</v>
      </c>
    </row>
    <row r="67" spans="1:40" x14ac:dyDescent="0.2">
      <c r="A67" s="13" t="str">
        <f t="shared" si="72"/>
        <v>Skilled trades occupations</v>
      </c>
      <c r="B67" s="304">
        <f t="shared" si="75"/>
        <v>23.729716609754391</v>
      </c>
      <c r="C67" s="304">
        <f t="shared" si="73"/>
        <v>24.037677988759253</v>
      </c>
      <c r="D67" s="304">
        <f t="shared" si="74"/>
        <v>23.965044522352756</v>
      </c>
      <c r="E67" s="304"/>
      <c r="F67" s="304">
        <v>1.0782476057519624E-2</v>
      </c>
      <c r="G67" s="304">
        <v>1.6073978640662134E-2</v>
      </c>
      <c r="H67" s="304">
        <v>3.680310167922269E-2</v>
      </c>
      <c r="I67" s="304"/>
      <c r="J67" s="304">
        <v>0.33207016691538499</v>
      </c>
      <c r="K67" s="304">
        <v>0.51234516382914608</v>
      </c>
      <c r="L67" s="304">
        <v>1.055587678618388</v>
      </c>
      <c r="M67" s="304"/>
      <c r="N67" s="304">
        <v>1.1250071196124365</v>
      </c>
      <c r="O67" s="304">
        <v>1.412298146594545</v>
      </c>
      <c r="P67" s="304">
        <v>1.9483062194831173</v>
      </c>
      <c r="Q67" s="304"/>
      <c r="R67" s="304">
        <v>0.62311671283381231</v>
      </c>
      <c r="S67" s="304">
        <v>0.69764169542272358</v>
      </c>
      <c r="T67" s="304">
        <v>0.92969433780070931</v>
      </c>
      <c r="U67" s="304"/>
      <c r="V67" s="304">
        <v>1.1105712620430461</v>
      </c>
      <c r="W67" s="304">
        <v>1.259662529592815</v>
      </c>
      <c r="X67" s="304">
        <v>1.5877731187579645</v>
      </c>
      <c r="Y67" s="304"/>
      <c r="Z67" s="304">
        <v>7.5926027477540972</v>
      </c>
      <c r="AA67" s="304">
        <v>8.1978795367439492</v>
      </c>
      <c r="AB67" s="304">
        <v>8.3685759600734624</v>
      </c>
      <c r="AC67" s="304"/>
      <c r="AD67" s="304">
        <v>6.0043847311134533</v>
      </c>
      <c r="AE67" s="304">
        <v>6.4045872606773084</v>
      </c>
      <c r="AF67" s="304">
        <v>6.5929748936009203</v>
      </c>
      <c r="AG67" s="304"/>
      <c r="AH67" s="304">
        <v>3.9870471913811278</v>
      </c>
      <c r="AI67" s="304">
        <v>3.7525467895379117</v>
      </c>
      <c r="AJ67" s="304">
        <v>2.3090705408141439</v>
      </c>
      <c r="AK67" s="304"/>
      <c r="AL67" s="304">
        <v>2.9441342020435153</v>
      </c>
      <c r="AM67" s="304">
        <v>1.7846428877201872</v>
      </c>
      <c r="AN67" s="304">
        <v>1.1362586715248291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8.338692974674661</v>
      </c>
      <c r="C68" s="304">
        <f t="shared" si="73"/>
        <v>8.076170737297506</v>
      </c>
      <c r="D68" s="304">
        <f t="shared" si="74"/>
        <v>9.3382738918013963</v>
      </c>
      <c r="E68" s="304"/>
      <c r="F68" s="304">
        <v>1.0012187088433039E-2</v>
      </c>
      <c r="G68" s="304">
        <v>1.5818017868582789E-2</v>
      </c>
      <c r="H68" s="304">
        <v>3.4731177037677009E-2</v>
      </c>
      <c r="I68" s="304"/>
      <c r="J68" s="304">
        <v>0.18548934136360409</v>
      </c>
      <c r="K68" s="304">
        <v>0.24977821396873132</v>
      </c>
      <c r="L68" s="304">
        <v>0.5153478566065236</v>
      </c>
      <c r="M68" s="304"/>
      <c r="N68" s="304">
        <v>0.95961980763787935</v>
      </c>
      <c r="O68" s="304">
        <v>1.0460068932505353</v>
      </c>
      <c r="P68" s="304">
        <v>1.4122308054202271</v>
      </c>
      <c r="Q68" s="304"/>
      <c r="R68" s="304">
        <v>0.80019330811252498</v>
      </c>
      <c r="S68" s="304">
        <v>0.89866618407539445</v>
      </c>
      <c r="T68" s="304">
        <v>1.3817918797050355</v>
      </c>
      <c r="U68" s="304"/>
      <c r="V68" s="304">
        <v>0.74262649168744943</v>
      </c>
      <c r="W68" s="304">
        <v>0.76912891209690282</v>
      </c>
      <c r="X68" s="304">
        <v>1.1295313780273628</v>
      </c>
      <c r="Y68" s="304"/>
      <c r="Z68" s="304">
        <v>1.5697183026068611</v>
      </c>
      <c r="AA68" s="304">
        <v>1.5672532319395556</v>
      </c>
      <c r="AB68" s="304">
        <v>1.7796844950662887</v>
      </c>
      <c r="AC68" s="304"/>
      <c r="AD68" s="304">
        <v>2.0711293624334175</v>
      </c>
      <c r="AE68" s="304">
        <v>2.1166871782209995</v>
      </c>
      <c r="AF68" s="304">
        <v>2.1563513269865777</v>
      </c>
      <c r="AG68" s="304"/>
      <c r="AH68" s="304">
        <v>1.0390333567576642</v>
      </c>
      <c r="AI68" s="304">
        <v>0.91578160236595607</v>
      </c>
      <c r="AJ68" s="304">
        <v>0.60479280960236392</v>
      </c>
      <c r="AK68" s="304"/>
      <c r="AL68" s="304">
        <v>0.96087081698682819</v>
      </c>
      <c r="AM68" s="304">
        <v>0.4970505035108474</v>
      </c>
      <c r="AN68" s="304">
        <v>0.32381216334933943</v>
      </c>
    </row>
    <row r="69" spans="1:40" x14ac:dyDescent="0.2">
      <c r="A69" s="13" t="str">
        <f t="shared" si="72"/>
        <v>Sales and customer service occupations</v>
      </c>
      <c r="B69" s="304">
        <f t="shared" si="75"/>
        <v>49.092547289719725</v>
      </c>
      <c r="C69" s="304">
        <f t="shared" si="73"/>
        <v>48.472643467464501</v>
      </c>
      <c r="D69" s="304">
        <f t="shared" si="74"/>
        <v>48.40544253274377</v>
      </c>
      <c r="E69" s="304"/>
      <c r="F69" s="304">
        <v>4.874144581505712E-2</v>
      </c>
      <c r="G69" s="304">
        <v>6.6990162335169787E-2</v>
      </c>
      <c r="H69" s="304">
        <v>0.11168807098685979</v>
      </c>
      <c r="I69" s="304"/>
      <c r="J69" s="304">
        <v>1.1844476397660879</v>
      </c>
      <c r="K69" s="304">
        <v>1.7473974842064897</v>
      </c>
      <c r="L69" s="304">
        <v>3.5310992348259362</v>
      </c>
      <c r="M69" s="304"/>
      <c r="N69" s="304">
        <v>5.5903635320942273</v>
      </c>
      <c r="O69" s="304">
        <v>6.4853585760881121</v>
      </c>
      <c r="P69" s="304">
        <v>9.2393231866242616</v>
      </c>
      <c r="Q69" s="304"/>
      <c r="R69" s="304">
        <v>1.7934230765978603</v>
      </c>
      <c r="S69" s="304">
        <v>1.9240747281382355</v>
      </c>
      <c r="T69" s="304">
        <v>2.6272240388476242</v>
      </c>
      <c r="U69" s="304"/>
      <c r="V69" s="304">
        <v>1.4601905783947564</v>
      </c>
      <c r="W69" s="304">
        <v>1.4379456183392476</v>
      </c>
      <c r="X69" s="304">
        <v>1.8555384755848323</v>
      </c>
      <c r="Y69" s="304"/>
      <c r="Z69" s="304">
        <v>13.115553086132469</v>
      </c>
      <c r="AA69" s="304">
        <v>13.901150562822981</v>
      </c>
      <c r="AB69" s="304">
        <v>14.692555469531326</v>
      </c>
      <c r="AC69" s="304"/>
      <c r="AD69" s="304">
        <v>13.081287752034488</v>
      </c>
      <c r="AE69" s="304">
        <v>13.748572608564061</v>
      </c>
      <c r="AF69" s="304">
        <v>12.124158036322685</v>
      </c>
      <c r="AG69" s="304"/>
      <c r="AH69" s="304">
        <v>8.0222191424060885</v>
      </c>
      <c r="AI69" s="304">
        <v>6.571414008192825</v>
      </c>
      <c r="AJ69" s="304">
        <v>2.9806146784074867</v>
      </c>
      <c r="AK69" s="304"/>
      <c r="AL69" s="304">
        <v>4.7963210364786955</v>
      </c>
      <c r="AM69" s="304">
        <v>2.5897397187773801</v>
      </c>
      <c r="AN69" s="304">
        <v>1.243241341612767</v>
      </c>
    </row>
    <row r="70" spans="1:40" x14ac:dyDescent="0.2">
      <c r="A70" s="13" t="str">
        <f t="shared" si="72"/>
        <v>Process, plant and machine operatives</v>
      </c>
      <c r="B70" s="304">
        <f t="shared" si="75"/>
        <v>39.507012645513996</v>
      </c>
      <c r="C70" s="304">
        <f t="shared" si="73"/>
        <v>42.671461241196113</v>
      </c>
      <c r="D70" s="304">
        <f t="shared" si="74"/>
        <v>43.889691354126739</v>
      </c>
      <c r="E70" s="304"/>
      <c r="F70" s="304">
        <v>0.1019429193586547</v>
      </c>
      <c r="G70" s="304">
        <v>0.17108027118925653</v>
      </c>
      <c r="H70" s="304">
        <v>0.36928994794073849</v>
      </c>
      <c r="I70" s="304"/>
      <c r="J70" s="304">
        <v>0.40194378568038702</v>
      </c>
      <c r="K70" s="304">
        <v>0.66078555101248315</v>
      </c>
      <c r="L70" s="304">
        <v>1.3116129092597466</v>
      </c>
      <c r="M70" s="304"/>
      <c r="N70" s="304">
        <v>1.7725199278962496</v>
      </c>
      <c r="O70" s="304">
        <v>2.5610793863684918</v>
      </c>
      <c r="P70" s="304">
        <v>4.3591019292543658</v>
      </c>
      <c r="Q70" s="304"/>
      <c r="R70" s="304">
        <v>0.76709370707310776</v>
      </c>
      <c r="S70" s="304">
        <v>1.0232032401249125</v>
      </c>
      <c r="T70" s="304">
        <v>1.4230869818287994</v>
      </c>
      <c r="U70" s="304"/>
      <c r="V70" s="304">
        <v>1.2495933775658929</v>
      </c>
      <c r="W70" s="304">
        <v>1.5555044523927639</v>
      </c>
      <c r="X70" s="304">
        <v>2.1923480137999571</v>
      </c>
      <c r="Y70" s="304"/>
      <c r="Z70" s="304">
        <v>6.9564659349550517</v>
      </c>
      <c r="AA70" s="304">
        <v>8.5850241866008723</v>
      </c>
      <c r="AB70" s="304">
        <v>10.11395134256839</v>
      </c>
      <c r="AC70" s="304"/>
      <c r="AD70" s="304">
        <v>11.696113910942294</v>
      </c>
      <c r="AE70" s="304">
        <v>14.626696129403712</v>
      </c>
      <c r="AF70" s="304">
        <v>15.43735842970394</v>
      </c>
      <c r="AG70" s="304"/>
      <c r="AH70" s="304">
        <v>10.235703473171947</v>
      </c>
      <c r="AI70" s="304">
        <v>9.8786894074685669</v>
      </c>
      <c r="AJ70" s="304">
        <v>7.1686921366565537</v>
      </c>
      <c r="AK70" s="304"/>
      <c r="AL70" s="304">
        <v>6.3256356088704102</v>
      </c>
      <c r="AM70" s="304">
        <v>3.6093986166350582</v>
      </c>
      <c r="AN70" s="304">
        <v>1.5142496631142461</v>
      </c>
    </row>
    <row r="71" spans="1:40" x14ac:dyDescent="0.2">
      <c r="A71" s="13" t="str">
        <f t="shared" si="72"/>
        <v>Elementary occupations</v>
      </c>
      <c r="B71" s="304">
        <f t="shared" si="75"/>
        <v>54.085707836156693</v>
      </c>
      <c r="C71" s="304">
        <f t="shared" si="73"/>
        <v>58.372980093467618</v>
      </c>
      <c r="D71" s="304">
        <f t="shared" si="74"/>
        <v>57.758170784946394</v>
      </c>
      <c r="E71" s="304"/>
      <c r="F71" s="304">
        <v>1.5591917449239422E-2</v>
      </c>
      <c r="G71" s="304">
        <v>2.1971864688542807E-2</v>
      </c>
      <c r="H71" s="304">
        <v>3.7400711494773732E-2</v>
      </c>
      <c r="I71" s="304"/>
      <c r="J71" s="304">
        <v>1.1281198720216441</v>
      </c>
      <c r="K71" s="304">
        <v>1.7439822812118744</v>
      </c>
      <c r="L71" s="304">
        <v>3.7906088450444413</v>
      </c>
      <c r="M71" s="304"/>
      <c r="N71" s="304">
        <v>4.543984560528064</v>
      </c>
      <c r="O71" s="304">
        <v>5.7681172759004076</v>
      </c>
      <c r="P71" s="304">
        <v>7.9804298063833059</v>
      </c>
      <c r="Q71" s="304"/>
      <c r="R71" s="304">
        <v>2.0089768884162673</v>
      </c>
      <c r="S71" s="304">
        <v>2.6867826426963495</v>
      </c>
      <c r="T71" s="304">
        <v>4.0679036943404521</v>
      </c>
      <c r="U71" s="304"/>
      <c r="V71" s="304">
        <v>2.2590003307126651</v>
      </c>
      <c r="W71" s="304">
        <v>3.0289831522854147</v>
      </c>
      <c r="X71" s="304">
        <v>4.3672830867084853</v>
      </c>
      <c r="Y71" s="304"/>
      <c r="Z71" s="304">
        <v>9.9408283313013488</v>
      </c>
      <c r="AA71" s="304">
        <v>10.425753452433632</v>
      </c>
      <c r="AB71" s="304">
        <v>10.291642302699783</v>
      </c>
      <c r="AC71" s="304"/>
      <c r="AD71" s="304">
        <v>14.442008569481789</v>
      </c>
      <c r="AE71" s="304">
        <v>16.695109460760573</v>
      </c>
      <c r="AF71" s="304">
        <v>15.571669169359742</v>
      </c>
      <c r="AG71" s="304"/>
      <c r="AH71" s="304">
        <v>11.011041282410309</v>
      </c>
      <c r="AI71" s="304">
        <v>11.095985161568146</v>
      </c>
      <c r="AJ71" s="304">
        <v>6.9302924226574643</v>
      </c>
      <c r="AK71" s="304"/>
      <c r="AL71" s="304">
        <v>8.73615608383537</v>
      </c>
      <c r="AM71" s="304">
        <v>6.9062948019226802</v>
      </c>
      <c r="AN71" s="304">
        <v>4.7209407462579422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345.48599999999993</v>
      </c>
      <c r="C74" s="305">
        <f>SUM(C75:C83)</f>
        <v>355.3660000000001</v>
      </c>
      <c r="D74" s="305">
        <f>SUM(D75:D83)</f>
        <v>371.79300000000001</v>
      </c>
      <c r="E74" s="304"/>
      <c r="F74" s="305">
        <f>SUM(F75:F83)</f>
        <v>5.1506158700133131</v>
      </c>
      <c r="G74" s="305">
        <f>SUM(G75:G83)</f>
        <v>6.6677967657772799</v>
      </c>
      <c r="H74" s="305">
        <f>SUM(H75:H83)</f>
        <v>9.726866855682518</v>
      </c>
      <c r="I74" s="304"/>
      <c r="J74" s="305">
        <f>SUM(J75:J83)</f>
        <v>42.978224175245657</v>
      </c>
      <c r="K74" s="305">
        <f>SUM(K75:K83)</f>
        <v>55.048889486537149</v>
      </c>
      <c r="L74" s="305">
        <f>SUM(L75:L83)</f>
        <v>81.318742751821006</v>
      </c>
      <c r="M74" s="304"/>
      <c r="N74" s="305">
        <f>SUM(N75:N83)</f>
        <v>87.459890061635576</v>
      </c>
      <c r="O74" s="305">
        <f>SUM(O75:O83)</f>
        <v>90.214517913553578</v>
      </c>
      <c r="P74" s="305">
        <f>SUM(P75:P83)</f>
        <v>98.261886941945093</v>
      </c>
      <c r="Q74" s="304"/>
      <c r="R74" s="305">
        <f>SUM(R75:R83)</f>
        <v>17.124183753027435</v>
      </c>
      <c r="S74" s="305">
        <f>SUM(S75:S83)</f>
        <v>18.179803938761786</v>
      </c>
      <c r="T74" s="305">
        <f>SUM(T75:T83)</f>
        <v>21.308691556887592</v>
      </c>
      <c r="U74" s="304"/>
      <c r="V74" s="305">
        <f>SUM(V75:V83)</f>
        <v>21.378151898348278</v>
      </c>
      <c r="W74" s="305">
        <f>SUM(W75:W83)</f>
        <v>21.89653442413109</v>
      </c>
      <c r="X74" s="305">
        <f>SUM(X75:X83)</f>
        <v>24.323201815736546</v>
      </c>
      <c r="Y74" s="304"/>
      <c r="Z74" s="305">
        <f>SUM(Z75:Z83)</f>
        <v>52.790590055973937</v>
      </c>
      <c r="AA74" s="305">
        <f>SUM(AA75:AA83)</f>
        <v>51.317580787399258</v>
      </c>
      <c r="AB74" s="305">
        <f>SUM(AB75:AB83)</f>
        <v>47.42586034361733</v>
      </c>
      <c r="AC74" s="304"/>
      <c r="AD74" s="305">
        <f>SUM(AD75:AD83)</f>
        <v>57.035278773941201</v>
      </c>
      <c r="AE74" s="305">
        <f>SUM(AE75:AE83)</f>
        <v>59.701608090066344</v>
      </c>
      <c r="AF74" s="305">
        <f>SUM(AF75:AF83)</f>
        <v>52.636979368541496</v>
      </c>
      <c r="AG74" s="304"/>
      <c r="AH74" s="305">
        <f>SUM(AH75:AH83)</f>
        <v>40.84392812438351</v>
      </c>
      <c r="AI74" s="305">
        <f>SUM(AI75:AI83)</f>
        <v>37.095514590389222</v>
      </c>
      <c r="AJ74" s="305">
        <f>SUM(AJ75:AJ83)</f>
        <v>25.901816882571602</v>
      </c>
      <c r="AK74" s="304"/>
      <c r="AL74" s="305">
        <f>SUM(AL75:AL83)</f>
        <v>20.725137287431036</v>
      </c>
      <c r="AM74" s="305">
        <f>SUM(AM75:AM83)</f>
        <v>15.243754003384316</v>
      </c>
      <c r="AN74" s="305">
        <f>SUM(AN75:AN83)</f>
        <v>10.888953483196804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37.528194265569041</v>
      </c>
      <c r="C75" s="305">
        <f t="shared" ref="C75:C83" si="77">SUM(G75,K75,O75,S75,W75,AA75,AE75,AI75,AM75)</f>
        <v>35.061521709697793</v>
      </c>
      <c r="D75" s="305">
        <f t="shared" ref="D75:D83" si="78">SUM(H75,L75,P75,T75,X75,AB75,AF75,AJ75,AN75)</f>
        <v>37.825971080856817</v>
      </c>
      <c r="E75" s="304"/>
      <c r="F75" s="304">
        <v>0.7458624397661191</v>
      </c>
      <c r="G75" s="304">
        <v>0.89296057081255864</v>
      </c>
      <c r="H75" s="304">
        <v>1.353962603549554</v>
      </c>
      <c r="I75" s="304"/>
      <c r="J75" s="304">
        <v>5.6665331751468191</v>
      </c>
      <c r="K75" s="304">
        <v>6.6036773356783511</v>
      </c>
      <c r="L75" s="304">
        <v>9.8241812240979769</v>
      </c>
      <c r="M75" s="304"/>
      <c r="N75" s="304">
        <v>11.737421193037767</v>
      </c>
      <c r="O75" s="304">
        <v>10.877280609785352</v>
      </c>
      <c r="P75" s="304">
        <v>11.895481624821851</v>
      </c>
      <c r="Q75" s="304"/>
      <c r="R75" s="304">
        <v>1.1961775547307469</v>
      </c>
      <c r="S75" s="304">
        <v>1.0390078558041966</v>
      </c>
      <c r="T75" s="304">
        <v>1.0578558165600618</v>
      </c>
      <c r="U75" s="304"/>
      <c r="V75" s="304">
        <v>3.094458555166633</v>
      </c>
      <c r="W75" s="304">
        <v>2.8074063248501555</v>
      </c>
      <c r="X75" s="304">
        <v>3.0582113614421997</v>
      </c>
      <c r="Y75" s="304"/>
      <c r="Z75" s="304">
        <v>6.0091727864245694</v>
      </c>
      <c r="AA75" s="304">
        <v>5.1281665085842016</v>
      </c>
      <c r="AB75" s="304">
        <v>4.6816939589905342</v>
      </c>
      <c r="AC75" s="304"/>
      <c r="AD75" s="304">
        <v>4.4501086058792936</v>
      </c>
      <c r="AE75" s="304">
        <v>3.9988826839217841</v>
      </c>
      <c r="AF75" s="304">
        <v>3.2089725296302221</v>
      </c>
      <c r="AG75" s="304"/>
      <c r="AH75" s="304">
        <v>3.3576020485684968</v>
      </c>
      <c r="AI75" s="304">
        <v>2.8601528550849804</v>
      </c>
      <c r="AJ75" s="304">
        <v>2.1766881054217495</v>
      </c>
      <c r="AK75" s="304"/>
      <c r="AL75" s="304">
        <v>1.2708579068485948</v>
      </c>
      <c r="AM75" s="304">
        <v>0.85398696517620953</v>
      </c>
      <c r="AN75" s="304">
        <v>0.56892385634267295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81.212362636203466</v>
      </c>
      <c r="C76" s="305">
        <f t="shared" si="77"/>
        <v>88.085667387554977</v>
      </c>
      <c r="D76" s="305">
        <f>SUM(H76,L76,P76,T76,X76,AB76,AF76,AJ76,AN76)</f>
        <v>97.025564581024597</v>
      </c>
      <c r="E76" s="304"/>
      <c r="F76" s="304">
        <v>2.8164874156137127</v>
      </c>
      <c r="G76" s="304">
        <v>3.6457528705485487</v>
      </c>
      <c r="H76" s="304">
        <v>4.9629399355593771</v>
      </c>
      <c r="I76" s="304"/>
      <c r="J76" s="304">
        <v>18.968250999582128</v>
      </c>
      <c r="K76" s="304">
        <v>24.395365629602587</v>
      </c>
      <c r="L76" s="304">
        <v>33.885018721007299</v>
      </c>
      <c r="M76" s="304"/>
      <c r="N76" s="304">
        <v>31.032430488241317</v>
      </c>
      <c r="O76" s="304">
        <v>31.657150749021294</v>
      </c>
      <c r="P76" s="304">
        <v>31.607404465317714</v>
      </c>
      <c r="Q76" s="304"/>
      <c r="R76" s="304">
        <v>2.7417159223975824</v>
      </c>
      <c r="S76" s="304">
        <v>2.844151017494728</v>
      </c>
      <c r="T76" s="304">
        <v>3.1281035540573736</v>
      </c>
      <c r="U76" s="304"/>
      <c r="V76" s="304">
        <v>5.1558936751312077</v>
      </c>
      <c r="W76" s="304">
        <v>5.1392925021885096</v>
      </c>
      <c r="X76" s="304">
        <v>5.3919899346243412</v>
      </c>
      <c r="Y76" s="304"/>
      <c r="Z76" s="304">
        <v>8.6536103900244097</v>
      </c>
      <c r="AA76" s="304">
        <v>8.8147179662966284</v>
      </c>
      <c r="AB76" s="304">
        <v>8.6227353615354509</v>
      </c>
      <c r="AC76" s="304"/>
      <c r="AD76" s="304">
        <v>6.4024048701720222</v>
      </c>
      <c r="AE76" s="304">
        <v>6.6967941249448737</v>
      </c>
      <c r="AF76" s="304">
        <v>6.0309709342932152</v>
      </c>
      <c r="AG76" s="304"/>
      <c r="AH76" s="304">
        <v>3.7736603798687702</v>
      </c>
      <c r="AI76" s="304">
        <v>3.4760121825726662</v>
      </c>
      <c r="AJ76" s="304">
        <v>2.3230509547074485</v>
      </c>
      <c r="AK76" s="304"/>
      <c r="AL76" s="304">
        <v>1.6679084951723095</v>
      </c>
      <c r="AM76" s="304">
        <v>1.4164303448851516</v>
      </c>
      <c r="AN76" s="304">
        <v>1.0733507199223533</v>
      </c>
    </row>
    <row r="77" spans="1:40" x14ac:dyDescent="0.2">
      <c r="A77" s="13" t="str">
        <f t="shared" si="76"/>
        <v>Associate professional occupations</v>
      </c>
      <c r="B77" s="305">
        <f t="shared" si="79"/>
        <v>63.811266727391278</v>
      </c>
      <c r="C77" s="305">
        <f t="shared" si="77"/>
        <v>62.751844998472066</v>
      </c>
      <c r="D77" s="305">
        <f t="shared" si="78"/>
        <v>67.522765910512817</v>
      </c>
      <c r="E77" s="304"/>
      <c r="F77" s="304">
        <v>0.91198271534214059</v>
      </c>
      <c r="G77" s="304">
        <v>1.1666358199776026</v>
      </c>
      <c r="H77" s="304">
        <v>1.7935863978391606</v>
      </c>
      <c r="I77" s="304"/>
      <c r="J77" s="304">
        <v>9.9036276631181188</v>
      </c>
      <c r="K77" s="304">
        <v>12.141407750085078</v>
      </c>
      <c r="L77" s="304">
        <v>18.067462818811769</v>
      </c>
      <c r="M77" s="304"/>
      <c r="N77" s="304">
        <v>20.008608440796785</v>
      </c>
      <c r="O77" s="304">
        <v>19.312264719187858</v>
      </c>
      <c r="P77" s="304">
        <v>20.292800120384889</v>
      </c>
      <c r="Q77" s="304"/>
      <c r="R77" s="304">
        <v>4.2449977164158987</v>
      </c>
      <c r="S77" s="304">
        <v>4.4143712045601706</v>
      </c>
      <c r="T77" s="304">
        <v>5.2024532311247595</v>
      </c>
      <c r="U77" s="304"/>
      <c r="V77" s="304">
        <v>4.0439048955264782</v>
      </c>
      <c r="W77" s="304">
        <v>3.902443901749697</v>
      </c>
      <c r="X77" s="304">
        <v>4.0318753449677125</v>
      </c>
      <c r="Y77" s="304"/>
      <c r="Z77" s="304">
        <v>9.6483076863376045</v>
      </c>
      <c r="AA77" s="304">
        <v>8.8465547065841346</v>
      </c>
      <c r="AB77" s="304">
        <v>8.0515747807915936</v>
      </c>
      <c r="AC77" s="304"/>
      <c r="AD77" s="304">
        <v>7.3522561331894956</v>
      </c>
      <c r="AE77" s="304">
        <v>6.7793416473275938</v>
      </c>
      <c r="AF77" s="304">
        <v>5.3550350468349137</v>
      </c>
      <c r="AG77" s="304"/>
      <c r="AH77" s="304">
        <v>5.4930599589347295</v>
      </c>
      <c r="AI77" s="304">
        <v>4.5468699719689507</v>
      </c>
      <c r="AJ77" s="304">
        <v>3.2752190829861929</v>
      </c>
      <c r="AK77" s="304"/>
      <c r="AL77" s="304">
        <v>2.2045215177300292</v>
      </c>
      <c r="AM77" s="304">
        <v>1.641955277030978</v>
      </c>
      <c r="AN77" s="304">
        <v>1.4527590867718225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60.780368893857812</v>
      </c>
      <c r="C78" s="305">
        <f t="shared" si="77"/>
        <v>63.313025926275344</v>
      </c>
      <c r="D78" s="305">
        <f t="shared" si="78"/>
        <v>60.778123672874443</v>
      </c>
      <c r="E78" s="304"/>
      <c r="F78" s="304">
        <v>0.42720271297591489</v>
      </c>
      <c r="G78" s="304">
        <v>0.60281037383622149</v>
      </c>
      <c r="H78" s="304">
        <v>1.0177991778936812</v>
      </c>
      <c r="I78" s="304"/>
      <c r="J78" s="304">
        <v>4.3743715229494784</v>
      </c>
      <c r="K78" s="304">
        <v>6.0942238054822582</v>
      </c>
      <c r="L78" s="304">
        <v>9.3595221903899635</v>
      </c>
      <c r="M78" s="304"/>
      <c r="N78" s="304">
        <v>13.230802231971181</v>
      </c>
      <c r="O78" s="304">
        <v>15.24269694775286</v>
      </c>
      <c r="P78" s="304">
        <v>17.820499451253426</v>
      </c>
      <c r="Q78" s="304"/>
      <c r="R78" s="304">
        <v>3.6213777487437175</v>
      </c>
      <c r="S78" s="304">
        <v>3.9216584949792033</v>
      </c>
      <c r="T78" s="304">
        <v>4.3686188865663587</v>
      </c>
      <c r="U78" s="304"/>
      <c r="V78" s="304">
        <v>4.4826405996791383</v>
      </c>
      <c r="W78" s="304">
        <v>4.822363087978105</v>
      </c>
      <c r="X78" s="304">
        <v>5.4770263238072348</v>
      </c>
      <c r="Y78" s="304"/>
      <c r="Z78" s="304">
        <v>10.799539606249635</v>
      </c>
      <c r="AA78" s="304">
        <v>10.230628587402641</v>
      </c>
      <c r="AB78" s="304">
        <v>7.8923268386452001</v>
      </c>
      <c r="AC78" s="304"/>
      <c r="AD78" s="304">
        <v>13.350768081676561</v>
      </c>
      <c r="AE78" s="304">
        <v>13.581207162283693</v>
      </c>
      <c r="AF78" s="304">
        <v>9.9975621346270422</v>
      </c>
      <c r="AG78" s="304"/>
      <c r="AH78" s="304">
        <v>6.3567611311070173</v>
      </c>
      <c r="AI78" s="304">
        <v>5.3058597600313728</v>
      </c>
      <c r="AJ78" s="304">
        <v>1.704405245488539</v>
      </c>
      <c r="AK78" s="304"/>
      <c r="AL78" s="304">
        <v>4.1369052585051698</v>
      </c>
      <c r="AM78" s="304">
        <v>3.5115777065289859</v>
      </c>
      <c r="AN78" s="304">
        <v>3.1403634242029983</v>
      </c>
    </row>
    <row r="79" spans="1:40" x14ac:dyDescent="0.2">
      <c r="A79" s="13" t="str">
        <f t="shared" si="76"/>
        <v>Skilled trades occupations</v>
      </c>
      <c r="B79" s="305">
        <f t="shared" si="79"/>
        <v>8.7428180283420591</v>
      </c>
      <c r="C79" s="305">
        <f t="shared" si="77"/>
        <v>9.0972231491816284</v>
      </c>
      <c r="D79" s="305">
        <f t="shared" si="78"/>
        <v>8.9232113606308534</v>
      </c>
      <c r="E79" s="304"/>
      <c r="F79" s="304">
        <v>3.7829967555777763E-2</v>
      </c>
      <c r="G79" s="304">
        <v>5.3051418771608003E-2</v>
      </c>
      <c r="H79" s="304">
        <v>7.5275152861405625E-2</v>
      </c>
      <c r="I79" s="304"/>
      <c r="J79" s="304">
        <v>0.56480260082588141</v>
      </c>
      <c r="K79" s="304">
        <v>0.83938799256116858</v>
      </c>
      <c r="L79" s="304">
        <v>1.2915851870403596</v>
      </c>
      <c r="M79" s="304"/>
      <c r="N79" s="304">
        <v>1.1458370222360155</v>
      </c>
      <c r="O79" s="304">
        <v>1.2813521765591938</v>
      </c>
      <c r="P79" s="304">
        <v>1.5272508778353704</v>
      </c>
      <c r="Q79" s="304"/>
      <c r="R79" s="304">
        <v>0.41397042911193915</v>
      </c>
      <c r="S79" s="304">
        <v>0.48204267144120844</v>
      </c>
      <c r="T79" s="304">
        <v>0.67618617805492343</v>
      </c>
      <c r="U79" s="304"/>
      <c r="V79" s="304">
        <v>0.53416785147461454</v>
      </c>
      <c r="W79" s="304">
        <v>0.5451038550355537</v>
      </c>
      <c r="X79" s="304">
        <v>0.56404304307879516</v>
      </c>
      <c r="Y79" s="304"/>
      <c r="Z79" s="304">
        <v>1.969452030778275</v>
      </c>
      <c r="AA79" s="304">
        <v>1.9719175197761274</v>
      </c>
      <c r="AB79" s="304">
        <v>1.7791769189514539</v>
      </c>
      <c r="AC79" s="304"/>
      <c r="AD79" s="304">
        <v>1.8229566354129665</v>
      </c>
      <c r="AE79" s="304">
        <v>1.8896199464379955</v>
      </c>
      <c r="AF79" s="304">
        <v>1.5589733565613062</v>
      </c>
      <c r="AG79" s="304"/>
      <c r="AH79" s="304">
        <v>1.2340346074285542</v>
      </c>
      <c r="AI79" s="304">
        <v>1.1379248073421138</v>
      </c>
      <c r="AJ79" s="304">
        <v>0.76278811504589916</v>
      </c>
      <c r="AK79" s="304"/>
      <c r="AL79" s="304">
        <v>1.0197668835180351</v>
      </c>
      <c r="AM79" s="304">
        <v>0.89682276125665938</v>
      </c>
      <c r="AN79" s="304">
        <v>0.68793253120134124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22.184935775862666</v>
      </c>
      <c r="C80" s="305">
        <f t="shared" si="77"/>
        <v>22.277239599630821</v>
      </c>
      <c r="D80" s="305">
        <f t="shared" si="78"/>
        <v>23.663916478030298</v>
      </c>
      <c r="E80" s="304"/>
      <c r="F80" s="304">
        <v>1.7849764019459362E-2</v>
      </c>
      <c r="G80" s="304">
        <v>2.3185291465088839E-2</v>
      </c>
      <c r="H80" s="304">
        <v>4.1628784415487646E-2</v>
      </c>
      <c r="I80" s="304"/>
      <c r="J80" s="304">
        <v>1.1822052903886446</v>
      </c>
      <c r="K80" s="304">
        <v>1.6673962750406404</v>
      </c>
      <c r="L80" s="304">
        <v>3.1260925843375613</v>
      </c>
      <c r="M80" s="304"/>
      <c r="N80" s="304">
        <v>3.0177233802349392</v>
      </c>
      <c r="O80" s="304">
        <v>3.4884378390785344</v>
      </c>
      <c r="P80" s="304">
        <v>4.6426494392899382</v>
      </c>
      <c r="Q80" s="304"/>
      <c r="R80" s="304">
        <v>2.2761035464694293</v>
      </c>
      <c r="S80" s="304">
        <v>2.4250746438342685</v>
      </c>
      <c r="T80" s="304">
        <v>2.9285504279982963</v>
      </c>
      <c r="U80" s="304"/>
      <c r="V80" s="304">
        <v>1.1261104403080444</v>
      </c>
      <c r="W80" s="304">
        <v>1.2197514288798921</v>
      </c>
      <c r="X80" s="304">
        <v>1.6150119312267763</v>
      </c>
      <c r="Y80" s="304"/>
      <c r="Z80" s="304">
        <v>5.1877225658675918</v>
      </c>
      <c r="AA80" s="304">
        <v>5.1522101825871243</v>
      </c>
      <c r="AB80" s="304">
        <v>5.0636193745703295</v>
      </c>
      <c r="AC80" s="304"/>
      <c r="AD80" s="304">
        <v>4.9078070280068351</v>
      </c>
      <c r="AE80" s="304">
        <v>4.7623362115327907</v>
      </c>
      <c r="AF80" s="304">
        <v>3.8963715790818387</v>
      </c>
      <c r="AG80" s="304"/>
      <c r="AH80" s="304">
        <v>3.1124692908292499</v>
      </c>
      <c r="AI80" s="304">
        <v>2.6610327485057499</v>
      </c>
      <c r="AJ80" s="304">
        <v>1.77814583740182</v>
      </c>
      <c r="AK80" s="304"/>
      <c r="AL80" s="304">
        <v>1.3569444697384723</v>
      </c>
      <c r="AM80" s="304">
        <v>0.87781497870673175</v>
      </c>
      <c r="AN80" s="304">
        <v>0.57184651970825373</v>
      </c>
    </row>
    <row r="81" spans="1:40" x14ac:dyDescent="0.2">
      <c r="A81" s="13" t="str">
        <f t="shared" si="76"/>
        <v>Sales and customer service occupations</v>
      </c>
      <c r="B81" s="305">
        <f t="shared" si="79"/>
        <v>24.634415679794596</v>
      </c>
      <c r="C81" s="305">
        <f t="shared" si="77"/>
        <v>26.97947800238888</v>
      </c>
      <c r="D81" s="305">
        <f t="shared" si="78"/>
        <v>28.86043185363495</v>
      </c>
      <c r="E81" s="304"/>
      <c r="F81" s="304">
        <v>0.12722628043395076</v>
      </c>
      <c r="G81" s="304">
        <v>0.18746715237990871</v>
      </c>
      <c r="H81" s="304">
        <v>0.32464096349804694</v>
      </c>
      <c r="I81" s="304"/>
      <c r="J81" s="304">
        <v>1.219007876867181</v>
      </c>
      <c r="K81" s="304">
        <v>1.683190424785671</v>
      </c>
      <c r="L81" s="304">
        <v>2.7831103955546208</v>
      </c>
      <c r="M81" s="304"/>
      <c r="N81" s="304">
        <v>4.5218160453935594</v>
      </c>
      <c r="O81" s="304">
        <v>5.1399538128593418</v>
      </c>
      <c r="P81" s="304">
        <v>6.4030026720901061</v>
      </c>
      <c r="Q81" s="304"/>
      <c r="R81" s="304">
        <v>1.2435882461260663</v>
      </c>
      <c r="S81" s="304">
        <v>1.4710652338611137</v>
      </c>
      <c r="T81" s="304">
        <v>1.9679532438438256</v>
      </c>
      <c r="U81" s="304"/>
      <c r="V81" s="304">
        <v>2.0872039974295769</v>
      </c>
      <c r="W81" s="304">
        <v>2.529789916694356</v>
      </c>
      <c r="X81" s="304">
        <v>2.997473379174266</v>
      </c>
      <c r="Y81" s="304"/>
      <c r="Z81" s="304">
        <v>5.2100515721355425</v>
      </c>
      <c r="AA81" s="304">
        <v>5.7769008114501625</v>
      </c>
      <c r="AB81" s="304">
        <v>5.6486970853534251</v>
      </c>
      <c r="AC81" s="304"/>
      <c r="AD81" s="304">
        <v>5.7054554317865858</v>
      </c>
      <c r="AE81" s="304">
        <v>6.2407026373564332</v>
      </c>
      <c r="AF81" s="304">
        <v>5.7097700201188193</v>
      </c>
      <c r="AG81" s="304"/>
      <c r="AH81" s="304">
        <v>3.1370525366697413</v>
      </c>
      <c r="AI81" s="304">
        <v>2.8595150451804434</v>
      </c>
      <c r="AJ81" s="304">
        <v>2.2056138853027747</v>
      </c>
      <c r="AK81" s="304"/>
      <c r="AL81" s="304">
        <v>1.3830136929523931</v>
      </c>
      <c r="AM81" s="304">
        <v>1.0908929678214518</v>
      </c>
      <c r="AN81" s="304">
        <v>0.82017020869906065</v>
      </c>
    </row>
    <row r="82" spans="1:40" x14ac:dyDescent="0.2">
      <c r="A82" s="13" t="str">
        <f t="shared" si="76"/>
        <v>Process, plant and machine operatives</v>
      </c>
      <c r="B82" s="305">
        <f t="shared" si="79"/>
        <v>7.1475187806491896</v>
      </c>
      <c r="C82" s="305">
        <f t="shared" si="77"/>
        <v>7.3347046372642586</v>
      </c>
      <c r="D82" s="305">
        <f t="shared" si="78"/>
        <v>6.5829014166572364</v>
      </c>
      <c r="E82" s="304"/>
      <c r="F82" s="304">
        <v>1.8114015237842816E-2</v>
      </c>
      <c r="G82" s="304">
        <v>2.7240490471133451E-2</v>
      </c>
      <c r="H82" s="304">
        <v>3.9102590604392598E-2</v>
      </c>
      <c r="I82" s="304"/>
      <c r="J82" s="304">
        <v>0.22407773069872916</v>
      </c>
      <c r="K82" s="304">
        <v>0.33291714264091821</v>
      </c>
      <c r="L82" s="304">
        <v>0.51750477387130134</v>
      </c>
      <c r="M82" s="304"/>
      <c r="N82" s="304">
        <v>0.4337032456089141</v>
      </c>
      <c r="O82" s="304">
        <v>0.53378420469922183</v>
      </c>
      <c r="P82" s="304">
        <v>0.63317526225674226</v>
      </c>
      <c r="Q82" s="304"/>
      <c r="R82" s="304">
        <v>0.12517693025623314</v>
      </c>
      <c r="S82" s="304">
        <v>0.16344285889154134</v>
      </c>
      <c r="T82" s="304">
        <v>0.20439333266353676</v>
      </c>
      <c r="U82" s="304"/>
      <c r="V82" s="304">
        <v>0.19637729579953783</v>
      </c>
      <c r="W82" s="304">
        <v>0.2411772606276984</v>
      </c>
      <c r="X82" s="304">
        <v>0.29213587830772625</v>
      </c>
      <c r="Y82" s="304"/>
      <c r="Z82" s="304">
        <v>1.5127722452281149</v>
      </c>
      <c r="AA82" s="304">
        <v>1.8030626213505681</v>
      </c>
      <c r="AB82" s="304">
        <v>2.040398084972924</v>
      </c>
      <c r="AC82" s="304"/>
      <c r="AD82" s="304">
        <v>1.493476234740591</v>
      </c>
      <c r="AE82" s="304">
        <v>1.7152684683521382</v>
      </c>
      <c r="AF82" s="304">
        <v>1.5670700215503039</v>
      </c>
      <c r="AG82" s="304"/>
      <c r="AH82" s="304">
        <v>1.4155379576213332</v>
      </c>
      <c r="AI82" s="304">
        <v>1.2432459408323755</v>
      </c>
      <c r="AJ82" s="304">
        <v>0.73852902361477035</v>
      </c>
      <c r="AK82" s="304"/>
      <c r="AL82" s="304">
        <v>1.7282831254578943</v>
      </c>
      <c r="AM82" s="304">
        <v>1.2745656493986639</v>
      </c>
      <c r="AN82" s="304">
        <v>0.55059244881553915</v>
      </c>
    </row>
    <row r="83" spans="1:40" x14ac:dyDescent="0.2">
      <c r="A83" s="39" t="str">
        <f t="shared" si="76"/>
        <v>Elementary occupations</v>
      </c>
      <c r="B83" s="307">
        <f t="shared" si="79"/>
        <v>39.444119212329831</v>
      </c>
      <c r="C83" s="307">
        <f t="shared" si="77"/>
        <v>40.465294589534274</v>
      </c>
      <c r="D83" s="307">
        <f t="shared" si="78"/>
        <v>40.610113645778014</v>
      </c>
      <c r="E83" s="307"/>
      <c r="F83" s="307">
        <v>4.8060559068394779E-2</v>
      </c>
      <c r="G83" s="307">
        <v>6.869277751460931E-2</v>
      </c>
      <c r="H83" s="307">
        <v>0.11793124946141313</v>
      </c>
      <c r="I83" s="307"/>
      <c r="J83" s="307">
        <v>0.87534731566867863</v>
      </c>
      <c r="K83" s="307">
        <v>1.2913231306604773</v>
      </c>
      <c r="L83" s="307">
        <v>2.4642648567101717</v>
      </c>
      <c r="M83" s="307"/>
      <c r="N83" s="307">
        <v>2.3315480141151044</v>
      </c>
      <c r="O83" s="307">
        <v>2.6815968546099427</v>
      </c>
      <c r="P83" s="307">
        <v>3.4396230286950504</v>
      </c>
      <c r="Q83" s="307"/>
      <c r="R83" s="307">
        <v>1.2610756587758181</v>
      </c>
      <c r="S83" s="307">
        <v>1.4189899578953546</v>
      </c>
      <c r="T83" s="307">
        <v>1.7745768860184532</v>
      </c>
      <c r="U83" s="307"/>
      <c r="V83" s="307">
        <v>0.65739458783304672</v>
      </c>
      <c r="W83" s="307">
        <v>0.68920614612712583</v>
      </c>
      <c r="X83" s="307">
        <v>0.89543461910749655</v>
      </c>
      <c r="Y83" s="307"/>
      <c r="Z83" s="307">
        <v>3.7999611729281879</v>
      </c>
      <c r="AA83" s="307">
        <v>3.5934218833676668</v>
      </c>
      <c r="AB83" s="307">
        <v>3.6456379398064227</v>
      </c>
      <c r="AC83" s="307"/>
      <c r="AD83" s="307">
        <v>11.550045753076848</v>
      </c>
      <c r="AE83" s="307">
        <v>14.037455207909039</v>
      </c>
      <c r="AF83" s="307">
        <v>15.31225374584384</v>
      </c>
      <c r="AG83" s="307"/>
      <c r="AH83" s="307">
        <v>12.963750213355615</v>
      </c>
      <c r="AI83" s="307">
        <v>13.004901278870571</v>
      </c>
      <c r="AJ83" s="307">
        <v>10.937376632602408</v>
      </c>
      <c r="AK83" s="307"/>
      <c r="AL83" s="307">
        <v>5.9569359375081374</v>
      </c>
      <c r="AM83" s="307">
        <v>3.6797073525794839</v>
      </c>
      <c r="AN83" s="307">
        <v>2.0230146875327613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Greater Birmingham and Solihull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258.12599999999981</v>
      </c>
      <c r="C92" s="305">
        <f>SUM(C93:C101)</f>
        <v>267.98900000000003</v>
      </c>
      <c r="D92" s="305">
        <f>SUM(D93:D101)</f>
        <v>283.11199999999985</v>
      </c>
      <c r="E92" s="304"/>
      <c r="F92" s="305">
        <f>SUM(F93:F101)</f>
        <v>8.2155053506092308</v>
      </c>
      <c r="G92" s="305">
        <f>SUM(G93:G101)</f>
        <v>10.432033588472777</v>
      </c>
      <c r="H92" s="305">
        <f>SUM(H93:H101)</f>
        <v>14.902802106247782</v>
      </c>
      <c r="I92" s="304"/>
      <c r="J92" s="305">
        <f>SUM(J93:J101)</f>
        <v>46.384839001330917</v>
      </c>
      <c r="K92" s="305">
        <f>SUM(K93:K101)</f>
        <v>56.936043570109554</v>
      </c>
      <c r="L92" s="305">
        <f>SUM(L93:L101)</f>
        <v>78.166259576347798</v>
      </c>
      <c r="M92" s="304"/>
      <c r="N92" s="305">
        <f>SUM(N93:N101)</f>
        <v>62.947308336385177</v>
      </c>
      <c r="O92" s="305">
        <f>SUM(O93:O101)</f>
        <v>67.110293840061047</v>
      </c>
      <c r="P92" s="305">
        <f>SUM(P93:P101)</f>
        <v>74.938297425576025</v>
      </c>
      <c r="Q92" s="304"/>
      <c r="R92" s="305">
        <f>SUM(R93:R101)</f>
        <v>24.943605294966599</v>
      </c>
      <c r="S92" s="305">
        <f>SUM(S93:S101)</f>
        <v>21.298505139920916</v>
      </c>
      <c r="T92" s="305">
        <f>SUM(T93:T101)</f>
        <v>19.018576468216391</v>
      </c>
      <c r="U92" s="304"/>
      <c r="V92" s="305">
        <f>SUM(V93:V101)</f>
        <v>11.485635080416689</v>
      </c>
      <c r="W92" s="305">
        <f>SUM(W93:W101)</f>
        <v>11.412698016177217</v>
      </c>
      <c r="X92" s="305">
        <f>SUM(X93:X101)</f>
        <v>12.471773913763117</v>
      </c>
      <c r="Y92" s="304"/>
      <c r="Z92" s="305">
        <f>SUM(Z93:Z101)</f>
        <v>50.315446640237148</v>
      </c>
      <c r="AA92" s="305">
        <f>SUM(AA93:AA101)</f>
        <v>53.02903101204835</v>
      </c>
      <c r="AB92" s="305">
        <f>SUM(AB93:AB101)</f>
        <v>51.715374404127161</v>
      </c>
      <c r="AC92" s="304"/>
      <c r="AD92" s="305">
        <f>SUM(AD93:AD101)</f>
        <v>37.318802646092138</v>
      </c>
      <c r="AE92" s="305">
        <f>SUM(AE93:AE101)</f>
        <v>36.269004354545189</v>
      </c>
      <c r="AF92" s="305">
        <f>SUM(AF93:AF101)</f>
        <v>25.93551266209624</v>
      </c>
      <c r="AG92" s="304"/>
      <c r="AH92" s="305">
        <f>SUM(AH93:AH101)</f>
        <v>12.848207469865093</v>
      </c>
      <c r="AI92" s="305">
        <f>SUM(AI93:AI101)</f>
        <v>9.2227697169718148</v>
      </c>
      <c r="AJ92" s="305">
        <f>SUM(AJ93:AJ101)</f>
        <v>4.2629923679965804</v>
      </c>
      <c r="AK92" s="304"/>
      <c r="AL92" s="305">
        <f>SUM(AL93:AL101)</f>
        <v>3.666650180096882</v>
      </c>
      <c r="AM92" s="305">
        <f>SUM(AM93:AM101)</f>
        <v>2.278620761693205</v>
      </c>
      <c r="AN92" s="305">
        <f>SUM(AN93:AN101)</f>
        <v>1.7004110756288209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11.133500553249295</v>
      </c>
      <c r="C93" s="305">
        <f t="shared" ref="C93:D93" si="81">SUM(G93,K93,O93,S93,W93,AA93,AE93,AI93,AM93)</f>
        <v>10.681484762654375</v>
      </c>
      <c r="D93" s="305">
        <f t="shared" si="81"/>
        <v>11.851398377262004</v>
      </c>
      <c r="E93" s="304"/>
      <c r="F93" s="304">
        <v>0.22838932141578031</v>
      </c>
      <c r="G93" s="304">
        <v>0.29123714476840729</v>
      </c>
      <c r="H93" s="304">
        <v>0.47750332871139667</v>
      </c>
      <c r="I93" s="304"/>
      <c r="J93" s="304">
        <v>2.205374774460501</v>
      </c>
      <c r="K93" s="304">
        <v>2.4359326824810261</v>
      </c>
      <c r="L93" s="304">
        <v>3.2523958266928497</v>
      </c>
      <c r="M93" s="304"/>
      <c r="N93" s="304">
        <v>3.2763262424625399</v>
      </c>
      <c r="O93" s="304">
        <v>3.1262057823315934</v>
      </c>
      <c r="P93" s="304">
        <v>3.4451394742998849</v>
      </c>
      <c r="Q93" s="304"/>
      <c r="R93" s="304">
        <v>1.8990858224094336</v>
      </c>
      <c r="S93" s="304">
        <v>1.7325464429317068</v>
      </c>
      <c r="T93" s="304">
        <v>1.8709596442913894</v>
      </c>
      <c r="U93" s="304"/>
      <c r="V93" s="304">
        <v>0.44569387641696018</v>
      </c>
      <c r="W93" s="304">
        <v>0.36224483513958866</v>
      </c>
      <c r="X93" s="304">
        <v>0.34520186753798887</v>
      </c>
      <c r="Y93" s="304"/>
      <c r="Z93" s="304">
        <v>1.6613809557044978</v>
      </c>
      <c r="AA93" s="304">
        <v>1.4963635209750601</v>
      </c>
      <c r="AB93" s="304">
        <v>1.4025222486960025</v>
      </c>
      <c r="AC93" s="304"/>
      <c r="AD93" s="304">
        <v>0.84118389133323213</v>
      </c>
      <c r="AE93" s="304">
        <v>0.78401680401889895</v>
      </c>
      <c r="AF93" s="304">
        <v>0.69215593695825806</v>
      </c>
      <c r="AG93" s="304"/>
      <c r="AH93" s="304">
        <v>0.30460558211827954</v>
      </c>
      <c r="AI93" s="304">
        <v>0.23048552297321295</v>
      </c>
      <c r="AJ93" s="304">
        <v>0.15362864607721896</v>
      </c>
      <c r="AK93" s="304"/>
      <c r="AL93" s="304">
        <v>0.27146008692807205</v>
      </c>
      <c r="AM93" s="304">
        <v>0.22245202703487901</v>
      </c>
      <c r="AN93" s="304">
        <v>0.21189140399701534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95.967107224416651</v>
      </c>
      <c r="C94" s="305">
        <f t="shared" ref="C94:C101" si="83">SUM(G94,K94,O94,S94,W94,AA94,AE94,AI94,AM94)</f>
        <v>98.361904675448343</v>
      </c>
      <c r="D94" s="305">
        <f t="shared" ref="D94:D101" si="84">SUM(H94,L94,P94,T94,X94,AB94,AF94,AJ94,AN94)</f>
        <v>109.30865407252955</v>
      </c>
      <c r="E94" s="305"/>
      <c r="F94" s="304">
        <v>7.3729133654254895</v>
      </c>
      <c r="G94" s="304">
        <v>9.2556505802031701</v>
      </c>
      <c r="H94" s="304">
        <v>12.917044738963884</v>
      </c>
      <c r="I94" s="304"/>
      <c r="J94" s="304">
        <v>33.8988974086311</v>
      </c>
      <c r="K94" s="304">
        <v>39.996230545413297</v>
      </c>
      <c r="L94" s="304">
        <v>52.27238925506046</v>
      </c>
      <c r="M94" s="304"/>
      <c r="N94" s="304">
        <v>32.66912904499717</v>
      </c>
      <c r="O94" s="304">
        <v>30.899417083283659</v>
      </c>
      <c r="P94" s="304">
        <v>30.179946005494052</v>
      </c>
      <c r="Q94" s="304"/>
      <c r="R94" s="304">
        <v>7.165061040505603</v>
      </c>
      <c r="S94" s="304">
        <v>3.8070068307819223</v>
      </c>
      <c r="T94" s="304">
        <v>1.6958164152203117</v>
      </c>
      <c r="U94" s="304"/>
      <c r="V94" s="304">
        <v>2.0410612280570426</v>
      </c>
      <c r="W94" s="304">
        <v>2.0154853887653177</v>
      </c>
      <c r="X94" s="304">
        <v>2.0794430266795652</v>
      </c>
      <c r="Y94" s="304"/>
      <c r="Z94" s="304">
        <v>6.0776966901484784</v>
      </c>
      <c r="AA94" s="304">
        <v>6.1157042297118842</v>
      </c>
      <c r="AB94" s="304">
        <v>5.683948092358353</v>
      </c>
      <c r="AC94" s="304"/>
      <c r="AD94" s="304">
        <v>3.9383352627765538</v>
      </c>
      <c r="AE94" s="304">
        <v>3.921699928298596</v>
      </c>
      <c r="AF94" s="304">
        <v>3.0627746010433619</v>
      </c>
      <c r="AG94" s="304"/>
      <c r="AH94" s="304">
        <v>2.3055553292990738</v>
      </c>
      <c r="AI94" s="304">
        <v>1.9537075748418766</v>
      </c>
      <c r="AJ94" s="304">
        <v>1.0693479013350256</v>
      </c>
      <c r="AK94" s="304"/>
      <c r="AL94" s="304">
        <v>0.49845785457615172</v>
      </c>
      <c r="AM94" s="304">
        <v>0.39700251414864146</v>
      </c>
      <c r="AN94" s="304">
        <v>0.34794403637454946</v>
      </c>
    </row>
    <row r="95" spans="1:40" x14ac:dyDescent="0.2">
      <c r="A95" s="13" t="str">
        <f t="shared" si="80"/>
        <v>Associate professional occupations</v>
      </c>
      <c r="B95" s="305">
        <f t="shared" si="82"/>
        <v>38.704102982552634</v>
      </c>
      <c r="C95" s="305">
        <f t="shared" si="83"/>
        <v>47.709128552670919</v>
      </c>
      <c r="D95" s="305">
        <f t="shared" si="84"/>
        <v>54.291667017860682</v>
      </c>
      <c r="E95" s="305"/>
      <c r="F95" s="304">
        <v>0.32067366916266105</v>
      </c>
      <c r="G95" s="304">
        <v>0.49135365672807768</v>
      </c>
      <c r="H95" s="304">
        <v>0.93630472129876152</v>
      </c>
      <c r="I95" s="304"/>
      <c r="J95" s="304">
        <v>4.9323141522442064</v>
      </c>
      <c r="K95" s="304">
        <v>7.4200236330616951</v>
      </c>
      <c r="L95" s="304">
        <v>12.129067082682369</v>
      </c>
      <c r="M95" s="304"/>
      <c r="N95" s="304">
        <v>11.615241013692817</v>
      </c>
      <c r="O95" s="304">
        <v>15.489104238913736</v>
      </c>
      <c r="P95" s="304">
        <v>19.449900624140451</v>
      </c>
      <c r="Q95" s="304"/>
      <c r="R95" s="304">
        <v>5.0079948353941202</v>
      </c>
      <c r="S95" s="304">
        <v>5.166977666984427</v>
      </c>
      <c r="T95" s="304">
        <v>3.9737193372351021</v>
      </c>
      <c r="U95" s="304"/>
      <c r="V95" s="304">
        <v>2.0201883986255922</v>
      </c>
      <c r="W95" s="304">
        <v>2.0997879344731749</v>
      </c>
      <c r="X95" s="304">
        <v>2.3363202056861709</v>
      </c>
      <c r="Y95" s="304"/>
      <c r="Z95" s="304">
        <v>7.1000305897286609</v>
      </c>
      <c r="AA95" s="304">
        <v>8.8505798676231073</v>
      </c>
      <c r="AB95" s="304">
        <v>9.1371511288208378</v>
      </c>
      <c r="AC95" s="304"/>
      <c r="AD95" s="304">
        <v>5.0047907782825121</v>
      </c>
      <c r="AE95" s="304">
        <v>5.8955996895636895</v>
      </c>
      <c r="AF95" s="304">
        <v>4.7391164984530914</v>
      </c>
      <c r="AG95" s="304"/>
      <c r="AH95" s="304">
        <v>2.2691745383138509</v>
      </c>
      <c r="AI95" s="304">
        <v>1.9866319378252175</v>
      </c>
      <c r="AJ95" s="304">
        <v>1.2119134729112957</v>
      </c>
      <c r="AK95" s="304"/>
      <c r="AL95" s="304">
        <v>0.43369500710821407</v>
      </c>
      <c r="AM95" s="304">
        <v>0.30906992749780388</v>
      </c>
      <c r="AN95" s="304">
        <v>0.37817394663260129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28.000868428138222</v>
      </c>
      <c r="C96" s="305">
        <f t="shared" si="83"/>
        <v>27.000561885105192</v>
      </c>
      <c r="D96" s="305">
        <f t="shared" si="84"/>
        <v>20.352779608508008</v>
      </c>
      <c r="E96" s="305"/>
      <c r="F96" s="304">
        <v>0.18919810602082043</v>
      </c>
      <c r="G96" s="304">
        <v>0.25307279777626163</v>
      </c>
      <c r="H96" s="304">
        <v>0.3706946863364079</v>
      </c>
      <c r="I96" s="304"/>
      <c r="J96" s="304">
        <v>2.1265089344562589</v>
      </c>
      <c r="K96" s="304">
        <v>2.6003838825190679</v>
      </c>
      <c r="L96" s="304">
        <v>2.4174850401654968</v>
      </c>
      <c r="M96" s="304"/>
      <c r="N96" s="304">
        <v>5.3734190909946458</v>
      </c>
      <c r="O96" s="304">
        <v>5.9439635772765245</v>
      </c>
      <c r="P96" s="304">
        <v>6.5903821265027833</v>
      </c>
      <c r="Q96" s="304"/>
      <c r="R96" s="304">
        <v>3.0844837351245058</v>
      </c>
      <c r="S96" s="304">
        <v>3.3257987991859546</v>
      </c>
      <c r="T96" s="304">
        <v>3.6490943499463926</v>
      </c>
      <c r="U96" s="304"/>
      <c r="V96" s="304">
        <v>2.0364016561920906</v>
      </c>
      <c r="W96" s="304">
        <v>2.0403033342234975</v>
      </c>
      <c r="X96" s="304">
        <v>2.1038940700897024</v>
      </c>
      <c r="Y96" s="304"/>
      <c r="Z96" s="304">
        <v>6.0437831741959211</v>
      </c>
      <c r="AA96" s="304">
        <v>6.0520444069938151</v>
      </c>
      <c r="AB96" s="304">
        <v>3.5897129009927964</v>
      </c>
      <c r="AC96" s="304"/>
      <c r="AD96" s="304">
        <v>5.5575882419827067</v>
      </c>
      <c r="AE96" s="304">
        <v>4.5151433985414329</v>
      </c>
      <c r="AF96" s="304">
        <v>1.3818447795105591</v>
      </c>
      <c r="AG96" s="304"/>
      <c r="AH96" s="304">
        <v>3.0253605681872116</v>
      </c>
      <c r="AI96" s="304">
        <v>1.9842638928650791</v>
      </c>
      <c r="AJ96" s="304">
        <v>0.21040820163190407</v>
      </c>
      <c r="AK96" s="304"/>
      <c r="AL96" s="304">
        <v>0.56412492098405975</v>
      </c>
      <c r="AM96" s="304">
        <v>0.28558779572355719</v>
      </c>
      <c r="AN96" s="304">
        <v>3.9263453331965362E-2</v>
      </c>
    </row>
    <row r="97" spans="1:40" x14ac:dyDescent="0.2">
      <c r="A97" s="13" t="str">
        <f t="shared" si="80"/>
        <v>Skilled trades occupations</v>
      </c>
      <c r="B97" s="305">
        <f t="shared" si="82"/>
        <v>3.2298659940162011</v>
      </c>
      <c r="C97" s="305">
        <f t="shared" si="83"/>
        <v>3.0929631579983656</v>
      </c>
      <c r="D97" s="305">
        <f t="shared" si="84"/>
        <v>2.6800657794901488</v>
      </c>
      <c r="E97" s="304"/>
      <c r="F97" s="304">
        <v>2.5535964978076246E-2</v>
      </c>
      <c r="G97" s="304">
        <v>3.1129871091562462E-2</v>
      </c>
      <c r="H97" s="304">
        <v>3.0303329573450988E-2</v>
      </c>
      <c r="I97" s="304"/>
      <c r="J97" s="304">
        <v>7.6246359706845221E-2</v>
      </c>
      <c r="K97" s="304">
        <v>0.10353471275660972</v>
      </c>
      <c r="L97" s="304">
        <v>0.13002587768247326</v>
      </c>
      <c r="M97" s="304"/>
      <c r="N97" s="304">
        <v>0.36254767258504939</v>
      </c>
      <c r="O97" s="304">
        <v>0.46702569349556949</v>
      </c>
      <c r="P97" s="304">
        <v>0.61401856518694997</v>
      </c>
      <c r="Q97" s="304"/>
      <c r="R97" s="304">
        <v>0.14837841668965798</v>
      </c>
      <c r="S97" s="304">
        <v>0.15212801815248336</v>
      </c>
      <c r="T97" s="304">
        <v>0.16597201061852154</v>
      </c>
      <c r="U97" s="304"/>
      <c r="V97" s="304">
        <v>0.11520325841709231</v>
      </c>
      <c r="W97" s="304">
        <v>0.11312189445971663</v>
      </c>
      <c r="X97" s="304">
        <v>0.124035590543073</v>
      </c>
      <c r="Y97" s="304"/>
      <c r="Z97" s="304">
        <v>0.72773049218927599</v>
      </c>
      <c r="AA97" s="304">
        <v>0.64874498731863695</v>
      </c>
      <c r="AB97" s="304">
        <v>0.53904516007916203</v>
      </c>
      <c r="AC97" s="304"/>
      <c r="AD97" s="304">
        <v>1.0100848706087111</v>
      </c>
      <c r="AE97" s="304">
        <v>0.94637702755624276</v>
      </c>
      <c r="AF97" s="304">
        <v>0.5723858980123292</v>
      </c>
      <c r="AG97" s="304"/>
      <c r="AH97" s="304">
        <v>0.5750582543838817</v>
      </c>
      <c r="AI97" s="304">
        <v>0.5025233287517985</v>
      </c>
      <c r="AJ97" s="304">
        <v>0.43444984261060277</v>
      </c>
      <c r="AK97" s="304"/>
      <c r="AL97" s="304">
        <v>0.18908070445761122</v>
      </c>
      <c r="AM97" s="304">
        <v>0.12837762441574621</v>
      </c>
      <c r="AN97" s="304">
        <v>6.9829505183586188E-2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68.059066642462483</v>
      </c>
      <c r="C98" s="305">
        <f t="shared" si="83"/>
        <v>69.970078480675639</v>
      </c>
      <c r="D98" s="305">
        <f t="shared" si="84"/>
        <v>75.191393449281989</v>
      </c>
      <c r="E98" s="304"/>
      <c r="F98" s="304">
        <v>3.9718942387176215E-2</v>
      </c>
      <c r="G98" s="304">
        <v>5.4046116438126089E-2</v>
      </c>
      <c r="H98" s="304">
        <v>9.373592903628504E-2</v>
      </c>
      <c r="I98" s="304"/>
      <c r="J98" s="304">
        <v>2.6738715617025837</v>
      </c>
      <c r="K98" s="304">
        <v>3.7996016298227273</v>
      </c>
      <c r="L98" s="304">
        <v>7.2308383324095775</v>
      </c>
      <c r="M98" s="304"/>
      <c r="N98" s="304">
        <v>8.4152827514440958</v>
      </c>
      <c r="O98" s="304">
        <v>9.7495982238610139</v>
      </c>
      <c r="P98" s="304">
        <v>12.833266350830783</v>
      </c>
      <c r="Q98" s="304"/>
      <c r="R98" s="304">
        <v>6.8914570412535552</v>
      </c>
      <c r="S98" s="304">
        <v>6.3693890620152853</v>
      </c>
      <c r="T98" s="304">
        <v>6.8389099756130038</v>
      </c>
      <c r="U98" s="304"/>
      <c r="V98" s="304">
        <v>4.1470021122555885</v>
      </c>
      <c r="W98" s="304">
        <v>4.0163893826316359</v>
      </c>
      <c r="X98" s="304">
        <v>4.5575781752920417</v>
      </c>
      <c r="Y98" s="304"/>
      <c r="Z98" s="304">
        <v>25.978736493281577</v>
      </c>
      <c r="AA98" s="304">
        <v>27.346485717772619</v>
      </c>
      <c r="AB98" s="304">
        <v>29.18947370357003</v>
      </c>
      <c r="AC98" s="304"/>
      <c r="AD98" s="304">
        <v>17.486421627949799</v>
      </c>
      <c r="AE98" s="304">
        <v>17.305337769639255</v>
      </c>
      <c r="AF98" s="304">
        <v>13.713303199862532</v>
      </c>
      <c r="AG98" s="304"/>
      <c r="AH98" s="304">
        <v>1.9798413842341505</v>
      </c>
      <c r="AI98" s="304">
        <v>1.0530193891086315</v>
      </c>
      <c r="AJ98" s="304">
        <v>0.59979576122532585</v>
      </c>
      <c r="AK98" s="304"/>
      <c r="AL98" s="304">
        <v>0.44673472795397351</v>
      </c>
      <c r="AM98" s="304">
        <v>0.27621118938633821</v>
      </c>
      <c r="AN98" s="304">
        <v>0.13449202144240982</v>
      </c>
    </row>
    <row r="99" spans="1:40" x14ac:dyDescent="0.2">
      <c r="A99" s="13" t="str">
        <f t="shared" si="80"/>
        <v>Sales and customer service occupations</v>
      </c>
      <c r="B99" s="305">
        <f t="shared" si="82"/>
        <v>3.1254758562097664</v>
      </c>
      <c r="C99" s="305">
        <f t="shared" si="83"/>
        <v>3.3677588195638593</v>
      </c>
      <c r="D99" s="305">
        <f>SUM(H99,L99,P99,T99,X99,AB99,AF99,AJ99,AN99)</f>
        <v>3.4168957577184127</v>
      </c>
      <c r="E99" s="304"/>
      <c r="F99" s="304">
        <v>1.6254032280938902E-2</v>
      </c>
      <c r="G99" s="304">
        <v>2.3243998082031949E-2</v>
      </c>
      <c r="H99" s="304">
        <v>3.3163367893669651E-2</v>
      </c>
      <c r="I99" s="304"/>
      <c r="J99" s="304">
        <v>0.31578200517579696</v>
      </c>
      <c r="K99" s="304">
        <v>0.40307453936281057</v>
      </c>
      <c r="L99" s="304">
        <v>0.50658416625644587</v>
      </c>
      <c r="M99" s="304"/>
      <c r="N99" s="304">
        <v>0.71989155984023623</v>
      </c>
      <c r="O99" s="304">
        <v>0.80492621856644764</v>
      </c>
      <c r="P99" s="304">
        <v>0.92309575558995394</v>
      </c>
      <c r="Q99" s="304"/>
      <c r="R99" s="304">
        <v>0.39193509079763339</v>
      </c>
      <c r="S99" s="304">
        <v>0.35902348259199091</v>
      </c>
      <c r="T99" s="304">
        <v>0.36887383257519435</v>
      </c>
      <c r="U99" s="304"/>
      <c r="V99" s="304">
        <v>0.24865501199859127</v>
      </c>
      <c r="W99" s="304">
        <v>0.27853268144950233</v>
      </c>
      <c r="X99" s="304">
        <v>0.31643070970086773</v>
      </c>
      <c r="Y99" s="304"/>
      <c r="Z99" s="304">
        <v>0.63908837823454956</v>
      </c>
      <c r="AA99" s="304">
        <v>0.69330134767963891</v>
      </c>
      <c r="AB99" s="304">
        <v>0.68215817419497593</v>
      </c>
      <c r="AC99" s="304"/>
      <c r="AD99" s="304">
        <v>0.52147713368338888</v>
      </c>
      <c r="AE99" s="304">
        <v>0.54903285968473925</v>
      </c>
      <c r="AF99" s="304">
        <v>0.38365080604250279</v>
      </c>
      <c r="AG99" s="304"/>
      <c r="AH99" s="304">
        <v>0.16576598900157846</v>
      </c>
      <c r="AI99" s="304">
        <v>0.1549674163952596</v>
      </c>
      <c r="AJ99" s="304">
        <v>8.8603763430822602E-2</v>
      </c>
      <c r="AK99" s="304"/>
      <c r="AL99" s="304">
        <v>0.10662665519705281</v>
      </c>
      <c r="AM99" s="304">
        <v>0.10165627575143769</v>
      </c>
      <c r="AN99" s="304">
        <v>0.11433518203397966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2.7318875265894262</v>
      </c>
      <c r="C100" s="305">
        <f t="shared" si="83"/>
        <v>2.913845569821623</v>
      </c>
      <c r="D100" s="305">
        <f t="shared" si="84"/>
        <v>2.8205508398160326</v>
      </c>
      <c r="E100" s="304"/>
      <c r="F100" s="304">
        <v>1.9178013278827653E-2</v>
      </c>
      <c r="G100" s="304">
        <v>2.8146996517060738E-2</v>
      </c>
      <c r="H100" s="304">
        <v>3.9845061273090315E-2</v>
      </c>
      <c r="I100" s="304"/>
      <c r="J100" s="304">
        <v>5.9039382424550459E-2</v>
      </c>
      <c r="K100" s="304">
        <v>9.965172826608458E-2</v>
      </c>
      <c r="L100" s="304">
        <v>0.17626154332553937</v>
      </c>
      <c r="M100" s="304"/>
      <c r="N100" s="304">
        <v>0.18610299854974424</v>
      </c>
      <c r="O100" s="304">
        <v>0.25707525585249913</v>
      </c>
      <c r="P100" s="304">
        <v>0.36924771299600773</v>
      </c>
      <c r="Q100" s="304"/>
      <c r="R100" s="304">
        <v>8.0801091260977329E-2</v>
      </c>
      <c r="S100" s="304">
        <v>0.10739684430306608</v>
      </c>
      <c r="T100" s="304">
        <v>0.13350821429080562</v>
      </c>
      <c r="U100" s="304"/>
      <c r="V100" s="304">
        <v>0.22634484459841997</v>
      </c>
      <c r="W100" s="304">
        <v>0.25926744813588176</v>
      </c>
      <c r="X100" s="304">
        <v>0.31662611434626342</v>
      </c>
      <c r="Y100" s="304"/>
      <c r="Z100" s="304">
        <v>0.75092587609634487</v>
      </c>
      <c r="AA100" s="304">
        <v>0.86112023426579121</v>
      </c>
      <c r="AB100" s="304">
        <v>0.92431401169463989</v>
      </c>
      <c r="AC100" s="304"/>
      <c r="AD100" s="304">
        <v>0.57946899196355306</v>
      </c>
      <c r="AE100" s="304">
        <v>0.62188975505617972</v>
      </c>
      <c r="AF100" s="304">
        <v>0.43418825770050834</v>
      </c>
      <c r="AG100" s="304"/>
      <c r="AH100" s="304">
        <v>0.58538381649384552</v>
      </c>
      <c r="AI100" s="304">
        <v>0.51315546783512367</v>
      </c>
      <c r="AJ100" s="304">
        <v>0.29536794758892282</v>
      </c>
      <c r="AK100" s="304"/>
      <c r="AL100" s="304">
        <v>0.24464251192316308</v>
      </c>
      <c r="AM100" s="304">
        <v>0.16614183958993572</v>
      </c>
      <c r="AN100" s="304">
        <v>0.13119197660025511</v>
      </c>
    </row>
    <row r="101" spans="1:40" x14ac:dyDescent="0.2">
      <c r="A101" s="39" t="str">
        <f t="shared" si="80"/>
        <v>Elementary occupations</v>
      </c>
      <c r="B101" s="307">
        <f t="shared" si="82"/>
        <v>7.1741247923651628</v>
      </c>
      <c r="C101" s="307">
        <f t="shared" si="83"/>
        <v>4.8912740960617338</v>
      </c>
      <c r="D101" s="307">
        <f t="shared" si="84"/>
        <v>3.1985950975330746</v>
      </c>
      <c r="E101" s="307"/>
      <c r="F101" s="307">
        <v>3.6439356594616433E-3</v>
      </c>
      <c r="G101" s="307">
        <v>4.1524268680758003E-3</v>
      </c>
      <c r="H101" s="307">
        <v>4.2069431608349637E-3</v>
      </c>
      <c r="I101" s="307"/>
      <c r="J101" s="307">
        <v>9.6804422529065307E-2</v>
      </c>
      <c r="K101" s="307">
        <v>7.7610216426235834E-2</v>
      </c>
      <c r="L101" s="307">
        <v>5.1212452072594589E-2</v>
      </c>
      <c r="M101" s="307"/>
      <c r="N101" s="307">
        <v>0.329367961818882</v>
      </c>
      <c r="O101" s="307">
        <v>0.37297776647998965</v>
      </c>
      <c r="P101" s="307">
        <v>0.53330081053515388</v>
      </c>
      <c r="Q101" s="307"/>
      <c r="R101" s="307">
        <v>0.27440822153111388</v>
      </c>
      <c r="S101" s="307">
        <v>0.27823799297408464</v>
      </c>
      <c r="T101" s="307">
        <v>0.3217226884256707</v>
      </c>
      <c r="U101" s="307"/>
      <c r="V101" s="307">
        <v>0.20508469385530889</v>
      </c>
      <c r="W101" s="307">
        <v>0.22756511689890296</v>
      </c>
      <c r="X101" s="307">
        <v>0.2922441538874439</v>
      </c>
      <c r="Y101" s="307"/>
      <c r="Z101" s="307">
        <v>1.3360739906578456</v>
      </c>
      <c r="AA101" s="307">
        <v>0.96468669970780685</v>
      </c>
      <c r="AB101" s="307">
        <v>0.56704898372035994</v>
      </c>
      <c r="AC101" s="307"/>
      <c r="AD101" s="307">
        <v>2.3794518475116817</v>
      </c>
      <c r="AE101" s="307">
        <v>1.7299071221861559</v>
      </c>
      <c r="AF101" s="307">
        <v>0.95609268451309648</v>
      </c>
      <c r="AG101" s="307"/>
      <c r="AH101" s="307">
        <v>1.6374620078332207</v>
      </c>
      <c r="AI101" s="307">
        <v>0.84401518637561557</v>
      </c>
      <c r="AJ101" s="307">
        <v>0.19947683118546189</v>
      </c>
      <c r="AK101" s="307"/>
      <c r="AL101" s="307">
        <v>0.91182771096858373</v>
      </c>
      <c r="AM101" s="307">
        <v>0.3921215681448656</v>
      </c>
      <c r="AN101" s="307">
        <v>0.27328955003245825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Greater Birmingham and Solihull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Greater Birmingham and Solihull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Greater Birmingham and Solihull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Greater Birmingham and Solihull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Greater Birmingham and Solihull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Greater Birmingham and Solihull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Greater Birmingham and Solihull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Greater Birmingham and Solihull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Greater Birmingham and Solihull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523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0.71836592267597899</v>
      </c>
      <c r="C8" s="69">
        <v>1.0506197291499249</v>
      </c>
      <c r="D8" s="69">
        <v>0.99597363826234553</v>
      </c>
      <c r="E8" s="69">
        <v>1.1713971151604332</v>
      </c>
      <c r="F8" s="69">
        <v>1.809951588498341</v>
      </c>
      <c r="G8" s="10"/>
      <c r="H8" s="69">
        <f>F8-D8</f>
        <v>0.81397795023599551</v>
      </c>
      <c r="I8" s="69">
        <f>'RD T1'!E36</f>
        <v>0.68922317530478849</v>
      </c>
      <c r="J8" s="69">
        <f>SUM(H8:I8)</f>
        <v>1.503201125540784</v>
      </c>
      <c r="L8" t="str">
        <f>A8</f>
        <v>11 Corporate managers and directors</v>
      </c>
      <c r="M8" s="69">
        <v>5.6358621706513796</v>
      </c>
      <c r="N8" s="69">
        <v>9.1601289814251938</v>
      </c>
      <c r="O8" s="69">
        <v>8.9088156495510002</v>
      </c>
      <c r="P8" s="69">
        <v>10.114764285264584</v>
      </c>
      <c r="Q8" s="69">
        <v>15.165093413744051</v>
      </c>
      <c r="R8" s="10"/>
      <c r="S8" s="69">
        <f>Q8-O8</f>
        <v>6.2562777641930509</v>
      </c>
      <c r="T8" s="69">
        <f>'RD T1'!E65</f>
        <v>5.9643782329453332</v>
      </c>
      <c r="U8" s="69">
        <f>SUM(S8:T8)</f>
        <v>12.220655997138383</v>
      </c>
      <c r="W8" t="str">
        <f>A8</f>
        <v>11 Corporate managers and directors</v>
      </c>
      <c r="X8" s="69">
        <v>16.411746272816515</v>
      </c>
      <c r="Y8" s="69">
        <v>18.997039380602917</v>
      </c>
      <c r="Z8" s="69">
        <v>20.480691126561268</v>
      </c>
      <c r="AA8" s="69">
        <v>19.014962477146966</v>
      </c>
      <c r="AB8" s="69">
        <v>21.563081095112597</v>
      </c>
      <c r="AC8" s="69"/>
      <c r="AD8" s="69">
        <f>AB8-Z8</f>
        <v>1.082389968551329</v>
      </c>
      <c r="AE8" s="69">
        <f>'RD T1'!E94</f>
        <v>11.613157085794377</v>
      </c>
      <c r="AF8" s="69">
        <f>SUM(AD8:AE8)</f>
        <v>12.695547054345706</v>
      </c>
      <c r="AH8" t="str">
        <f>L8</f>
        <v>11 Corporate managers and directors</v>
      </c>
      <c r="AI8" s="69">
        <v>3.1024470297813496</v>
      </c>
      <c r="AJ8" s="69">
        <v>3.3875529837828577</v>
      </c>
      <c r="AK8" s="69">
        <v>3.7717760708449024</v>
      </c>
      <c r="AL8" s="69">
        <v>3.332496219049605</v>
      </c>
      <c r="AM8" s="69">
        <v>3.6137953488402208</v>
      </c>
      <c r="AN8" s="69"/>
      <c r="AO8" s="69">
        <f>AM8-AK8</f>
        <v>-0.15798072200468161</v>
      </c>
      <c r="AP8" s="69">
        <f>'RD T1'!E123</f>
        <v>1.863926767004668</v>
      </c>
      <c r="AQ8" s="69">
        <f>SUM(AO8:AP8)</f>
        <v>1.7059460449999864</v>
      </c>
      <c r="AS8" t="str">
        <f>W8</f>
        <v>11 Corporate managers and directors</v>
      </c>
      <c r="AT8" s="69">
        <v>4.7591697489666727</v>
      </c>
      <c r="AU8" s="69">
        <v>5.2034598833431209</v>
      </c>
      <c r="AV8" s="69">
        <v>5.5620975320111992</v>
      </c>
      <c r="AW8" s="69">
        <v>4.7588952977884462</v>
      </c>
      <c r="AX8" s="69">
        <v>5.0753520709670914</v>
      </c>
      <c r="AY8" s="69"/>
      <c r="AZ8" s="69">
        <f>AX8-AV8</f>
        <v>-0.48674546104410776</v>
      </c>
      <c r="BA8" s="69">
        <f>'RD T1'!E152</f>
        <v>2.6654362749169147</v>
      </c>
      <c r="BB8" s="69">
        <f>SUM(AZ8:BA8)</f>
        <v>2.1786908138728069</v>
      </c>
      <c r="BD8" t="str">
        <f>AH8</f>
        <v>11 Corporate managers and directors</v>
      </c>
      <c r="BE8" s="69">
        <v>10.220672396201886</v>
      </c>
      <c r="BF8" s="69">
        <v>13.536578279079258</v>
      </c>
      <c r="BG8" s="69">
        <v>13.811262775101087</v>
      </c>
      <c r="BH8" s="69">
        <v>12.242498539586606</v>
      </c>
      <c r="BI8" s="69">
        <v>12.962794349842438</v>
      </c>
      <c r="BJ8" s="69"/>
      <c r="BK8" s="69">
        <f>BI8-BG8</f>
        <v>-0.8484684252586483</v>
      </c>
      <c r="BL8" s="69">
        <f>'RD T1'!E181</f>
        <v>5.6451903627673774</v>
      </c>
      <c r="BM8" s="69">
        <f>SUM(BK8:BL8)</f>
        <v>4.7967219375087291</v>
      </c>
      <c r="BO8" t="str">
        <f>AS8</f>
        <v>11 Corporate managers and directors</v>
      </c>
      <c r="BP8" s="69">
        <v>9.3870817547992011</v>
      </c>
      <c r="BQ8" s="69">
        <v>11.36980614607325</v>
      </c>
      <c r="BR8" s="69">
        <v>10.554814751343807</v>
      </c>
      <c r="BS8" s="69">
        <v>9.282260485546443</v>
      </c>
      <c r="BT8" s="69">
        <v>8.0843064525760937</v>
      </c>
      <c r="BU8" s="69"/>
      <c r="BV8" s="69">
        <f>BT8-BR8</f>
        <v>-2.4705082987677134</v>
      </c>
      <c r="BW8" s="69">
        <f>'RD T1'!E210</f>
        <v>4.3712539829280619</v>
      </c>
      <c r="BX8" s="69">
        <f>SUM(BV8:BW8)</f>
        <v>1.9007456841603485</v>
      </c>
      <c r="BZ8" t="str">
        <f>BD8</f>
        <v>11 Corporate managers and directors</v>
      </c>
      <c r="CA8" s="69">
        <v>6.6224250711787009</v>
      </c>
      <c r="CB8" s="69">
        <v>7.5137373911445851</v>
      </c>
      <c r="CC8" s="69">
        <v>7.7716762271710671</v>
      </c>
      <c r="CD8" s="69">
        <v>5.9527308363306339</v>
      </c>
      <c r="CE8" s="69">
        <v>4.2597769563519003</v>
      </c>
      <c r="CF8" s="69"/>
      <c r="CG8" s="69">
        <f>CE8-CC8</f>
        <v>-3.5118992708191668</v>
      </c>
      <c r="CH8" s="69">
        <f>'RD T1'!E239</f>
        <v>2.5056846862802971</v>
      </c>
      <c r="CI8" s="69">
        <f>SUM(CG8:CH8)</f>
        <v>-1.0062145845388697</v>
      </c>
      <c r="CK8" t="str">
        <f>BO8</f>
        <v>11 Corporate managers and directors</v>
      </c>
      <c r="CL8" s="69">
        <v>1.9383683545588648</v>
      </c>
      <c r="CM8" s="69">
        <v>2.2080281427530299</v>
      </c>
      <c r="CN8" s="69">
        <v>2.426570131053245</v>
      </c>
      <c r="CO8" s="69">
        <v>1.5375478596183283</v>
      </c>
      <c r="CP8" s="69">
        <v>1.25049605111618</v>
      </c>
      <c r="CQ8" s="69"/>
      <c r="CR8" s="69">
        <f>CP8-CN8</f>
        <v>-1.176074079937065</v>
      </c>
      <c r="CS8" s="69">
        <f>'RD T1'!E268</f>
        <v>0.53662492129761075</v>
      </c>
      <c r="CT8" s="69">
        <f>SUM(CR8:CS8)</f>
        <v>-0.63944915863945428</v>
      </c>
    </row>
    <row r="9" spans="1:98" x14ac:dyDescent="0.2">
      <c r="A9" s="10" t="str">
        <f>name!D5</f>
        <v>12 Other managers and proprietors</v>
      </c>
      <c r="B9" s="69">
        <v>0.23317730092791103</v>
      </c>
      <c r="C9" s="69">
        <v>0.32457435962006381</v>
      </c>
      <c r="D9" s="69">
        <v>0.29571095518371898</v>
      </c>
      <c r="E9" s="69">
        <v>0.40104945526168245</v>
      </c>
      <c r="F9" s="69">
        <v>0.69255983739106164</v>
      </c>
      <c r="H9" s="69">
        <f t="shared" ref="H9:H32" si="26">F9-D9</f>
        <v>0.39684888220734266</v>
      </c>
      <c r="I9" s="69">
        <f>'RD T1'!E37</f>
        <v>0.28927033521418727</v>
      </c>
      <c r="J9" s="69">
        <f t="shared" ref="J9:J32" si="27">SUM(H9:I9)</f>
        <v>0.68611921742152993</v>
      </c>
      <c r="L9" t="str">
        <f t="shared" ref="L9:L32" si="28">A9</f>
        <v>12 Other managers and proprietors</v>
      </c>
      <c r="M9" s="69">
        <v>2.0736298227154055</v>
      </c>
      <c r="N9" s="69">
        <v>3.0267735370134163</v>
      </c>
      <c r="O9" s="69">
        <v>3.066660400673789</v>
      </c>
      <c r="P9" s="69">
        <v>3.9865766160473033</v>
      </c>
      <c r="Q9" s="69">
        <v>6.7748607374537668</v>
      </c>
      <c r="S9" s="69">
        <f t="shared" ref="S9:S35" si="29">Q9-O9</f>
        <v>3.7082003367799778</v>
      </c>
      <c r="T9" s="69">
        <f>'RD T1'!E66</f>
        <v>2.7624483912959943</v>
      </c>
      <c r="U9" s="69">
        <f t="shared" ref="U9:U32" si="30">SUM(S9:T9)</f>
        <v>6.4706487280759717</v>
      </c>
      <c r="W9" t="str">
        <f t="shared" ref="W9:W32" si="31">A9</f>
        <v>12 Other managers and proprietors</v>
      </c>
      <c r="X9" s="69">
        <v>5.545040344787151</v>
      </c>
      <c r="Y9" s="69">
        <v>5.7797503107680122</v>
      </c>
      <c r="Z9" s="69">
        <v>6.5860204975146415</v>
      </c>
      <c r="AA9" s="69">
        <v>7.1172104235648073</v>
      </c>
      <c r="AB9" s="69">
        <v>8.914300469960228</v>
      </c>
      <c r="AC9" s="69"/>
      <c r="AD9" s="69">
        <f t="shared" ref="AD9:AD32" si="32">AB9-Z9</f>
        <v>2.3282799724455865</v>
      </c>
      <c r="AE9" s="69">
        <f>'RD T1'!E95</f>
        <v>5.0480981733804331</v>
      </c>
      <c r="AF9" s="69">
        <f t="shared" ref="AF9:AF32" si="33">SUM(AD9:AE9)</f>
        <v>7.3763781458260196</v>
      </c>
      <c r="AH9" t="str">
        <f t="shared" ref="AH9:AH32" si="34">L9</f>
        <v>12 Other managers and proprietors</v>
      </c>
      <c r="AI9" s="69">
        <v>1.5490906742256603</v>
      </c>
      <c r="AJ9" s="69">
        <v>1.5524165176911</v>
      </c>
      <c r="AK9" s="69">
        <v>1.8737285356407107</v>
      </c>
      <c r="AL9" s="69">
        <v>1.8596159739027784</v>
      </c>
      <c r="AM9" s="69">
        <v>2.3646587955627352</v>
      </c>
      <c r="AN9" s="69"/>
      <c r="AO9" s="69">
        <f t="shared" ref="AO9:AO32" si="35">AM9-AK9</f>
        <v>0.49093025992202444</v>
      </c>
      <c r="AP9" s="69">
        <f>'RD T1'!E124</f>
        <v>1.3158145258092873</v>
      </c>
      <c r="AQ9" s="69">
        <f t="shared" ref="AQ9:AQ32" si="36">SUM(AO9:AP9)</f>
        <v>1.8067447857313117</v>
      </c>
      <c r="AS9" t="str">
        <f t="shared" ref="AS9:AS32" si="37">W9</f>
        <v>12 Other managers and proprietors</v>
      </c>
      <c r="AT9" s="69">
        <v>1.8140426852760458</v>
      </c>
      <c r="AU9" s="69">
        <v>1.8655297575712848</v>
      </c>
      <c r="AV9" s="69">
        <v>2.1190701107033019</v>
      </c>
      <c r="AW9" s="69">
        <v>2.2467385242711724</v>
      </c>
      <c r="AX9" s="69">
        <v>2.6726387357347652</v>
      </c>
      <c r="AY9" s="69"/>
      <c r="AZ9" s="69">
        <f t="shared" ref="AZ9:AZ32" si="38">AX9-AV9</f>
        <v>0.55356862503146331</v>
      </c>
      <c r="BA9" s="69">
        <f>'RD T1'!E153</f>
        <v>1.4463809358327548</v>
      </c>
      <c r="BB9" s="69">
        <f t="shared" ref="BB9:BB32" si="39">SUM(AZ9:BA9)</f>
        <v>1.9999495608642182</v>
      </c>
      <c r="BD9" t="str">
        <f t="shared" ref="BD9:BD32" si="40">AH9</f>
        <v>12 Other managers and proprietors</v>
      </c>
      <c r="BE9" s="69">
        <v>4.640084509852664</v>
      </c>
      <c r="BF9" s="69">
        <v>5.0165514131920999</v>
      </c>
      <c r="BG9" s="69">
        <v>4.9983651417356851</v>
      </c>
      <c r="BH9" s="69">
        <v>4.9225238199954786</v>
      </c>
      <c r="BI9" s="69">
        <v>5.0894858272248262</v>
      </c>
      <c r="BJ9" s="69"/>
      <c r="BK9" s="69">
        <f t="shared" ref="BK9:BK32" si="41">BI9-BG9</f>
        <v>9.1120685489141096E-2</v>
      </c>
      <c r="BL9" s="69">
        <f>'RD T1'!E182</f>
        <v>2.33034040322153</v>
      </c>
      <c r="BM9" s="69">
        <f t="shared" ref="BM9:BM32" si="42">SUM(BK9:BL9)</f>
        <v>2.4214610887106711</v>
      </c>
      <c r="BO9" t="str">
        <f t="shared" ref="BO9:BO32" si="43">AS9</f>
        <v>12 Other managers and proprietors</v>
      </c>
      <c r="BP9" s="69">
        <v>5.3112147376951979</v>
      </c>
      <c r="BQ9" s="69">
        <v>5.7480563899301158</v>
      </c>
      <c r="BR9" s="69">
        <v>5.6118616865792266</v>
      </c>
      <c r="BS9" s="69">
        <v>5.9098428365523468</v>
      </c>
      <c r="BT9" s="69">
        <v>5.6740985589461905</v>
      </c>
      <c r="BU9" s="69"/>
      <c r="BV9" s="69">
        <f t="shared" ref="BV9:BV32" si="44">BT9-BR9</f>
        <v>6.2236872366963958E-2</v>
      </c>
      <c r="BW9" s="69">
        <f>'RD T1'!E211</f>
        <v>3.3579734000330981</v>
      </c>
      <c r="BX9" s="69">
        <f t="shared" ref="BX9:BX32" si="45">SUM(BV9:BW9)</f>
        <v>3.420210272400062</v>
      </c>
      <c r="BZ9" t="str">
        <f t="shared" ref="BZ9:BZ32" si="46">BD9</f>
        <v>12 Other managers and proprietors</v>
      </c>
      <c r="CA9" s="69">
        <v>3.6613148289413315</v>
      </c>
      <c r="CB9" s="69">
        <v>3.7805221014552144</v>
      </c>
      <c r="CC9" s="69">
        <v>3.8291606429501521</v>
      </c>
      <c r="CD9" s="69">
        <v>3.485814783553292</v>
      </c>
      <c r="CE9" s="69">
        <v>2.5978138209125312</v>
      </c>
      <c r="CF9" s="69"/>
      <c r="CG9" s="69">
        <f t="shared" ref="CG9:CG32" si="47">CE9-CC9</f>
        <v>-1.2313468220376209</v>
      </c>
      <c r="CH9" s="69">
        <f>'RD T1'!E240</f>
        <v>1.5817623899395326</v>
      </c>
      <c r="CI9" s="69">
        <f t="shared" ref="CI9:CI32" si="48">SUM(CG9:CH9)</f>
        <v>0.35041556790191164</v>
      </c>
      <c r="CK9" t="str">
        <f t="shared" ref="CK9:CK32" si="49">BO9</f>
        <v>12 Other managers and proprietors</v>
      </c>
      <c r="CL9" s="69">
        <v>1.7113449252843405</v>
      </c>
      <c r="CM9" s="69">
        <v>1.5586716938132819</v>
      </c>
      <c r="CN9" s="69">
        <v>1.5923543725620304</v>
      </c>
      <c r="CO9" s="69">
        <v>1.1322304176016531</v>
      </c>
      <c r="CP9" s="69">
        <v>0.75369984985679439</v>
      </c>
      <c r="CQ9" s="69"/>
      <c r="CR9" s="69">
        <f t="shared" ref="CR9:CR32" si="50">CP9-CN9</f>
        <v>-0.83865452270523599</v>
      </c>
      <c r="CS9" s="69">
        <f>'RD T1'!E269</f>
        <v>0.39872096469805135</v>
      </c>
      <c r="CT9" s="69">
        <f t="shared" ref="CT9:CT32" si="51">SUM(CR9:CS9)</f>
        <v>-0.43993355800718464</v>
      </c>
    </row>
    <row r="10" spans="1:98" x14ac:dyDescent="0.2">
      <c r="A10" s="10" t="str">
        <f>name!D6</f>
        <v>21 Science, research, engineering and technology professionals</v>
      </c>
      <c r="B10" s="69">
        <v>2.1672713152916661</v>
      </c>
      <c r="C10" s="69">
        <v>3.1678407244742961</v>
      </c>
      <c r="D10" s="69">
        <v>2.8895899954787807</v>
      </c>
      <c r="E10" s="69">
        <v>4.1103737760803627</v>
      </c>
      <c r="F10" s="69">
        <v>5.8434108745954081</v>
      </c>
      <c r="G10" s="11"/>
      <c r="H10" s="69">
        <f t="shared" si="26"/>
        <v>2.9538208791166274</v>
      </c>
      <c r="I10" s="69">
        <f>'RD T1'!E38</f>
        <v>1.654609321366004</v>
      </c>
      <c r="J10" s="69">
        <f t="shared" si="27"/>
        <v>4.6084302004826316</v>
      </c>
      <c r="L10" t="str">
        <f t="shared" si="28"/>
        <v>21 Science, research, engineering and technology professionals</v>
      </c>
      <c r="M10" s="69">
        <v>7.9364052553130442</v>
      </c>
      <c r="N10" s="69">
        <v>11.974194585869498</v>
      </c>
      <c r="O10" s="69">
        <v>11.472682966936524</v>
      </c>
      <c r="P10" s="69">
        <v>17.28612298712823</v>
      </c>
      <c r="Q10" s="69">
        <v>25.57725803224718</v>
      </c>
      <c r="R10" s="11"/>
      <c r="S10" s="69">
        <f t="shared" si="29"/>
        <v>14.104575065310655</v>
      </c>
      <c r="T10" s="69">
        <f>'RD T1'!E67</f>
        <v>7.3693893245833948</v>
      </c>
      <c r="U10" s="69">
        <f t="shared" si="30"/>
        <v>21.47396438989405</v>
      </c>
      <c r="W10" t="str">
        <f t="shared" si="31"/>
        <v>21 Science, research, engineering and technology professionals</v>
      </c>
      <c r="X10" s="69">
        <v>17.521496387003175</v>
      </c>
      <c r="Y10" s="69">
        <v>18.64118634446675</v>
      </c>
      <c r="Z10" s="69">
        <v>20.797087252939285</v>
      </c>
      <c r="AA10" s="69">
        <v>24.055267546974964</v>
      </c>
      <c r="AB10" s="69">
        <v>25.567413843419054</v>
      </c>
      <c r="AC10" s="69"/>
      <c r="AD10" s="69">
        <f t="shared" si="32"/>
        <v>4.7703265904797689</v>
      </c>
      <c r="AE10" s="69">
        <f>'RD T1'!E96</f>
        <v>9.5499800431470163</v>
      </c>
      <c r="AF10" s="69">
        <f t="shared" si="33"/>
        <v>14.320306633626785</v>
      </c>
      <c r="AH10" t="str">
        <f t="shared" si="34"/>
        <v>21 Science, research, engineering and technology professionals</v>
      </c>
      <c r="AI10" s="69">
        <v>1.79986298709813</v>
      </c>
      <c r="AJ10" s="69">
        <v>1.7795640511682582</v>
      </c>
      <c r="AK10" s="69">
        <v>2.0598215859544906</v>
      </c>
      <c r="AL10" s="69">
        <v>2.374328918895559</v>
      </c>
      <c r="AM10" s="69">
        <v>2.6085495410287285</v>
      </c>
      <c r="AN10" s="69"/>
      <c r="AO10" s="69">
        <f t="shared" si="35"/>
        <v>0.54872795507423788</v>
      </c>
      <c r="AP10" s="69">
        <f>'RD T1'!E125</f>
        <v>0.91969627403471155</v>
      </c>
      <c r="AQ10" s="69">
        <f t="shared" si="36"/>
        <v>1.4684242291089493</v>
      </c>
      <c r="AS10" t="str">
        <f t="shared" si="37"/>
        <v>21 Science, research, engineering and technology professionals</v>
      </c>
      <c r="AT10" s="69">
        <v>4.9368175725610648</v>
      </c>
      <c r="AU10" s="69">
        <v>5.0850268765249771</v>
      </c>
      <c r="AV10" s="69">
        <v>5.7007392146457523</v>
      </c>
      <c r="AW10" s="69">
        <v>6.0185167155657266</v>
      </c>
      <c r="AX10" s="69">
        <v>6.0976642977100388</v>
      </c>
      <c r="AY10" s="69"/>
      <c r="AZ10" s="69">
        <f t="shared" si="38"/>
        <v>0.39692508306428653</v>
      </c>
      <c r="BA10" s="69">
        <f>'RD T1'!E154</f>
        <v>2.1633276334069107</v>
      </c>
      <c r="BB10" s="69">
        <f t="shared" si="39"/>
        <v>2.5602527164711972</v>
      </c>
      <c r="BD10" t="str">
        <f t="shared" si="40"/>
        <v>21 Science, research, engineering and technology professionals</v>
      </c>
      <c r="BE10" s="69">
        <v>6.4621719405972611</v>
      </c>
      <c r="BF10" s="69">
        <v>8.186197249257269</v>
      </c>
      <c r="BG10" s="69">
        <v>8.6744394305890911</v>
      </c>
      <c r="BH10" s="69">
        <v>9.9197255312952599</v>
      </c>
      <c r="BI10" s="69">
        <v>10.377825280717856</v>
      </c>
      <c r="BJ10" s="69"/>
      <c r="BK10" s="69">
        <f t="shared" si="41"/>
        <v>1.7033858501287646</v>
      </c>
      <c r="BL10" s="69">
        <f>'RD T1'!E183</f>
        <v>3.0003134956030157</v>
      </c>
      <c r="BM10" s="69">
        <f t="shared" si="42"/>
        <v>4.7036993457317804</v>
      </c>
      <c r="BO10" t="str">
        <f t="shared" si="43"/>
        <v>21 Science, research, engineering and technology professionals</v>
      </c>
      <c r="BP10" s="69">
        <v>5.1700659622802183</v>
      </c>
      <c r="BQ10" s="69">
        <v>6.202021647857717</v>
      </c>
      <c r="BR10" s="69">
        <v>6.2581755624934443</v>
      </c>
      <c r="BS10" s="69">
        <v>7.3759163079673566</v>
      </c>
      <c r="BT10" s="69">
        <v>6.8818698418663136</v>
      </c>
      <c r="BU10" s="69"/>
      <c r="BV10" s="69">
        <f t="shared" si="44"/>
        <v>0.62369427937286925</v>
      </c>
      <c r="BW10" s="69">
        <f>'RD T1'!E212</f>
        <v>2.4861807613214277</v>
      </c>
      <c r="BX10" s="69">
        <f t="shared" si="45"/>
        <v>3.109875040694297</v>
      </c>
      <c r="BZ10" t="str">
        <f t="shared" si="46"/>
        <v>21 Science, research, engineering and technology professionals</v>
      </c>
      <c r="CA10" s="69">
        <v>3.0606393396936573</v>
      </c>
      <c r="CB10" s="69">
        <v>3.3904998265792985</v>
      </c>
      <c r="CC10" s="69">
        <v>3.6837672006667228</v>
      </c>
      <c r="CD10" s="69">
        <v>3.7820222408503512</v>
      </c>
      <c r="CE10" s="69">
        <v>2.6574062028555283</v>
      </c>
      <c r="CF10" s="69"/>
      <c r="CG10" s="69">
        <f t="shared" si="47"/>
        <v>-1.0263609978111945</v>
      </c>
      <c r="CH10" s="69">
        <f>'RD T1'!E241</f>
        <v>1.0666477537119037</v>
      </c>
      <c r="CI10" s="69">
        <f t="shared" si="48"/>
        <v>4.0286755900709181E-2</v>
      </c>
      <c r="CK10" t="str">
        <f t="shared" si="49"/>
        <v>21 Science, research, engineering and technology professionals</v>
      </c>
      <c r="CL10" s="69">
        <v>0.99312290136728631</v>
      </c>
      <c r="CM10" s="69">
        <v>1.1906250054941148</v>
      </c>
      <c r="CN10" s="69">
        <v>1.3894404627318155</v>
      </c>
      <c r="CO10" s="69">
        <v>1.2550529224903537</v>
      </c>
      <c r="CP10" s="69">
        <v>0.99369921432422992</v>
      </c>
      <c r="CQ10" s="69"/>
      <c r="CR10" s="69">
        <f t="shared" si="50"/>
        <v>-0.39574124840758562</v>
      </c>
      <c r="CS10" s="69">
        <f>'RD T1'!E270</f>
        <v>0.36636237366634911</v>
      </c>
      <c r="CT10" s="69">
        <f t="shared" si="51"/>
        <v>-2.9378874741236516E-2</v>
      </c>
    </row>
    <row r="11" spans="1:98" x14ac:dyDescent="0.2">
      <c r="A11" s="10" t="str">
        <f>name!D7</f>
        <v>22 Health professionals</v>
      </c>
      <c r="B11" s="69">
        <v>1.949507447933541</v>
      </c>
      <c r="C11" s="69">
        <v>3.3295832328967472</v>
      </c>
      <c r="D11" s="69">
        <v>3.2484289748421871</v>
      </c>
      <c r="E11" s="69">
        <v>4.2219607085675452</v>
      </c>
      <c r="F11" s="69">
        <v>6.2533951657847417</v>
      </c>
      <c r="G11" s="11"/>
      <c r="H11" s="69">
        <f t="shared" si="26"/>
        <v>3.0049661909425547</v>
      </c>
      <c r="I11" s="69">
        <f>'RD T1'!E39</f>
        <v>2.2698157170281807</v>
      </c>
      <c r="J11" s="69">
        <f t="shared" si="27"/>
        <v>5.2747819079707359</v>
      </c>
      <c r="L11" t="str">
        <f t="shared" si="28"/>
        <v>22 Health professionals</v>
      </c>
      <c r="M11" s="69">
        <v>5.8661294623459748</v>
      </c>
      <c r="N11" s="69">
        <v>10.062488512552841</v>
      </c>
      <c r="O11" s="69">
        <v>9.9555399903148292</v>
      </c>
      <c r="P11" s="69">
        <v>11.743971520530694</v>
      </c>
      <c r="Q11" s="69">
        <v>16.600715605803487</v>
      </c>
      <c r="R11" s="11"/>
      <c r="S11" s="69">
        <f t="shared" si="29"/>
        <v>6.6451756154886574</v>
      </c>
      <c r="T11" s="69">
        <f>'RD T1'!E68</f>
        <v>6.5633937947993868</v>
      </c>
      <c r="U11" s="69">
        <f t="shared" si="30"/>
        <v>13.208569410288044</v>
      </c>
      <c r="W11" t="str">
        <f t="shared" si="31"/>
        <v>22 Health professionals</v>
      </c>
      <c r="X11" s="69">
        <v>14.706328098913271</v>
      </c>
      <c r="Y11" s="69">
        <v>17.643311783104249</v>
      </c>
      <c r="Z11" s="69">
        <v>18.751771497886484</v>
      </c>
      <c r="AA11" s="69">
        <v>18.30274548904309</v>
      </c>
      <c r="AB11" s="69">
        <v>18.825347917302103</v>
      </c>
      <c r="AC11" s="69"/>
      <c r="AD11" s="69">
        <f t="shared" si="32"/>
        <v>7.3576419415619654E-2</v>
      </c>
      <c r="AE11" s="69">
        <f>'RD T1'!E97</f>
        <v>10.784831010413908</v>
      </c>
      <c r="AF11" s="69">
        <f t="shared" si="33"/>
        <v>10.858407429829528</v>
      </c>
      <c r="AH11" t="str">
        <f t="shared" si="34"/>
        <v>22 Health professionals</v>
      </c>
      <c r="AI11" s="69">
        <v>7.699517915769186</v>
      </c>
      <c r="AJ11" s="69">
        <v>6.3917502144660725</v>
      </c>
      <c r="AK11" s="69">
        <v>6.2633738216038237</v>
      </c>
      <c r="AL11" s="69">
        <v>3.2956618407436324</v>
      </c>
      <c r="AM11" s="69">
        <v>1.2494275898755964</v>
      </c>
      <c r="AN11" s="69"/>
      <c r="AO11" s="69">
        <f t="shared" si="35"/>
        <v>-5.0139462317282275</v>
      </c>
      <c r="AP11" s="69">
        <f>'RD T1'!E126</f>
        <v>1.1303189105057867</v>
      </c>
      <c r="AQ11" s="69">
        <f t="shared" si="36"/>
        <v>-3.8836273212224408</v>
      </c>
      <c r="AS11" t="str">
        <f t="shared" si="37"/>
        <v>22 Health professionals</v>
      </c>
      <c r="AT11" s="69">
        <v>0.97035310150589271</v>
      </c>
      <c r="AU11" s="69">
        <v>1.1187556478918028</v>
      </c>
      <c r="AV11" s="69">
        <v>1.27964111523752</v>
      </c>
      <c r="AW11" s="69">
        <v>1.2688465536560007</v>
      </c>
      <c r="AX11" s="69">
        <v>1.3459957817688453</v>
      </c>
      <c r="AY11" s="69"/>
      <c r="AZ11" s="69">
        <f t="shared" si="38"/>
        <v>6.6354666531325268E-2</v>
      </c>
      <c r="BA11" s="69">
        <f>'RD T1'!E155</f>
        <v>0.66511080702459802</v>
      </c>
      <c r="BB11" s="69">
        <f t="shared" si="39"/>
        <v>0.73146547355592328</v>
      </c>
      <c r="BD11" t="str">
        <f t="shared" si="40"/>
        <v>22 Health professionals</v>
      </c>
      <c r="BE11" s="69">
        <v>4.1142703957222206</v>
      </c>
      <c r="BF11" s="69">
        <v>5.8980914299129834</v>
      </c>
      <c r="BG11" s="69">
        <v>5.3755080438012071</v>
      </c>
      <c r="BH11" s="69">
        <v>5.5202296834178739</v>
      </c>
      <c r="BI11" s="69">
        <v>5.2164088763466552</v>
      </c>
      <c r="BJ11" s="69"/>
      <c r="BK11" s="69">
        <f t="shared" si="41"/>
        <v>-0.15909916745455188</v>
      </c>
      <c r="BL11" s="69">
        <f>'RD T1'!E184</f>
        <v>3.0355250990424736</v>
      </c>
      <c r="BM11" s="69">
        <f t="shared" si="42"/>
        <v>2.8764259315879217</v>
      </c>
      <c r="BO11" t="str">
        <f t="shared" si="43"/>
        <v>22 Health professionals</v>
      </c>
      <c r="BP11" s="69">
        <v>3.6057013118846086</v>
      </c>
      <c r="BQ11" s="69">
        <v>4.7062550625869655</v>
      </c>
      <c r="BR11" s="69">
        <v>3.9104880619394025</v>
      </c>
      <c r="BS11" s="69">
        <v>3.9569307483881282</v>
      </c>
      <c r="BT11" s="69">
        <v>3.2357439174710119</v>
      </c>
      <c r="BU11" s="69"/>
      <c r="BV11" s="69">
        <f t="shared" si="44"/>
        <v>-0.67474414446839059</v>
      </c>
      <c r="BW11" s="69">
        <f>'RD T1'!E213</f>
        <v>1.9535288059993574</v>
      </c>
      <c r="BX11" s="69">
        <f t="shared" si="45"/>
        <v>1.2787846615309668</v>
      </c>
      <c r="BZ11" t="str">
        <f t="shared" si="46"/>
        <v>22 Health professionals</v>
      </c>
      <c r="CA11" s="69">
        <v>1.9323962433257529</v>
      </c>
      <c r="CB11" s="69">
        <v>2.4585300357238311</v>
      </c>
      <c r="CC11" s="69">
        <v>1.8875324083700427</v>
      </c>
      <c r="CD11" s="69">
        <v>1.5349048137767078</v>
      </c>
      <c r="CE11" s="69">
        <v>0.75121451033083508</v>
      </c>
      <c r="CF11" s="69"/>
      <c r="CG11" s="69">
        <f t="shared" si="47"/>
        <v>-1.1363178980392075</v>
      </c>
      <c r="CH11" s="69">
        <f>'RD T1'!E242</f>
        <v>0.55852018152409333</v>
      </c>
      <c r="CI11" s="69">
        <f t="shared" si="48"/>
        <v>-0.57779771651511413</v>
      </c>
      <c r="CK11" t="str">
        <f t="shared" si="49"/>
        <v>22 Health professionals</v>
      </c>
      <c r="CL11" s="69">
        <v>0.36782897557439187</v>
      </c>
      <c r="CM11" s="69">
        <v>0.4808878268438187</v>
      </c>
      <c r="CN11" s="69">
        <v>0.60448878353029822</v>
      </c>
      <c r="CO11" s="69">
        <v>0.39976009141019264</v>
      </c>
      <c r="CP11" s="69">
        <v>0.33985306923307823</v>
      </c>
      <c r="CQ11" s="69"/>
      <c r="CR11" s="69">
        <f t="shared" si="50"/>
        <v>-0.26463571429721999</v>
      </c>
      <c r="CS11" s="69">
        <f>'RD T1'!E271</f>
        <v>0.17491322416333843</v>
      </c>
      <c r="CT11" s="69">
        <f t="shared" si="51"/>
        <v>-8.9722490133881561E-2</v>
      </c>
    </row>
    <row r="12" spans="1:98" x14ac:dyDescent="0.2">
      <c r="A12" s="10" t="str">
        <f>name!D8</f>
        <v>23 Teaching and other educational professionals</v>
      </c>
      <c r="B12" s="69">
        <v>3.2225165271807401</v>
      </c>
      <c r="C12" s="69">
        <v>3.8252076733969003</v>
      </c>
      <c r="D12" s="69">
        <v>3.9546229252036311</v>
      </c>
      <c r="E12" s="69">
        <v>4.5587088834330123</v>
      </c>
      <c r="F12" s="69">
        <v>5.8177379170902146</v>
      </c>
      <c r="G12" s="11"/>
      <c r="H12" s="69">
        <f t="shared" si="26"/>
        <v>1.8631149918865835</v>
      </c>
      <c r="I12" s="69">
        <f>'RD T1'!E40</f>
        <v>2.4115656450532716</v>
      </c>
      <c r="J12" s="69">
        <f t="shared" si="27"/>
        <v>4.2746806369398556</v>
      </c>
      <c r="L12" t="str">
        <f t="shared" si="28"/>
        <v>23 Teaching and other educational professionals</v>
      </c>
      <c r="M12" s="69">
        <v>17.847243577428966</v>
      </c>
      <c r="N12" s="69">
        <v>22.11876241428865</v>
      </c>
      <c r="O12" s="69">
        <v>23.139558804514198</v>
      </c>
      <c r="P12" s="69">
        <v>26.316223638256421</v>
      </c>
      <c r="Q12" s="69">
        <v>33.217538580495749</v>
      </c>
      <c r="R12" s="11"/>
      <c r="S12" s="69">
        <f t="shared" si="29"/>
        <v>10.07797977598155</v>
      </c>
      <c r="T12" s="69">
        <f>'RD T1'!E69</f>
        <v>14.313473289154439</v>
      </c>
      <c r="U12" s="69">
        <f t="shared" si="30"/>
        <v>24.391453065135991</v>
      </c>
      <c r="W12" t="str">
        <f t="shared" si="31"/>
        <v>23 Teaching and other educational professionals</v>
      </c>
      <c r="X12" s="69">
        <v>13.474891859798895</v>
      </c>
      <c r="Y12" s="69">
        <v>10.131335086860933</v>
      </c>
      <c r="Z12" s="69">
        <v>11.415462499407091</v>
      </c>
      <c r="AA12" s="69">
        <v>8.7960227887040325</v>
      </c>
      <c r="AB12" s="69">
        <v>6.3044515505313719</v>
      </c>
      <c r="AC12" s="69"/>
      <c r="AD12" s="69">
        <f t="shared" si="32"/>
        <v>-5.1110109488757196</v>
      </c>
      <c r="AE12" s="69">
        <f>'RD T1'!E98</f>
        <v>4.455923087394309</v>
      </c>
      <c r="AF12" s="69">
        <f t="shared" si="33"/>
        <v>-0.65508786148141063</v>
      </c>
      <c r="AH12" t="str">
        <f t="shared" si="34"/>
        <v>23 Teaching and other educational professionals</v>
      </c>
      <c r="AI12" s="69">
        <v>1.8789539745985271</v>
      </c>
      <c r="AJ12" s="69">
        <v>0.90299104438234423</v>
      </c>
      <c r="AK12" s="69">
        <v>0.89955281870314618</v>
      </c>
      <c r="AL12" s="69">
        <v>0.47909797457205783</v>
      </c>
      <c r="AM12" s="69">
        <v>0.47268294598624983</v>
      </c>
      <c r="AN12" s="69"/>
      <c r="AO12" s="69">
        <f t="shared" si="35"/>
        <v>-0.42686987271689636</v>
      </c>
      <c r="AP12" s="69">
        <f>'RD T1'!E127</f>
        <v>0.15166402757332859</v>
      </c>
      <c r="AQ12" s="69">
        <f t="shared" si="36"/>
        <v>-0.27520584514356777</v>
      </c>
      <c r="AS12" t="str">
        <f t="shared" si="37"/>
        <v>23 Teaching and other educational professionals</v>
      </c>
      <c r="AT12" s="69">
        <v>0.45859470933535607</v>
      </c>
      <c r="AU12" s="69">
        <v>0.40116065640461296</v>
      </c>
      <c r="AV12" s="69">
        <v>0.45934683490910333</v>
      </c>
      <c r="AW12" s="69">
        <v>0.36150310422551396</v>
      </c>
      <c r="AX12" s="69">
        <v>0.31243493788916482</v>
      </c>
      <c r="AY12" s="69"/>
      <c r="AZ12" s="69">
        <f t="shared" si="38"/>
        <v>-0.14691189701993851</v>
      </c>
      <c r="BA12" s="69">
        <f>'RD T1'!E156</f>
        <v>0.1740029966972981</v>
      </c>
      <c r="BB12" s="69">
        <f t="shared" si="39"/>
        <v>2.7091099677359592E-2</v>
      </c>
      <c r="BD12" t="str">
        <f t="shared" si="40"/>
        <v>23 Teaching and other educational professionals</v>
      </c>
      <c r="BE12" s="69">
        <v>1.6964851414122049</v>
      </c>
      <c r="BF12" s="69">
        <v>1.7334186607410149</v>
      </c>
      <c r="BG12" s="69">
        <v>1.8928331677395731</v>
      </c>
      <c r="BH12" s="69">
        <v>1.736439963174764</v>
      </c>
      <c r="BI12" s="69">
        <v>1.7886418277710336</v>
      </c>
      <c r="BJ12" s="69"/>
      <c r="BK12" s="69">
        <f t="shared" si="41"/>
        <v>-0.10419133996853946</v>
      </c>
      <c r="BL12" s="69">
        <f>'RD T1'!E185</f>
        <v>0.77472154730290366</v>
      </c>
      <c r="BM12" s="69">
        <f t="shared" si="42"/>
        <v>0.67053020733436419</v>
      </c>
      <c r="BO12" t="str">
        <f t="shared" si="43"/>
        <v>23 Teaching and other educational professionals</v>
      </c>
      <c r="BP12" s="69">
        <v>1.6246368471328023</v>
      </c>
      <c r="BQ12" s="69">
        <v>1.6161394098107587</v>
      </c>
      <c r="BR12" s="69">
        <v>1.4854737026566054</v>
      </c>
      <c r="BS12" s="69">
        <v>1.3646660458009792</v>
      </c>
      <c r="BT12" s="69">
        <v>1.0968707231988217</v>
      </c>
      <c r="BU12" s="69"/>
      <c r="BV12" s="69">
        <f t="shared" si="44"/>
        <v>-0.38860297945778366</v>
      </c>
      <c r="BW12" s="69">
        <f>'RD T1'!E214</f>
        <v>0.65964365505147748</v>
      </c>
      <c r="BX12" s="69">
        <f t="shared" si="45"/>
        <v>0.27104067559369383</v>
      </c>
      <c r="BZ12" t="str">
        <f t="shared" si="46"/>
        <v>23 Teaching and other educational professionals</v>
      </c>
      <c r="CA12" s="69">
        <v>1.0670092671766735</v>
      </c>
      <c r="CB12" s="69">
        <v>0.99781564615205942</v>
      </c>
      <c r="CC12" s="69">
        <v>1.0164683321557371</v>
      </c>
      <c r="CD12" s="69">
        <v>0.80980720193713573</v>
      </c>
      <c r="CE12" s="69">
        <v>0.47681737571132671</v>
      </c>
      <c r="CF12" s="69"/>
      <c r="CG12" s="69">
        <f t="shared" si="47"/>
        <v>-0.5396509564444103</v>
      </c>
      <c r="CH12" s="69">
        <f>'RD T1'!E243</f>
        <v>0.33768940881376486</v>
      </c>
      <c r="CI12" s="69">
        <f t="shared" si="48"/>
        <v>-0.20196154763064544</v>
      </c>
      <c r="CK12" t="str">
        <f t="shared" si="49"/>
        <v>23 Teaching and other educational professionals</v>
      </c>
      <c r="CL12" s="69">
        <v>0.29054638214172313</v>
      </c>
      <c r="CM12" s="69">
        <v>0.29134509932114838</v>
      </c>
      <c r="CN12" s="69">
        <v>0.40314395874854508</v>
      </c>
      <c r="CO12" s="69">
        <v>0.27384197233896579</v>
      </c>
      <c r="CP12" s="69">
        <v>0.20482836880588892</v>
      </c>
      <c r="CQ12" s="69"/>
      <c r="CR12" s="69">
        <f t="shared" si="50"/>
        <v>-0.19831558994265616</v>
      </c>
      <c r="CS12" s="69">
        <f>'RD T1'!E272</f>
        <v>0.11728454339987981</v>
      </c>
      <c r="CT12" s="69">
        <f t="shared" si="51"/>
        <v>-8.1031046542776347E-2</v>
      </c>
    </row>
    <row r="13" spans="1:98" x14ac:dyDescent="0.2">
      <c r="A13" s="10" t="str">
        <f>name!D9</f>
        <v>24 Business, media and public service professionals</v>
      </c>
      <c r="B13" s="69">
        <v>0.7368665982750664</v>
      </c>
      <c r="C13" s="69">
        <v>1.1277121550558122</v>
      </c>
      <c r="D13" s="69">
        <v>1.1499616925089609</v>
      </c>
      <c r="E13" s="69">
        <v>1.5015249878439318</v>
      </c>
      <c r="F13" s="69">
        <v>2.2904384586850024</v>
      </c>
      <c r="G13" s="11"/>
      <c r="H13" s="69">
        <f t="shared" si="26"/>
        <v>1.1404767661760415</v>
      </c>
      <c r="I13" s="69">
        <f>'RD T1'!E41</f>
        <v>0.80832982331318015</v>
      </c>
      <c r="J13" s="69">
        <f t="shared" si="27"/>
        <v>1.9488065894892217</v>
      </c>
      <c r="L13" t="str">
        <f t="shared" si="28"/>
        <v>24 Business, media and public service professionals</v>
      </c>
      <c r="M13" s="69">
        <v>9.0130616808710755</v>
      </c>
      <c r="N13" s="69">
        <v>14.371958135372839</v>
      </c>
      <c r="O13" s="69">
        <v>14.398996521696818</v>
      </c>
      <c r="P13" s="69">
        <v>17.674998402275843</v>
      </c>
      <c r="Q13" s="69">
        <v>24.528853548609305</v>
      </c>
      <c r="R13" s="11"/>
      <c r="S13" s="69">
        <f t="shared" si="29"/>
        <v>10.129857026912488</v>
      </c>
      <c r="T13" s="69">
        <f>'RD T1'!E70</f>
        <v>9.2422323998752791</v>
      </c>
      <c r="U13" s="69">
        <f t="shared" si="30"/>
        <v>19.372089426787767</v>
      </c>
      <c r="W13" t="str">
        <f t="shared" si="31"/>
        <v>24 Business, media and public service professionals</v>
      </c>
      <c r="X13" s="69">
        <v>19.114796782926902</v>
      </c>
      <c r="Y13" s="69">
        <v>21.157165830243954</v>
      </c>
      <c r="Z13" s="69">
        <v>24.881877550520436</v>
      </c>
      <c r="AA13" s="69">
        <v>24.858839253906897</v>
      </c>
      <c r="AB13" s="69">
        <v>26.262337974071364</v>
      </c>
      <c r="AC13" s="69"/>
      <c r="AD13" s="69">
        <f t="shared" si="32"/>
        <v>1.3804604235509288</v>
      </c>
      <c r="AE13" s="69">
        <f>'RD T1'!E99</f>
        <v>13.191741857530538</v>
      </c>
      <c r="AF13" s="69">
        <f t="shared" si="33"/>
        <v>14.572202281081466</v>
      </c>
      <c r="AH13" t="str">
        <f t="shared" si="34"/>
        <v>24 Business, media and public service professionals</v>
      </c>
      <c r="AI13" s="69">
        <v>2.0529112907323026</v>
      </c>
      <c r="AJ13" s="69">
        <v>2.0002376452626334</v>
      </c>
      <c r="AK13" s="69">
        <v>2.4080042211033805</v>
      </c>
      <c r="AL13" s="69">
        <v>2.2001104101570563</v>
      </c>
      <c r="AM13" s="69">
        <v>2.2951259624226386</v>
      </c>
      <c r="AN13" s="69"/>
      <c r="AO13" s="69">
        <f t="shared" si="35"/>
        <v>-0.11287825868074197</v>
      </c>
      <c r="AP13" s="69">
        <f>'RD T1'!E128</f>
        <v>0.85856474943140393</v>
      </c>
      <c r="AQ13" s="69">
        <f t="shared" si="36"/>
        <v>0.74568649075066196</v>
      </c>
      <c r="AS13" t="str">
        <f t="shared" si="37"/>
        <v>24 Business, media and public service professionals</v>
      </c>
      <c r="AT13" s="69">
        <v>3.1172464117219425</v>
      </c>
      <c r="AU13" s="69">
        <v>3.2575291684323302</v>
      </c>
      <c r="AV13" s="69">
        <v>3.8689028065094209</v>
      </c>
      <c r="AW13" s="69">
        <v>3.9053692113680434</v>
      </c>
      <c r="AX13" s="69">
        <v>4.2400950675195146</v>
      </c>
      <c r="AY13" s="69"/>
      <c r="AZ13" s="69">
        <f t="shared" si="38"/>
        <v>0.37119226101009373</v>
      </c>
      <c r="BA13" s="69">
        <f>'RD T1'!E157</f>
        <v>1.9492858437673826</v>
      </c>
      <c r="BB13" s="69">
        <f t="shared" si="39"/>
        <v>2.3204781047774761</v>
      </c>
      <c r="BD13" t="str">
        <f t="shared" si="40"/>
        <v>24 Business, media and public service professionals</v>
      </c>
      <c r="BE13" s="69">
        <v>6.5824656566659261</v>
      </c>
      <c r="BF13" s="69">
        <v>8.6002203221560016</v>
      </c>
      <c r="BG13" s="69">
        <v>9.4896380246575855</v>
      </c>
      <c r="BH13" s="69">
        <v>9.9784454223027925</v>
      </c>
      <c r="BI13" s="69">
        <v>10.781255679701921</v>
      </c>
      <c r="BJ13" s="69"/>
      <c r="BK13" s="69">
        <f t="shared" si="41"/>
        <v>1.2916176550443357</v>
      </c>
      <c r="BL13" s="69">
        <f>'RD T1'!E186</f>
        <v>4.3035483768095997</v>
      </c>
      <c r="BM13" s="69">
        <f t="shared" si="42"/>
        <v>5.5951660318539354</v>
      </c>
      <c r="BO13" t="str">
        <f t="shared" si="43"/>
        <v>24 Business, media and public service professionals</v>
      </c>
      <c r="BP13" s="69">
        <v>5.2795853234842918</v>
      </c>
      <c r="BQ13" s="69">
        <v>6.2259421872169032</v>
      </c>
      <c r="BR13" s="69">
        <v>6.0698783724415009</v>
      </c>
      <c r="BS13" s="69">
        <v>6.0244320560781892</v>
      </c>
      <c r="BT13" s="69">
        <v>5.2411324523962808</v>
      </c>
      <c r="BU13" s="69"/>
      <c r="BV13" s="69">
        <f t="shared" si="44"/>
        <v>-0.82874592004522007</v>
      </c>
      <c r="BW13" s="69">
        <f>'RD T1'!E215</f>
        <v>2.514241708235883</v>
      </c>
      <c r="BX13" s="69">
        <f t="shared" si="45"/>
        <v>1.6854957881906629</v>
      </c>
      <c r="BZ13" t="str">
        <f t="shared" si="46"/>
        <v>24 Business, media and public service professionals</v>
      </c>
      <c r="CA13" s="69">
        <v>3.1518747214367324</v>
      </c>
      <c r="CB13" s="69">
        <v>3.6027801503879604</v>
      </c>
      <c r="CC13" s="69">
        <v>3.7675116305312857</v>
      </c>
      <c r="CD13" s="69">
        <v>3.2250656426635769</v>
      </c>
      <c r="CE13" s="69">
        <v>2.0801137414940905</v>
      </c>
      <c r="CF13" s="69"/>
      <c r="CG13" s="69">
        <f t="shared" si="47"/>
        <v>-1.6873978890371952</v>
      </c>
      <c r="CH13" s="69">
        <f>'RD T1'!E244</f>
        <v>1.1393823582549394</v>
      </c>
      <c r="CI13" s="69">
        <f t="shared" si="48"/>
        <v>-0.54801553078225584</v>
      </c>
      <c r="CK13" t="str">
        <f t="shared" si="49"/>
        <v>24 Business, media and public service professionals</v>
      </c>
      <c r="CL13" s="69">
        <v>1.0608249022193545</v>
      </c>
      <c r="CM13" s="69">
        <v>1.2419915077588135</v>
      </c>
      <c r="CN13" s="69">
        <v>1.5017879818895943</v>
      </c>
      <c r="CO13" s="69">
        <v>1.1054901139181286</v>
      </c>
      <c r="CP13" s="69">
        <v>0.81782983423652023</v>
      </c>
      <c r="CQ13" s="69"/>
      <c r="CR13" s="69">
        <f t="shared" si="50"/>
        <v>-0.68395814765307406</v>
      </c>
      <c r="CS13" s="69">
        <f>'RD T1'!E273</f>
        <v>0.38297131749844537</v>
      </c>
      <c r="CT13" s="69">
        <f t="shared" si="51"/>
        <v>-0.30098683015462868</v>
      </c>
    </row>
    <row r="14" spans="1:98" x14ac:dyDescent="0.2">
      <c r="A14" s="10" t="str">
        <f>name!D10</f>
        <v>31 Science, engineering and technology associate professionals</v>
      </c>
      <c r="B14" s="69">
        <v>0.23670039908656113</v>
      </c>
      <c r="C14" s="69">
        <v>0.36618123548670467</v>
      </c>
      <c r="D14" s="69">
        <v>0.34703927146220881</v>
      </c>
      <c r="E14" s="69">
        <v>0.42881785886174095</v>
      </c>
      <c r="F14" s="69">
        <v>0.70549071380858075</v>
      </c>
      <c r="G14" s="11"/>
      <c r="H14" s="69">
        <f t="shared" si="26"/>
        <v>0.35845144234637194</v>
      </c>
      <c r="I14" s="69">
        <f>'RD T1'!E42</f>
        <v>0.22371777748699062</v>
      </c>
      <c r="J14" s="69">
        <f t="shared" si="27"/>
        <v>0.58216921983336256</v>
      </c>
      <c r="L14" t="str">
        <f t="shared" si="28"/>
        <v>31 Science, engineering and technology associate professionals</v>
      </c>
      <c r="M14" s="69">
        <v>1.5147599718217017</v>
      </c>
      <c r="N14" s="69">
        <v>2.3179671036118745</v>
      </c>
      <c r="O14" s="69">
        <v>2.2161829993277458</v>
      </c>
      <c r="P14" s="69">
        <v>2.5300787961530902</v>
      </c>
      <c r="Q14" s="69">
        <v>3.6056044858123864</v>
      </c>
      <c r="R14" s="11"/>
      <c r="S14" s="69">
        <f t="shared" si="29"/>
        <v>1.3894214864846406</v>
      </c>
      <c r="T14" s="69">
        <f>'RD T1'!E71</f>
        <v>1.1648790704534251</v>
      </c>
      <c r="U14" s="69">
        <f t="shared" si="30"/>
        <v>2.5543005569380659</v>
      </c>
      <c r="W14" t="str">
        <f t="shared" si="31"/>
        <v>31 Science, engineering and technology associate professionals</v>
      </c>
      <c r="X14" s="69">
        <v>4.1362141354681903</v>
      </c>
      <c r="Y14" s="69">
        <v>4.628471185096366</v>
      </c>
      <c r="Z14" s="69">
        <v>5.1322639133574439</v>
      </c>
      <c r="AA14" s="69">
        <v>4.9566213437566411</v>
      </c>
      <c r="AB14" s="69">
        <v>5.545318722051622</v>
      </c>
      <c r="AC14" s="69"/>
      <c r="AD14" s="69">
        <f t="shared" si="32"/>
        <v>0.4130548086941781</v>
      </c>
      <c r="AE14" s="69">
        <f>'RD T1'!E100</f>
        <v>2.2736483297893262</v>
      </c>
      <c r="AF14" s="69">
        <f t="shared" si="33"/>
        <v>2.6867031384835043</v>
      </c>
      <c r="AH14" t="str">
        <f t="shared" si="34"/>
        <v>31 Science, engineering and technology associate professionals</v>
      </c>
      <c r="AI14" s="69">
        <v>0.70989775774275576</v>
      </c>
      <c r="AJ14" s="69">
        <v>0.83165048894728033</v>
      </c>
      <c r="AK14" s="69">
        <v>0.98552048790499913</v>
      </c>
      <c r="AL14" s="69">
        <v>1.0145662693238851</v>
      </c>
      <c r="AM14" s="69">
        <v>1.3266269509892812</v>
      </c>
      <c r="AN14" s="69"/>
      <c r="AO14" s="69">
        <f t="shared" si="35"/>
        <v>0.34110646308428205</v>
      </c>
      <c r="AP14" s="69">
        <f>'RD T1'!E129</f>
        <v>0.51144282682632358</v>
      </c>
      <c r="AQ14" s="69">
        <f t="shared" si="36"/>
        <v>0.85254928991060563</v>
      </c>
      <c r="AS14" t="str">
        <f t="shared" si="37"/>
        <v>31 Science, engineering and technology associate professionals</v>
      </c>
      <c r="AT14" s="69">
        <v>1.9225752905442937</v>
      </c>
      <c r="AU14" s="69">
        <v>1.9087530799860946</v>
      </c>
      <c r="AV14" s="69">
        <v>2.0779681504777874</v>
      </c>
      <c r="AW14" s="69">
        <v>1.7876045174893904</v>
      </c>
      <c r="AX14" s="69">
        <v>1.7628210625614933</v>
      </c>
      <c r="AY14" s="69"/>
      <c r="AZ14" s="69">
        <f t="shared" si="38"/>
        <v>-0.31514708791629409</v>
      </c>
      <c r="BA14" s="69">
        <f>'RD T1'!E158</f>
        <v>0.67974317753806668</v>
      </c>
      <c r="BB14" s="69">
        <f t="shared" si="39"/>
        <v>0.36459608962177259</v>
      </c>
      <c r="BD14" t="str">
        <f t="shared" si="40"/>
        <v>31 Science, engineering and technology associate professionals</v>
      </c>
      <c r="BE14" s="69">
        <v>2.7771229807275262</v>
      </c>
      <c r="BF14" s="69">
        <v>3.1056164850485071</v>
      </c>
      <c r="BG14" s="69">
        <v>3.3270159635540364</v>
      </c>
      <c r="BH14" s="69">
        <v>2.8164937311998832</v>
      </c>
      <c r="BI14" s="69">
        <v>2.3575719333748202</v>
      </c>
      <c r="BJ14" s="69"/>
      <c r="BK14" s="69">
        <f t="shared" si="41"/>
        <v>-0.96944403017921621</v>
      </c>
      <c r="BL14" s="69">
        <f>'RD T1'!E187</f>
        <v>0.92893497509841261</v>
      </c>
      <c r="BM14" s="69">
        <f t="shared" si="42"/>
        <v>-4.0509055080803602E-2</v>
      </c>
      <c r="BO14" t="str">
        <f t="shared" si="43"/>
        <v>31 Science, engineering and technology associate professionals</v>
      </c>
      <c r="BP14" s="69">
        <v>2.2806263275457814</v>
      </c>
      <c r="BQ14" s="69">
        <v>2.7694778857147315</v>
      </c>
      <c r="BR14" s="69">
        <v>2.8193144146918074</v>
      </c>
      <c r="BS14" s="69">
        <v>2.6647055490380254</v>
      </c>
      <c r="BT14" s="69">
        <v>2.6081793440814147</v>
      </c>
      <c r="BU14" s="69"/>
      <c r="BV14" s="69">
        <f t="shared" si="44"/>
        <v>-0.21113507061039272</v>
      </c>
      <c r="BW14" s="69">
        <f>'RD T1'!E216</f>
        <v>1.0156285087274943</v>
      </c>
      <c r="BX14" s="69">
        <f t="shared" si="45"/>
        <v>0.80449343811710161</v>
      </c>
      <c r="BZ14" t="str">
        <f t="shared" si="46"/>
        <v>31 Science, engineering and technology associate professionals</v>
      </c>
      <c r="CA14" s="69">
        <v>1.7734746193660242</v>
      </c>
      <c r="CB14" s="69">
        <v>2.080801308633867</v>
      </c>
      <c r="CC14" s="69">
        <v>2.3643713093335812</v>
      </c>
      <c r="CD14" s="69">
        <v>1.9037008808746574</v>
      </c>
      <c r="CE14" s="69">
        <v>1.4688697574590208</v>
      </c>
      <c r="CF14" s="69"/>
      <c r="CG14" s="69">
        <f t="shared" si="47"/>
        <v>-0.89550155187456038</v>
      </c>
      <c r="CH14" s="69">
        <f>'RD T1'!E245</f>
        <v>0.64824337258441067</v>
      </c>
      <c r="CI14" s="69">
        <f t="shared" si="48"/>
        <v>-0.2472581792901497</v>
      </c>
      <c r="CK14" t="str">
        <f t="shared" si="49"/>
        <v>31 Science, engineering and technology associate professionals</v>
      </c>
      <c r="CL14" s="69">
        <v>0.469279920652933</v>
      </c>
      <c r="CM14" s="69">
        <v>0.58928647403281986</v>
      </c>
      <c r="CN14" s="69">
        <v>0.77308534884564606</v>
      </c>
      <c r="CO14" s="69">
        <v>0.62309012873562675</v>
      </c>
      <c r="CP14" s="69">
        <v>0.73194031606889709</v>
      </c>
      <c r="CQ14" s="69"/>
      <c r="CR14" s="69">
        <f t="shared" si="50"/>
        <v>-4.1145032776748969E-2</v>
      </c>
      <c r="CS14" s="69">
        <f>'RD T1'!E274</f>
        <v>0.26244668929368287</v>
      </c>
      <c r="CT14" s="69">
        <f t="shared" si="51"/>
        <v>0.2213016565169339</v>
      </c>
    </row>
    <row r="15" spans="1:98" x14ac:dyDescent="0.2">
      <c r="A15" s="10" t="str">
        <f>name!D11</f>
        <v>32 Health and social care associate professionals</v>
      </c>
      <c r="B15" s="69">
        <v>5.5587819717131774E-2</v>
      </c>
      <c r="C15" s="69">
        <v>8.6717375506636857E-2</v>
      </c>
      <c r="D15" s="69">
        <v>7.801822379760967E-2</v>
      </c>
      <c r="E15" s="69">
        <v>0.16794782336620154</v>
      </c>
      <c r="F15" s="69">
        <v>0.35825002776623344</v>
      </c>
      <c r="G15" s="11"/>
      <c r="H15" s="69">
        <f t="shared" si="26"/>
        <v>0.28023180396862379</v>
      </c>
      <c r="I15" s="69">
        <f>'RD T1'!E43</f>
        <v>0.12255114365617566</v>
      </c>
      <c r="J15" s="69">
        <f t="shared" si="27"/>
        <v>0.40278294762479944</v>
      </c>
      <c r="L15" t="str">
        <f t="shared" si="28"/>
        <v>32 Health and social care associate professionals</v>
      </c>
      <c r="M15" s="69">
        <v>1.4091332678298298</v>
      </c>
      <c r="N15" s="69">
        <v>2.404104859411361</v>
      </c>
      <c r="O15" s="69">
        <v>2.4491297020907878</v>
      </c>
      <c r="P15" s="69">
        <v>5.0411555850640681</v>
      </c>
      <c r="Q15" s="69">
        <v>9.4840280067127942</v>
      </c>
      <c r="R15" s="11"/>
      <c r="S15" s="69">
        <f t="shared" si="29"/>
        <v>7.0348983046220059</v>
      </c>
      <c r="T15" s="69">
        <f>'RD T1'!E72</f>
        <v>3.3648245621296078</v>
      </c>
      <c r="U15" s="69">
        <f t="shared" si="30"/>
        <v>10.399722866751613</v>
      </c>
      <c r="W15" t="str">
        <f t="shared" si="31"/>
        <v>32 Health and social care associate professionals</v>
      </c>
      <c r="X15" s="69">
        <v>4.9584842795733133</v>
      </c>
      <c r="Y15" s="69">
        <v>6.00581145087724</v>
      </c>
      <c r="Z15" s="69">
        <v>6.6700313917193848</v>
      </c>
      <c r="AA15" s="69">
        <v>11.34385180089668</v>
      </c>
      <c r="AB15" s="69">
        <v>14.523047807493427</v>
      </c>
      <c r="AC15" s="69"/>
      <c r="AD15" s="69">
        <f t="shared" si="32"/>
        <v>7.8530164157740421</v>
      </c>
      <c r="AE15" s="69">
        <f>'RD T1'!E101</f>
        <v>7.7925608317324011</v>
      </c>
      <c r="AF15" s="69">
        <f t="shared" si="33"/>
        <v>15.645577247506443</v>
      </c>
      <c r="AH15" t="str">
        <f t="shared" si="34"/>
        <v>32 Health and social care associate professionals</v>
      </c>
      <c r="AI15" s="69">
        <v>3.5586134508108396</v>
      </c>
      <c r="AJ15" s="69">
        <v>3.2743574832800437</v>
      </c>
      <c r="AK15" s="69">
        <v>3.4645354247420501</v>
      </c>
      <c r="AL15" s="69">
        <v>3.9107562112990362</v>
      </c>
      <c r="AM15" s="69">
        <v>2.559526172486136</v>
      </c>
      <c r="AN15" s="69"/>
      <c r="AO15" s="69">
        <f t="shared" si="35"/>
        <v>-0.90500925225591411</v>
      </c>
      <c r="AP15" s="69">
        <f>'RD T1'!E130</f>
        <v>1.5447669464611287</v>
      </c>
      <c r="AQ15" s="69">
        <f t="shared" si="36"/>
        <v>0.63975769420521456</v>
      </c>
      <c r="AS15" t="str">
        <f t="shared" si="37"/>
        <v>32 Health and social care associate professionals</v>
      </c>
      <c r="AT15" s="69">
        <v>0.7460882922333818</v>
      </c>
      <c r="AU15" s="69">
        <v>0.8241520799222154</v>
      </c>
      <c r="AV15" s="69">
        <v>0.96456411103249373</v>
      </c>
      <c r="AW15" s="69">
        <v>1.4009532326459289</v>
      </c>
      <c r="AX15" s="69">
        <v>1.6525317452263333</v>
      </c>
      <c r="AY15" s="69"/>
      <c r="AZ15" s="69">
        <f t="shared" si="38"/>
        <v>0.68796763419383955</v>
      </c>
      <c r="BA15" s="69">
        <f>'RD T1'!E159</f>
        <v>0.83040781528436503</v>
      </c>
      <c r="BB15" s="69">
        <f t="shared" si="39"/>
        <v>1.5183754494782047</v>
      </c>
      <c r="BD15" t="str">
        <f t="shared" si="40"/>
        <v>32 Health and social care associate professionals</v>
      </c>
      <c r="BE15" s="69">
        <v>2.948457643393497</v>
      </c>
      <c r="BF15" s="69">
        <v>4.0660646525688593</v>
      </c>
      <c r="BG15" s="69">
        <v>3.8470078972097608</v>
      </c>
      <c r="BH15" s="69">
        <v>6.4566164964200086</v>
      </c>
      <c r="BI15" s="69">
        <v>7.197414002288113</v>
      </c>
      <c r="BJ15" s="69"/>
      <c r="BK15" s="69">
        <f t="shared" si="41"/>
        <v>3.3504061050783522</v>
      </c>
      <c r="BL15" s="69">
        <f>'RD T1'!E188</f>
        <v>3.7313377316746719</v>
      </c>
      <c r="BM15" s="69">
        <f t="shared" si="42"/>
        <v>7.0817438367530237</v>
      </c>
      <c r="BO15" t="str">
        <f t="shared" si="43"/>
        <v>32 Health and social care associate professionals</v>
      </c>
      <c r="BP15" s="69">
        <v>2.6575798422429551</v>
      </c>
      <c r="BQ15" s="69">
        <v>3.3142457773192464</v>
      </c>
      <c r="BR15" s="69">
        <v>2.7384047536516825</v>
      </c>
      <c r="BS15" s="69">
        <v>4.410468153536943</v>
      </c>
      <c r="BT15" s="69">
        <v>3.8113096805143143</v>
      </c>
      <c r="BU15" s="69"/>
      <c r="BV15" s="69">
        <f t="shared" si="44"/>
        <v>1.0729049268626318</v>
      </c>
      <c r="BW15" s="69">
        <f>'RD T1'!E217</f>
        <v>2.2481916303161471</v>
      </c>
      <c r="BX15" s="69">
        <f t="shared" si="45"/>
        <v>3.3210965571787789</v>
      </c>
      <c r="BZ15" t="str">
        <f t="shared" si="46"/>
        <v>32 Health and social care associate professionals</v>
      </c>
      <c r="CA15" s="69">
        <v>1.0532942372808833</v>
      </c>
      <c r="CB15" s="69">
        <v>1.0975114218110731</v>
      </c>
      <c r="CC15" s="69">
        <v>0.91020008288385534</v>
      </c>
      <c r="CD15" s="69">
        <v>1.1064586887845638</v>
      </c>
      <c r="CE15" s="69">
        <v>0.63608659905605869</v>
      </c>
      <c r="CF15" s="69"/>
      <c r="CG15" s="69">
        <f t="shared" si="47"/>
        <v>-0.27411348382779666</v>
      </c>
      <c r="CH15" s="69">
        <f>'RD T1'!E246</f>
        <v>0.41742519058755806</v>
      </c>
      <c r="CI15" s="69">
        <f t="shared" si="48"/>
        <v>0.1433117067597614</v>
      </c>
      <c r="CK15" t="str">
        <f t="shared" si="49"/>
        <v>32 Health and social care associate professionals</v>
      </c>
      <c r="CL15" s="69">
        <v>0.18658067192137628</v>
      </c>
      <c r="CM15" s="69">
        <v>0.21833486950396244</v>
      </c>
      <c r="CN15" s="69">
        <v>0.25601870589432768</v>
      </c>
      <c r="CO15" s="69">
        <v>0.26870525600809037</v>
      </c>
      <c r="CP15" s="69">
        <v>0.24151816528835368</v>
      </c>
      <c r="CQ15" s="69"/>
      <c r="CR15" s="69">
        <f t="shared" si="50"/>
        <v>-1.4500540605973999E-2</v>
      </c>
      <c r="CS15" s="69">
        <f>'RD T1'!E275</f>
        <v>0.10948054593095434</v>
      </c>
      <c r="CT15" s="69">
        <f t="shared" si="51"/>
        <v>9.4980005324980341E-2</v>
      </c>
    </row>
    <row r="16" spans="1:98" x14ac:dyDescent="0.2">
      <c r="A16" s="10" t="str">
        <f>name!D12</f>
        <v>33 Protective service occupations</v>
      </c>
      <c r="B16" s="69">
        <v>3.3465673552646964E-2</v>
      </c>
      <c r="C16" s="69">
        <v>4.7110841359050672E-2</v>
      </c>
      <c r="D16" s="69">
        <v>4.226842209815955E-2</v>
      </c>
      <c r="E16" s="69">
        <v>5.1180685759135487E-2</v>
      </c>
      <c r="F16" s="69">
        <v>8.4673937178536413E-2</v>
      </c>
      <c r="G16" s="11"/>
      <c r="H16" s="69">
        <f t="shared" si="26"/>
        <v>4.2405515080376863E-2</v>
      </c>
      <c r="I16" s="69">
        <f>'RD T1'!E44</f>
        <v>2.1893584758161607E-2</v>
      </c>
      <c r="J16" s="69">
        <f t="shared" si="27"/>
        <v>6.4299099838538473E-2</v>
      </c>
      <c r="L16" t="str">
        <f t="shared" si="28"/>
        <v>33 Protective service occupations</v>
      </c>
      <c r="M16" s="69">
        <v>0.46955807313247538</v>
      </c>
      <c r="N16" s="69">
        <v>0.6417756944258538</v>
      </c>
      <c r="O16" s="69">
        <v>0.59150739764426674</v>
      </c>
      <c r="P16" s="69">
        <v>0.6367084758962781</v>
      </c>
      <c r="Q16" s="69">
        <v>1.0349188673638243</v>
      </c>
      <c r="R16" s="11"/>
      <c r="S16" s="69">
        <f t="shared" si="29"/>
        <v>0.44341146971955758</v>
      </c>
      <c r="T16" s="69">
        <f>'RD T1'!E73</f>
        <v>0.23925031654423967</v>
      </c>
      <c r="U16" s="69">
        <f t="shared" si="30"/>
        <v>0.68266178626379725</v>
      </c>
      <c r="W16" t="str">
        <f t="shared" si="31"/>
        <v>33 Protective service occupations</v>
      </c>
      <c r="X16" s="69">
        <v>2.237230578129171</v>
      </c>
      <c r="Y16" s="69">
        <v>2.3378274256557989</v>
      </c>
      <c r="Z16" s="69">
        <v>2.7623545191922618</v>
      </c>
      <c r="AA16" s="69">
        <v>2.4918252426252012</v>
      </c>
      <c r="AB16" s="69">
        <v>3.4934770856013091</v>
      </c>
      <c r="AC16" s="69"/>
      <c r="AD16" s="69">
        <f t="shared" si="32"/>
        <v>0.73112256640904727</v>
      </c>
      <c r="AE16" s="69">
        <f>'RD T1'!E102</f>
        <v>1.2020605065487333</v>
      </c>
      <c r="AF16" s="69">
        <f t="shared" si="33"/>
        <v>1.9331830729577806</v>
      </c>
      <c r="AH16" t="str">
        <f t="shared" si="34"/>
        <v>33 Protective service occupations</v>
      </c>
      <c r="AI16" s="69">
        <v>0.63631777635197107</v>
      </c>
      <c r="AJ16" s="69">
        <v>0.67859689022013803</v>
      </c>
      <c r="AK16" s="69">
        <v>0.78872402690302335</v>
      </c>
      <c r="AL16" s="69">
        <v>0.73842196612394773</v>
      </c>
      <c r="AM16" s="69">
        <v>1.0302634568446285</v>
      </c>
      <c r="AN16" s="69"/>
      <c r="AO16" s="69">
        <f t="shared" si="35"/>
        <v>0.24153942994160515</v>
      </c>
      <c r="AP16" s="69">
        <f>'RD T1'!E131</f>
        <v>0.30655571567424872</v>
      </c>
      <c r="AQ16" s="69">
        <f t="shared" si="36"/>
        <v>0.54809514561585382</v>
      </c>
      <c r="AS16" t="str">
        <f t="shared" si="37"/>
        <v>33 Protective service occupations</v>
      </c>
      <c r="AT16" s="69">
        <v>0.57931771549729438</v>
      </c>
      <c r="AU16" s="69">
        <v>0.51106811190731127</v>
      </c>
      <c r="AV16" s="69">
        <v>0.58484888458306372</v>
      </c>
      <c r="AW16" s="69">
        <v>0.46898841177761297</v>
      </c>
      <c r="AX16" s="69">
        <v>0.56618344332816006</v>
      </c>
      <c r="AY16" s="69"/>
      <c r="AZ16" s="69">
        <f t="shared" si="38"/>
        <v>-1.8665441254903659E-2</v>
      </c>
      <c r="BA16" s="69">
        <f>'RD T1'!E160</f>
        <v>0.18851511379592606</v>
      </c>
      <c r="BB16" s="69">
        <f t="shared" si="39"/>
        <v>0.1698496725410224</v>
      </c>
      <c r="BD16" t="str">
        <f t="shared" si="40"/>
        <v>33 Protective service occupations</v>
      </c>
      <c r="BE16" s="69">
        <v>1.9688297456952466</v>
      </c>
      <c r="BF16" s="69">
        <v>2.2028977895387349</v>
      </c>
      <c r="BG16" s="69">
        <v>2.3066848873138057</v>
      </c>
      <c r="BH16" s="69">
        <v>1.939024977004798</v>
      </c>
      <c r="BI16" s="69">
        <v>1.8479363903233648</v>
      </c>
      <c r="BJ16" s="69"/>
      <c r="BK16" s="69">
        <f t="shared" si="41"/>
        <v>-0.45874849699044096</v>
      </c>
      <c r="BL16" s="69">
        <f>'RD T1'!E189</f>
        <v>0.49731568019913908</v>
      </c>
      <c r="BM16" s="69">
        <f t="shared" si="42"/>
        <v>3.8567183208698119E-2</v>
      </c>
      <c r="BO16" t="str">
        <f t="shared" si="43"/>
        <v>33 Protective service occupations</v>
      </c>
      <c r="BP16" s="69">
        <v>2.4546001757882432</v>
      </c>
      <c r="BQ16" s="69">
        <v>2.7410611517072541</v>
      </c>
      <c r="BR16" s="69">
        <v>2.6639509167220958</v>
      </c>
      <c r="BS16" s="69">
        <v>2.2372169570276532</v>
      </c>
      <c r="BT16" s="69">
        <v>1.8292493733441659</v>
      </c>
      <c r="BU16" s="69"/>
      <c r="BV16" s="69">
        <f t="shared" si="44"/>
        <v>-0.8347015433779299</v>
      </c>
      <c r="BW16" s="69">
        <f>'RD T1'!E218</f>
        <v>0.65387738300623655</v>
      </c>
      <c r="BX16" s="69">
        <f t="shared" si="45"/>
        <v>-0.18082416037169335</v>
      </c>
      <c r="BZ16" t="str">
        <f t="shared" si="46"/>
        <v>33 Protective service occupations</v>
      </c>
      <c r="CA16" s="69">
        <v>1.3898107119148346</v>
      </c>
      <c r="CB16" s="69">
        <v>1.4222008755266016</v>
      </c>
      <c r="CC16" s="69">
        <v>1.4544961789237685</v>
      </c>
      <c r="CD16" s="69">
        <v>1.0612850792172268</v>
      </c>
      <c r="CE16" s="69">
        <v>0.69783956732929386</v>
      </c>
      <c r="CF16" s="69"/>
      <c r="CG16" s="69">
        <f t="shared" si="47"/>
        <v>-0.75665661159447462</v>
      </c>
      <c r="CH16" s="69">
        <f>'RD T1'!E247</f>
        <v>0.33291094183921266</v>
      </c>
      <c r="CI16" s="69">
        <f t="shared" si="48"/>
        <v>-0.42374566975526196</v>
      </c>
      <c r="CK16" t="str">
        <f t="shared" si="49"/>
        <v>33 Protective service occupations</v>
      </c>
      <c r="CL16" s="69">
        <v>0.33726130518580782</v>
      </c>
      <c r="CM16" s="69">
        <v>0.27110950188289107</v>
      </c>
      <c r="CN16" s="69">
        <v>0.30184770994069354</v>
      </c>
      <c r="CO16" s="69">
        <v>0.21386395015499168</v>
      </c>
      <c r="CP16" s="69">
        <v>0.16867049628906799</v>
      </c>
      <c r="CQ16" s="69"/>
      <c r="CR16" s="69">
        <f t="shared" si="50"/>
        <v>-0.13317721365162555</v>
      </c>
      <c r="CS16" s="69">
        <f>'RD T1'!E276</f>
        <v>4.7552880209529386E-2</v>
      </c>
      <c r="CT16" s="69">
        <f t="shared" si="51"/>
        <v>-8.5624333442096162E-2</v>
      </c>
    </row>
    <row r="17" spans="1:98" x14ac:dyDescent="0.2">
      <c r="A17" s="10" t="str">
        <f>name!D13</f>
        <v>34 Culture, media and sports occupations</v>
      </c>
      <c r="B17" s="69">
        <v>9.9961441918082442E-2</v>
      </c>
      <c r="C17" s="69">
        <v>0.16295400187036455</v>
      </c>
      <c r="D17" s="69">
        <v>0.16355971622978605</v>
      </c>
      <c r="E17" s="69">
        <v>0.192219227867823</v>
      </c>
      <c r="F17" s="69">
        <v>0.2754305450680784</v>
      </c>
      <c r="G17" s="11"/>
      <c r="H17" s="69">
        <f t="shared" si="26"/>
        <v>0.11187082883829236</v>
      </c>
      <c r="I17" s="69">
        <f>'RD T1'!E45</f>
        <v>0.1073176578078501</v>
      </c>
      <c r="J17" s="69">
        <f t="shared" si="27"/>
        <v>0.21918848664614246</v>
      </c>
      <c r="L17" t="str">
        <f t="shared" si="28"/>
        <v>34 Culture, media and sports occupations</v>
      </c>
      <c r="M17" s="69">
        <v>2.1583738121824516</v>
      </c>
      <c r="N17" s="69">
        <v>3.218637788167602</v>
      </c>
      <c r="O17" s="69">
        <v>3.2169613065152634</v>
      </c>
      <c r="P17" s="69">
        <v>3.3247788747292852</v>
      </c>
      <c r="Q17" s="69">
        <v>4.5373405329276109</v>
      </c>
      <c r="R17" s="11"/>
      <c r="S17" s="69">
        <f t="shared" si="29"/>
        <v>1.3203792264123475</v>
      </c>
      <c r="T17" s="69">
        <f>'RD T1'!E74</f>
        <v>1.8136316052154113</v>
      </c>
      <c r="U17" s="69">
        <f t="shared" si="30"/>
        <v>3.1340108316277586</v>
      </c>
      <c r="W17" t="str">
        <f t="shared" si="31"/>
        <v>34 Culture, media and sports occupations</v>
      </c>
      <c r="X17" s="69">
        <v>6.2555934500811379</v>
      </c>
      <c r="Y17" s="69">
        <v>6.4985361029220572</v>
      </c>
      <c r="Z17" s="69">
        <v>6.9033879787860339</v>
      </c>
      <c r="AA17" s="69">
        <v>5.9897457778545178</v>
      </c>
      <c r="AB17" s="69">
        <v>6.4594678927736844</v>
      </c>
      <c r="AC17" s="69"/>
      <c r="AD17" s="69">
        <f t="shared" si="32"/>
        <v>-0.44392008601234956</v>
      </c>
      <c r="AE17" s="69">
        <f>'RD T1'!E103</f>
        <v>3.0557974438855537</v>
      </c>
      <c r="AF17" s="69">
        <f t="shared" si="33"/>
        <v>2.6118773578732042</v>
      </c>
      <c r="AH17" t="str">
        <f t="shared" si="34"/>
        <v>34 Culture, media and sports occupations</v>
      </c>
      <c r="AI17" s="69">
        <v>0.87154497702939182</v>
      </c>
      <c r="AJ17" s="69">
        <v>0.87106163443008555</v>
      </c>
      <c r="AK17" s="69">
        <v>1.030420769752858</v>
      </c>
      <c r="AL17" s="69">
        <v>0.93199443985910158</v>
      </c>
      <c r="AM17" s="69">
        <v>1.2138691849792422</v>
      </c>
      <c r="AN17" s="69"/>
      <c r="AO17" s="69">
        <f t="shared" si="35"/>
        <v>0.18344841522638422</v>
      </c>
      <c r="AP17" s="69">
        <f>'RD T1'!E132</f>
        <v>0.52282382680790418</v>
      </c>
      <c r="AQ17" s="69">
        <f t="shared" si="36"/>
        <v>0.7062722420342884</v>
      </c>
      <c r="AS17" t="str">
        <f t="shared" si="37"/>
        <v>34 Culture, media and sports occupations</v>
      </c>
      <c r="AT17" s="69">
        <v>1.0747987937664329</v>
      </c>
      <c r="AU17" s="69">
        <v>1.0246585543366082</v>
      </c>
      <c r="AV17" s="69">
        <v>1.0783552647911594</v>
      </c>
      <c r="AW17" s="69">
        <v>0.86888397459119027</v>
      </c>
      <c r="AX17" s="69">
        <v>0.8678458613235579</v>
      </c>
      <c r="AY17" s="69"/>
      <c r="AZ17" s="69">
        <f t="shared" si="38"/>
        <v>-0.2105094034676015</v>
      </c>
      <c r="BA17" s="69">
        <f>'RD T1'!E161</f>
        <v>0.42209903089005701</v>
      </c>
      <c r="BB17" s="69">
        <f t="shared" si="39"/>
        <v>0.21158962742245552</v>
      </c>
      <c r="BD17" t="str">
        <f t="shared" si="40"/>
        <v>34 Culture, media and sports occupations</v>
      </c>
      <c r="BE17" s="69">
        <v>2.6575964373424465</v>
      </c>
      <c r="BF17" s="69">
        <v>2.8839051504979096</v>
      </c>
      <c r="BG17" s="69">
        <v>2.9886525927473886</v>
      </c>
      <c r="BH17" s="69">
        <v>2.5438819839324633</v>
      </c>
      <c r="BI17" s="69">
        <v>2.7529521267696557</v>
      </c>
      <c r="BJ17" s="69"/>
      <c r="BK17" s="69">
        <f t="shared" si="41"/>
        <v>-0.23570046597773286</v>
      </c>
      <c r="BL17" s="69">
        <f>'RD T1'!E190</f>
        <v>1.0411023097840946</v>
      </c>
      <c r="BM17" s="69">
        <f t="shared" si="42"/>
        <v>0.80540184380636171</v>
      </c>
      <c r="BO17" t="str">
        <f t="shared" si="43"/>
        <v>34 Culture, media and sports occupations</v>
      </c>
      <c r="BP17" s="69">
        <v>1.5619230444393271</v>
      </c>
      <c r="BQ17" s="69">
        <v>1.5239497194787275</v>
      </c>
      <c r="BR17" s="69">
        <v>1.3946522102124495</v>
      </c>
      <c r="BS17" s="69">
        <v>1.1387231869217458</v>
      </c>
      <c r="BT17" s="69">
        <v>0.88408191271450665</v>
      </c>
      <c r="BU17" s="69"/>
      <c r="BV17" s="69">
        <f t="shared" si="44"/>
        <v>-0.5105702974979428</v>
      </c>
      <c r="BW17" s="69">
        <f>'RD T1'!E219</f>
        <v>0.40971350723191907</v>
      </c>
      <c r="BX17" s="69">
        <f t="shared" si="45"/>
        <v>-0.10085679026602373</v>
      </c>
      <c r="BZ17" t="str">
        <f t="shared" si="46"/>
        <v>34 Culture, media and sports occupations</v>
      </c>
      <c r="CA17" s="69">
        <v>1.1783938243042738</v>
      </c>
      <c r="CB17" s="69">
        <v>1.1052731063720382</v>
      </c>
      <c r="CC17" s="69">
        <v>1.0977726117065254</v>
      </c>
      <c r="CD17" s="69">
        <v>0.68944367436832432</v>
      </c>
      <c r="CE17" s="69">
        <v>0.36925065563765758</v>
      </c>
      <c r="CF17" s="69"/>
      <c r="CG17" s="69">
        <f t="shared" si="47"/>
        <v>-0.72852195606886783</v>
      </c>
      <c r="CH17" s="69">
        <f>'RD T1'!E248</f>
        <v>0.21901073670661261</v>
      </c>
      <c r="CI17" s="69">
        <f t="shared" si="48"/>
        <v>-0.50951121936225519</v>
      </c>
      <c r="CK17" t="str">
        <f t="shared" si="49"/>
        <v>34 Culture, media and sports occupations</v>
      </c>
      <c r="CL17" s="69">
        <v>0.59764765738187331</v>
      </c>
      <c r="CM17" s="69">
        <v>0.6563520267216405</v>
      </c>
      <c r="CN17" s="69">
        <v>0.70594212397232592</v>
      </c>
      <c r="CO17" s="69">
        <v>0.43869918311392275</v>
      </c>
      <c r="CP17" s="69">
        <v>0.3284152328372304</v>
      </c>
      <c r="CQ17" s="69"/>
      <c r="CR17" s="69">
        <f t="shared" si="50"/>
        <v>-0.37752689113509552</v>
      </c>
      <c r="CS17" s="69">
        <f>'RD T1'!E277</f>
        <v>0.1545644823002795</v>
      </c>
      <c r="CT17" s="69">
        <f t="shared" si="51"/>
        <v>-0.22296240883481602</v>
      </c>
    </row>
    <row r="18" spans="1:98" x14ac:dyDescent="0.2">
      <c r="A18" s="10" t="str">
        <f>name!D14</f>
        <v>35 Business and public service associate professionals</v>
      </c>
      <c r="B18" s="69">
        <v>0.60939990727859916</v>
      </c>
      <c r="C18" s="69">
        <v>0.9037470775466161</v>
      </c>
      <c r="D18" s="69">
        <v>0.85449838140718126</v>
      </c>
      <c r="E18" s="69">
        <v>1.1332879402599998</v>
      </c>
      <c r="F18" s="69">
        <v>1.8219478919229255</v>
      </c>
      <c r="G18" s="11"/>
      <c r="H18" s="69">
        <f t="shared" si="26"/>
        <v>0.96744951051574424</v>
      </c>
      <c r="I18" s="69">
        <f>'RD T1'!E46</f>
        <v>0.60453241347627185</v>
      </c>
      <c r="J18" s="69">
        <f t="shared" si="27"/>
        <v>1.5719819239920161</v>
      </c>
      <c r="L18" t="str">
        <f t="shared" si="28"/>
        <v>35 Business and public service associate professionals</v>
      </c>
      <c r="M18" s="69">
        <v>6.1299577798330489</v>
      </c>
      <c r="N18" s="69">
        <v>9.0480018302144103</v>
      </c>
      <c r="O18" s="69">
        <v>8.7559789920146649</v>
      </c>
      <c r="P18" s="69">
        <v>11.095307550526126</v>
      </c>
      <c r="Q18" s="69">
        <v>16.472683955859299</v>
      </c>
      <c r="R18" s="11"/>
      <c r="S18" s="69">
        <f t="shared" si="29"/>
        <v>7.7167049638446343</v>
      </c>
      <c r="T18" s="69">
        <f>'RD T1'!E75</f>
        <v>5.9280168158917173</v>
      </c>
      <c r="U18" s="69">
        <f t="shared" si="30"/>
        <v>13.644721779736351</v>
      </c>
      <c r="W18" t="str">
        <f t="shared" si="31"/>
        <v>35 Business and public service associate professionals</v>
      </c>
      <c r="X18" s="69">
        <v>15.405563038432415</v>
      </c>
      <c r="Y18" s="69">
        <v>15.871836057081369</v>
      </c>
      <c r="Z18" s="69">
        <v>17.464633981865795</v>
      </c>
      <c r="AA18" s="69">
        <v>17.620584796206856</v>
      </c>
      <c r="AB18" s="69">
        <v>18.615864874149171</v>
      </c>
      <c r="AC18" s="69"/>
      <c r="AD18" s="69">
        <f t="shared" si="32"/>
        <v>1.1512308922833761</v>
      </c>
      <c r="AE18" s="69">
        <f>'RD T1'!E104</f>
        <v>9.1882627223555922</v>
      </c>
      <c r="AF18" s="69">
        <f t="shared" si="33"/>
        <v>10.339493614638968</v>
      </c>
      <c r="AH18" t="str">
        <f t="shared" si="34"/>
        <v>35 Business and public service associate professionals</v>
      </c>
      <c r="AI18" s="69">
        <v>3.9896575972708099</v>
      </c>
      <c r="AJ18" s="69">
        <v>4.2586580570114458</v>
      </c>
      <c r="AK18" s="69">
        <v>4.91825367640224</v>
      </c>
      <c r="AL18" s="69">
        <v>5.0371179062065758</v>
      </c>
      <c r="AM18" s="69">
        <v>5.6290467181444539</v>
      </c>
      <c r="AN18" s="69"/>
      <c r="AO18" s="69">
        <f t="shared" si="35"/>
        <v>0.71079304174221392</v>
      </c>
      <c r="AP18" s="69">
        <f>'RD T1'!E133</f>
        <v>2.5681168716485487</v>
      </c>
      <c r="AQ18" s="69">
        <f t="shared" si="36"/>
        <v>3.2789099133907627</v>
      </c>
      <c r="AS18" t="str">
        <f t="shared" si="37"/>
        <v>35 Business and public service associate professionals</v>
      </c>
      <c r="AT18" s="69">
        <v>3.7175824293009896</v>
      </c>
      <c r="AU18" s="69">
        <v>3.8199611005525052</v>
      </c>
      <c r="AV18" s="69">
        <v>4.2564186394298336</v>
      </c>
      <c r="AW18" s="69">
        <v>4.3270368794157026</v>
      </c>
      <c r="AX18" s="69">
        <v>4.7874831794323258</v>
      </c>
      <c r="AY18" s="69"/>
      <c r="AZ18" s="69">
        <f t="shared" si="38"/>
        <v>0.53106454000249226</v>
      </c>
      <c r="BA18" s="69">
        <f>'RD T1'!E162</f>
        <v>2.1425121109573886</v>
      </c>
      <c r="BB18" s="69">
        <f t="shared" si="39"/>
        <v>2.6735766509598808</v>
      </c>
      <c r="BD18" t="str">
        <f t="shared" si="40"/>
        <v>35 Business and public service associate professionals</v>
      </c>
      <c r="BE18" s="69">
        <v>10.590081726713573</v>
      </c>
      <c r="BF18" s="69">
        <v>12.352606182816713</v>
      </c>
      <c r="BG18" s="69">
        <v>12.413357021699767</v>
      </c>
      <c r="BH18" s="69">
        <v>12.132872504234967</v>
      </c>
      <c r="BI18" s="69">
        <v>11.704173643941733</v>
      </c>
      <c r="BJ18" s="69"/>
      <c r="BK18" s="69">
        <f t="shared" si="41"/>
        <v>-0.70918337775803408</v>
      </c>
      <c r="BL18" s="69">
        <f>'RD T1'!E191</f>
        <v>5.011563175471565</v>
      </c>
      <c r="BM18" s="69">
        <f t="shared" si="42"/>
        <v>4.302379797713531</v>
      </c>
      <c r="BO18" t="str">
        <f t="shared" si="43"/>
        <v>35 Business and public service associate professionals</v>
      </c>
      <c r="BP18" s="69">
        <v>9.688919233365997</v>
      </c>
      <c r="BQ18" s="69">
        <v>10.740100744116605</v>
      </c>
      <c r="BR18" s="69">
        <v>9.7707201075679659</v>
      </c>
      <c r="BS18" s="69">
        <v>9.4944322387307665</v>
      </c>
      <c r="BT18" s="69">
        <v>7.903147498299572</v>
      </c>
      <c r="BU18" s="69"/>
      <c r="BV18" s="69">
        <f t="shared" si="44"/>
        <v>-1.867572609268394</v>
      </c>
      <c r="BW18" s="69">
        <f>'RD T1'!E220</f>
        <v>3.7886686758066994</v>
      </c>
      <c r="BX18" s="69">
        <f t="shared" si="45"/>
        <v>1.9210960665383054</v>
      </c>
      <c r="BZ18" t="str">
        <f t="shared" si="46"/>
        <v>35 Business and public service associate professionals</v>
      </c>
      <c r="CA18" s="69">
        <v>5.823183615722316</v>
      </c>
      <c r="CB18" s="69">
        <v>6.2850171574055667</v>
      </c>
      <c r="CC18" s="69">
        <v>6.1828115325476318</v>
      </c>
      <c r="CD18" s="69">
        <v>5.1621555473335263</v>
      </c>
      <c r="CE18" s="69">
        <v>3.3921042548499929</v>
      </c>
      <c r="CF18" s="69"/>
      <c r="CG18" s="69">
        <f t="shared" si="47"/>
        <v>-2.7907072776976389</v>
      </c>
      <c r="CH18" s="69">
        <f>'RD T1'!E249</f>
        <v>1.7205764493493645</v>
      </c>
      <c r="CI18" s="69">
        <f t="shared" si="48"/>
        <v>-1.0701308283482744</v>
      </c>
      <c r="CK18" t="str">
        <f t="shared" si="49"/>
        <v>35 Business and public service associate professionals</v>
      </c>
      <c r="CL18" s="69">
        <v>1.8038487144766255</v>
      </c>
      <c r="CM18" s="69">
        <v>1.8914686522956194</v>
      </c>
      <c r="CN18" s="69">
        <v>2.1707077155593764</v>
      </c>
      <c r="CO18" s="69">
        <v>1.4212866759699201</v>
      </c>
      <c r="CP18" s="69">
        <v>1.2083923525122688</v>
      </c>
      <c r="CQ18" s="69"/>
      <c r="CR18" s="69">
        <f t="shared" si="50"/>
        <v>-0.96231536304710752</v>
      </c>
      <c r="CS18" s="69">
        <f>'RD T1'!E278</f>
        <v>0.47441876871968974</v>
      </c>
      <c r="CT18" s="69">
        <f t="shared" si="51"/>
        <v>-0.48789659432741778</v>
      </c>
    </row>
    <row r="19" spans="1:98" x14ac:dyDescent="0.2">
      <c r="A19" s="10" t="str">
        <f>name!D15</f>
        <v>41 Administrative occupations</v>
      </c>
      <c r="B19" s="69">
        <v>0.48188532971638692</v>
      </c>
      <c r="C19" s="69">
        <v>0.67533344447735988</v>
      </c>
      <c r="D19" s="69">
        <v>0.70552497697969208</v>
      </c>
      <c r="E19" s="69">
        <v>0.99073343871057384</v>
      </c>
      <c r="F19" s="69">
        <v>1.6895988963693405</v>
      </c>
      <c r="G19" s="11"/>
      <c r="H19" s="69">
        <f t="shared" si="26"/>
        <v>0.98407391938964839</v>
      </c>
      <c r="I19" s="69">
        <f>'RD T1'!E47</f>
        <v>0.582761209963638</v>
      </c>
      <c r="J19" s="69">
        <f t="shared" si="27"/>
        <v>1.5668351293532865</v>
      </c>
      <c r="L19" t="str">
        <f t="shared" si="28"/>
        <v>41 Administrative occupations</v>
      </c>
      <c r="M19" s="69">
        <v>4.7147132229449005</v>
      </c>
      <c r="N19" s="69">
        <v>6.726856895063527</v>
      </c>
      <c r="O19" s="69">
        <v>7.2482991926320333</v>
      </c>
      <c r="P19" s="69">
        <v>9.974676310574214</v>
      </c>
      <c r="Q19" s="69">
        <v>15.133692678198587</v>
      </c>
      <c r="R19" s="11"/>
      <c r="S19" s="69">
        <f t="shared" si="29"/>
        <v>7.8853934855665537</v>
      </c>
      <c r="T19" s="69">
        <f>'RD T1'!E76</f>
        <v>5.7816262512501764</v>
      </c>
      <c r="U19" s="69">
        <f t="shared" si="30"/>
        <v>13.66701973681673</v>
      </c>
      <c r="W19" t="str">
        <f t="shared" si="31"/>
        <v>41 Administrative occupations</v>
      </c>
      <c r="X19" s="69">
        <v>18.649789696580516</v>
      </c>
      <c r="Y19" s="69">
        <v>18.398753025130901</v>
      </c>
      <c r="Z19" s="69">
        <v>21.990349529783433</v>
      </c>
      <c r="AA19" s="69">
        <v>25.345179058476088</v>
      </c>
      <c r="AB19" s="69">
        <v>30.42803004325669</v>
      </c>
      <c r="AC19" s="69"/>
      <c r="AD19" s="69">
        <f t="shared" si="32"/>
        <v>8.4376805134732571</v>
      </c>
      <c r="AE19" s="69">
        <f>'RD T1'!E105</f>
        <v>15.094687404516755</v>
      </c>
      <c r="AF19" s="69">
        <f t="shared" si="33"/>
        <v>23.532367917990012</v>
      </c>
      <c r="AH19" t="str">
        <f t="shared" si="34"/>
        <v>41 Administrative occupations</v>
      </c>
      <c r="AI19" s="69">
        <v>6.2384173448228557</v>
      </c>
      <c r="AJ19" s="69">
        <v>6.269991055856222</v>
      </c>
      <c r="AK19" s="69">
        <v>7.6420099763894971</v>
      </c>
      <c r="AL19" s="69">
        <v>8.4798875150736936</v>
      </c>
      <c r="AM19" s="69">
        <v>10.176864950011872</v>
      </c>
      <c r="AN19" s="69"/>
      <c r="AO19" s="69">
        <f t="shared" si="35"/>
        <v>2.5348549736223749</v>
      </c>
      <c r="AP19" s="69">
        <f>'RD T1'!E134</f>
        <v>5.398032643615517</v>
      </c>
      <c r="AQ19" s="69">
        <f t="shared" si="36"/>
        <v>7.9328876172378919</v>
      </c>
      <c r="AS19" t="str">
        <f t="shared" si="37"/>
        <v>41 Administrative occupations</v>
      </c>
      <c r="AT19" s="69">
        <v>6.4967706091334936</v>
      </c>
      <c r="AU19" s="69">
        <v>6.3288324341355331</v>
      </c>
      <c r="AV19" s="69">
        <v>7.6878972115696342</v>
      </c>
      <c r="AW19" s="69">
        <v>8.208884722971078</v>
      </c>
      <c r="AX19" s="69">
        <v>9.5881726703880172</v>
      </c>
      <c r="AY19" s="69"/>
      <c r="AZ19" s="69">
        <f t="shared" si="38"/>
        <v>1.900275458818383</v>
      </c>
      <c r="BA19" s="69">
        <f>'RD T1'!E163</f>
        <v>4.845110175628129</v>
      </c>
      <c r="BB19" s="69">
        <f t="shared" si="39"/>
        <v>6.745385634446512</v>
      </c>
      <c r="BD19" t="str">
        <f t="shared" si="40"/>
        <v>41 Administrative occupations</v>
      </c>
      <c r="BE19" s="69">
        <v>20.924018091203653</v>
      </c>
      <c r="BF19" s="69">
        <v>22.280816925325304</v>
      </c>
      <c r="BG19" s="69">
        <v>22.52555381836007</v>
      </c>
      <c r="BH19" s="69">
        <v>22.918285024657091</v>
      </c>
      <c r="BI19" s="69">
        <v>20.809292618729327</v>
      </c>
      <c r="BJ19" s="69"/>
      <c r="BK19" s="69">
        <f t="shared" si="41"/>
        <v>-1.7162611996307433</v>
      </c>
      <c r="BL19" s="69">
        <f>'RD T1'!E192</f>
        <v>10.27096487695308</v>
      </c>
      <c r="BM19" s="69">
        <f t="shared" si="42"/>
        <v>8.5547036773223368</v>
      </c>
      <c r="BO19" t="str">
        <f t="shared" si="43"/>
        <v>41 Administrative occupations</v>
      </c>
      <c r="BP19" s="69">
        <v>27.371434986514142</v>
      </c>
      <c r="BQ19" s="69">
        <v>28.513284361958451</v>
      </c>
      <c r="BR19" s="69">
        <v>25.975093687270039</v>
      </c>
      <c r="BS19" s="69">
        <v>27.01870153801881</v>
      </c>
      <c r="BT19" s="69">
        <v>20.794104466174929</v>
      </c>
      <c r="BU19" s="69"/>
      <c r="BV19" s="69">
        <f t="shared" si="44"/>
        <v>-5.1809892210951105</v>
      </c>
      <c r="BW19" s="69">
        <f>'RD T1'!E221</f>
        <v>11.303671603858598</v>
      </c>
      <c r="BX19" s="69">
        <f t="shared" si="45"/>
        <v>6.1226823827634878</v>
      </c>
      <c r="BZ19" t="str">
        <f t="shared" si="46"/>
        <v>41 Administrative occupations</v>
      </c>
      <c r="CA19" s="69">
        <v>14.212131510792982</v>
      </c>
      <c r="CB19" s="69">
        <v>12.317749073419735</v>
      </c>
      <c r="CC19" s="69">
        <v>11.178033632818202</v>
      </c>
      <c r="CD19" s="69">
        <v>8.5381167488832972</v>
      </c>
      <c r="CE19" s="69">
        <v>3.0614896773494964</v>
      </c>
      <c r="CF19" s="69"/>
      <c r="CG19" s="69">
        <f t="shared" si="47"/>
        <v>-8.1165439554687069</v>
      </c>
      <c r="CH19" s="69">
        <f>'RD T1'!E250</f>
        <v>2.6016894911777442</v>
      </c>
      <c r="CI19" s="69">
        <f t="shared" si="48"/>
        <v>-5.5148544642909627</v>
      </c>
      <c r="CK19" t="str">
        <f t="shared" si="49"/>
        <v>41 Administrative occupations</v>
      </c>
      <c r="CL19" s="69">
        <v>5.0456084432083079</v>
      </c>
      <c r="CM19" s="69">
        <v>4.3008589894758948</v>
      </c>
      <c r="CN19" s="69">
        <v>4.9129573080311912</v>
      </c>
      <c r="CO19" s="69">
        <v>3.5260142676661008</v>
      </c>
      <c r="CP19" s="69">
        <v>2.7474328940616553</v>
      </c>
      <c r="CQ19" s="69"/>
      <c r="CR19" s="69">
        <f t="shared" si="50"/>
        <v>-2.165524413969536</v>
      </c>
      <c r="CS19" s="69">
        <f>'RD T1'!E279</f>
        <v>1.1475026604864298</v>
      </c>
      <c r="CT19" s="69">
        <f t="shared" si="51"/>
        <v>-1.0180217534831062</v>
      </c>
    </row>
    <row r="20" spans="1:98" x14ac:dyDescent="0.2">
      <c r="A20" s="10" t="str">
        <f>name!D16</f>
        <v>42 Secretarial and related occupations</v>
      </c>
      <c r="B20" s="69">
        <v>3.817674051446561E-2</v>
      </c>
      <c r="C20" s="69">
        <v>4.6280292437915038E-2</v>
      </c>
      <c r="D20" s="69">
        <v>5.4950427930424886E-2</v>
      </c>
      <c r="E20" s="69">
        <v>7.9975186198104384E-2</v>
      </c>
      <c r="F20" s="69">
        <v>0.13833200063919568</v>
      </c>
      <c r="G20" s="11"/>
      <c r="H20" s="69">
        <f t="shared" si="26"/>
        <v>8.3381572708770793E-2</v>
      </c>
      <c r="I20" s="69">
        <f>'RD T1'!E48</f>
        <v>5.571057808759558E-2</v>
      </c>
      <c r="J20" s="69">
        <f t="shared" si="27"/>
        <v>0.13909215079636639</v>
      </c>
      <c r="L20" t="str">
        <f t="shared" si="28"/>
        <v>42 Secretarial and related occupations</v>
      </c>
      <c r="M20" s="69">
        <v>0.74193736484357065</v>
      </c>
      <c r="N20" s="69">
        <v>0.96931941227567398</v>
      </c>
      <c r="O20" s="69">
        <v>1.1016243524987634</v>
      </c>
      <c r="P20" s="69">
        <v>1.4094075589559361</v>
      </c>
      <c r="Q20" s="69">
        <v>1.2815264333988574</v>
      </c>
      <c r="R20" s="11"/>
      <c r="S20" s="69">
        <f t="shared" si="29"/>
        <v>0.17990208090009396</v>
      </c>
      <c r="T20" s="69">
        <f>'RD T1'!E77</f>
        <v>0.72393701178093373</v>
      </c>
      <c r="U20" s="69">
        <f t="shared" si="30"/>
        <v>0.90383909268102769</v>
      </c>
      <c r="W20" t="str">
        <f t="shared" si="31"/>
        <v>42 Secretarial and related occupations</v>
      </c>
      <c r="X20" s="69">
        <v>2.9376306756490029</v>
      </c>
      <c r="Y20" s="69">
        <v>2.805654820068932</v>
      </c>
      <c r="Z20" s="69">
        <v>3.3462245308917953</v>
      </c>
      <c r="AA20" s="69">
        <v>4.0739379748071007</v>
      </c>
      <c r="AB20" s="69">
        <v>5.2248904492121815</v>
      </c>
      <c r="AC20" s="69"/>
      <c r="AD20" s="69">
        <f t="shared" si="32"/>
        <v>1.8786659183203862</v>
      </c>
      <c r="AE20" s="69">
        <f>'RD T1'!E106</f>
        <v>2.7878411543995356</v>
      </c>
      <c r="AF20" s="69">
        <f t="shared" si="33"/>
        <v>4.6665070727199218</v>
      </c>
      <c r="AH20" t="str">
        <f t="shared" si="34"/>
        <v>42 Secretarial and related occupations</v>
      </c>
      <c r="AI20" s="69">
        <v>1.3437999504599425</v>
      </c>
      <c r="AJ20" s="69">
        <v>1.2286148556277832</v>
      </c>
      <c r="AK20" s="69">
        <v>1.5333413246711807</v>
      </c>
      <c r="AL20" s="69">
        <v>1.6002461931784349</v>
      </c>
      <c r="AM20" s="69">
        <v>1.5957951019483547</v>
      </c>
      <c r="AN20" s="69"/>
      <c r="AO20" s="69">
        <f t="shared" si="35"/>
        <v>6.245377727717405E-2</v>
      </c>
      <c r="AP20" s="69">
        <f>'RD T1'!E135</f>
        <v>0.9781675216064889</v>
      </c>
      <c r="AQ20" s="69">
        <f t="shared" si="36"/>
        <v>1.0406212988836629</v>
      </c>
      <c r="AS20" t="str">
        <f t="shared" si="37"/>
        <v>42 Secretarial and related occupations</v>
      </c>
      <c r="AT20" s="69">
        <v>1.1680281038062816</v>
      </c>
      <c r="AU20" s="69">
        <v>0.96290832077842703</v>
      </c>
      <c r="AV20" s="69">
        <v>1.2025660843496686</v>
      </c>
      <c r="AW20" s="69">
        <v>1.2367183089027809</v>
      </c>
      <c r="AX20" s="69">
        <v>1.2508684072478986</v>
      </c>
      <c r="AY20" s="69"/>
      <c r="AZ20" s="69">
        <f t="shared" si="38"/>
        <v>4.8302322898229999E-2</v>
      </c>
      <c r="BA20" s="69">
        <f>'RD T1'!E164</f>
        <v>0.70647183047965612</v>
      </c>
      <c r="BB20" s="69">
        <f t="shared" si="39"/>
        <v>0.75477415337788611</v>
      </c>
      <c r="BD20" t="str">
        <f t="shared" si="40"/>
        <v>42 Secretarial and related occupations</v>
      </c>
      <c r="BE20" s="69">
        <v>4.3003707671141367</v>
      </c>
      <c r="BF20" s="69">
        <v>4.1653479544217813</v>
      </c>
      <c r="BG20" s="69">
        <v>3.9039767208390495</v>
      </c>
      <c r="BH20" s="69">
        <v>3.7064341516898862</v>
      </c>
      <c r="BI20" s="69">
        <v>1.0806821122766193</v>
      </c>
      <c r="BJ20" s="69"/>
      <c r="BK20" s="69">
        <f t="shared" si="41"/>
        <v>-2.8232946085624304</v>
      </c>
      <c r="BL20" s="69">
        <f>'RD T1'!E193</f>
        <v>1.3698462158419573</v>
      </c>
      <c r="BM20" s="69">
        <f t="shared" si="42"/>
        <v>-1.4534483927204731</v>
      </c>
      <c r="BO20" t="str">
        <f t="shared" si="43"/>
        <v>42 Secretarial and related occupations</v>
      </c>
      <c r="BP20" s="69">
        <v>6.3943102569559835</v>
      </c>
      <c r="BQ20" s="69">
        <v>5.3426008498129054</v>
      </c>
      <c r="BR20" s="69">
        <v>4.4620364393421577</v>
      </c>
      <c r="BS20" s="69">
        <v>3.2970227296245085</v>
      </c>
      <c r="BT20" s="69">
        <v>0.8354718824724805</v>
      </c>
      <c r="BU20" s="69"/>
      <c r="BV20" s="69">
        <f t="shared" si="44"/>
        <v>-3.6265645568696772</v>
      </c>
      <c r="BW20" s="69">
        <f>'RD T1'!E222</f>
        <v>1.1948733276759906</v>
      </c>
      <c r="BX20" s="69">
        <f t="shared" si="45"/>
        <v>-2.4316912291936865</v>
      </c>
      <c r="BZ20" t="str">
        <f t="shared" si="46"/>
        <v>42 Secretarial and related occupations</v>
      </c>
      <c r="CA20" s="69">
        <v>5.2351018483082195</v>
      </c>
      <c r="CB20" s="69">
        <v>4.9253001835835697</v>
      </c>
      <c r="CC20" s="69">
        <v>4.0166043414632853</v>
      </c>
      <c r="CD20" s="69">
        <v>3.0864038696524281</v>
      </c>
      <c r="CE20" s="69">
        <v>0.60672142607985624</v>
      </c>
      <c r="CF20" s="69"/>
      <c r="CG20" s="69">
        <f t="shared" si="47"/>
        <v>-3.4098829153834291</v>
      </c>
      <c r="CH20" s="69">
        <f>'RD T1'!E251</f>
        <v>0.98735784592138176</v>
      </c>
      <c r="CI20" s="69">
        <f t="shared" si="48"/>
        <v>-2.4225250694620475</v>
      </c>
      <c r="CK20" t="str">
        <f t="shared" si="49"/>
        <v>42 Secretarial and related occupations</v>
      </c>
      <c r="CL20" s="69">
        <v>1.7056600948609533</v>
      </c>
      <c r="CM20" s="69">
        <v>1.5219408954357154</v>
      </c>
      <c r="CN20" s="69">
        <v>1.7621659090634283</v>
      </c>
      <c r="CO20" s="69">
        <v>1.4646837426802406</v>
      </c>
      <c r="CP20" s="69">
        <v>1.1033440938609431</v>
      </c>
      <c r="CQ20" s="69"/>
      <c r="CR20" s="69">
        <f t="shared" si="50"/>
        <v>-0.65882181520248517</v>
      </c>
      <c r="CS20" s="69">
        <f>'RD T1'!E280</f>
        <v>0.57587346442594012</v>
      </c>
      <c r="CT20" s="69">
        <f t="shared" si="51"/>
        <v>-8.2948350776545055E-2</v>
      </c>
    </row>
    <row r="21" spans="1:98" x14ac:dyDescent="0.2">
      <c r="A21" s="10" t="str">
        <f>name!D17</f>
        <v>51 Skilled agricultural and related trades</v>
      </c>
      <c r="B21" s="69">
        <v>1.5207927273291654E-2</v>
      </c>
      <c r="C21" s="69">
        <v>2.2144612190316104E-2</v>
      </c>
      <c r="D21" s="69">
        <v>1.7143100072266437E-2</v>
      </c>
      <c r="E21" s="69">
        <v>2.1526020170254529E-2</v>
      </c>
      <c r="F21" s="69">
        <v>3.8855481808149121E-2</v>
      </c>
      <c r="G21" s="11"/>
      <c r="H21" s="69">
        <f t="shared" si="26"/>
        <v>2.1712381735882684E-2</v>
      </c>
      <c r="I21" s="69">
        <f>'RD T1'!E49</f>
        <v>1.634539908916173E-2</v>
      </c>
      <c r="J21" s="69">
        <f t="shared" si="27"/>
        <v>3.8057780825044414E-2</v>
      </c>
      <c r="L21" t="str">
        <f t="shared" si="28"/>
        <v>51 Skilled agricultural and related trades</v>
      </c>
      <c r="M21" s="69">
        <v>0.13739311295381507</v>
      </c>
      <c r="N21" s="69">
        <v>0.14533321213166195</v>
      </c>
      <c r="O21" s="69">
        <v>0.12215684237865224</v>
      </c>
      <c r="P21" s="69">
        <v>0.14894781292425033</v>
      </c>
      <c r="Q21" s="69">
        <v>0.21827487598125178</v>
      </c>
      <c r="R21" s="11"/>
      <c r="S21" s="69">
        <f t="shared" si="29"/>
        <v>9.6118033602599545E-2</v>
      </c>
      <c r="T21" s="69">
        <f>'RD T1'!E78</f>
        <v>8.7519565765027299E-2</v>
      </c>
      <c r="U21" s="69">
        <f t="shared" si="30"/>
        <v>0.18363759936762686</v>
      </c>
      <c r="W21" t="str">
        <f t="shared" si="31"/>
        <v>51 Skilled agricultural and related trades</v>
      </c>
      <c r="X21" s="69">
        <v>1.0607956276160186</v>
      </c>
      <c r="Y21" s="69">
        <v>0.83830283085953639</v>
      </c>
      <c r="Z21" s="69">
        <v>0.79494116246127011</v>
      </c>
      <c r="AA21" s="69">
        <v>0.87900682142841058</v>
      </c>
      <c r="AB21" s="69">
        <v>1.1878890316521737</v>
      </c>
      <c r="AC21" s="69"/>
      <c r="AD21" s="69">
        <f t="shared" si="32"/>
        <v>0.39294786919090363</v>
      </c>
      <c r="AE21" s="69">
        <f>'RD T1'!E107</f>
        <v>0.65474076473466747</v>
      </c>
      <c r="AF21" s="69">
        <f t="shared" si="33"/>
        <v>1.0476886339255711</v>
      </c>
      <c r="AH21" t="str">
        <f t="shared" si="34"/>
        <v>51 Skilled agricultural and related trades</v>
      </c>
      <c r="AI21" s="69">
        <v>0.42256294395311961</v>
      </c>
      <c r="AJ21" s="69">
        <v>0.38381352164622418</v>
      </c>
      <c r="AK21" s="69">
        <v>0.34519921879499754</v>
      </c>
      <c r="AL21" s="69">
        <v>0.39871591795005862</v>
      </c>
      <c r="AM21" s="69">
        <v>0.54044310051103339</v>
      </c>
      <c r="AN21" s="69"/>
      <c r="AO21" s="69">
        <f t="shared" si="35"/>
        <v>0.19524388171603585</v>
      </c>
      <c r="AP21" s="69">
        <f>'RD T1'!E136</f>
        <v>0.30683461496949077</v>
      </c>
      <c r="AQ21" s="69">
        <f t="shared" si="36"/>
        <v>0.50207849668552662</v>
      </c>
      <c r="AS21" t="str">
        <f t="shared" si="37"/>
        <v>51 Skilled agricultural and related trades</v>
      </c>
      <c r="AT21" s="69">
        <v>0.76064096218731481</v>
      </c>
      <c r="AU21" s="69">
        <v>0.65369656458996284</v>
      </c>
      <c r="AV21" s="69">
        <v>0.58421522627361422</v>
      </c>
      <c r="AW21" s="69">
        <v>0.66760546092159245</v>
      </c>
      <c r="AX21" s="69">
        <v>1.0074475350129435</v>
      </c>
      <c r="AY21" s="69"/>
      <c r="AZ21" s="69">
        <f t="shared" si="38"/>
        <v>0.42323230873932927</v>
      </c>
      <c r="BA21" s="69">
        <f>'RD T1'!E165</f>
        <v>0.47793264259517498</v>
      </c>
      <c r="BB21" s="69">
        <f t="shared" si="39"/>
        <v>0.90116495133450425</v>
      </c>
      <c r="BD21" t="str">
        <f t="shared" si="40"/>
        <v>51 Skilled agricultural and related trades</v>
      </c>
      <c r="BE21" s="69">
        <v>1.2317558484488276</v>
      </c>
      <c r="BF21" s="69">
        <v>1.1826637246225107</v>
      </c>
      <c r="BG21" s="69">
        <v>0.91568023429485523</v>
      </c>
      <c r="BH21" s="69">
        <v>0.933894594190672</v>
      </c>
      <c r="BI21" s="69">
        <v>1.0189396068524008</v>
      </c>
      <c r="BJ21" s="69"/>
      <c r="BK21" s="69">
        <f t="shared" si="41"/>
        <v>0.10325937255754558</v>
      </c>
      <c r="BL21" s="69">
        <f>'RD T1'!E194</f>
        <v>0.50725119164876298</v>
      </c>
      <c r="BM21" s="69">
        <f t="shared" si="42"/>
        <v>0.61051056420630856</v>
      </c>
      <c r="BO21" t="str">
        <f t="shared" si="43"/>
        <v>51 Skilled agricultural and related trades</v>
      </c>
      <c r="BP21" s="69">
        <v>2.1979265020422747</v>
      </c>
      <c r="BQ21" s="69">
        <v>2.0739583513168074</v>
      </c>
      <c r="BR21" s="69">
        <v>1.5388646846915834</v>
      </c>
      <c r="BS21" s="69">
        <v>1.5792631697830153</v>
      </c>
      <c r="BT21" s="69">
        <v>1.4925074357222019</v>
      </c>
      <c r="BU21" s="69"/>
      <c r="BV21" s="69">
        <f t="shared" si="44"/>
        <v>-4.6357248969381537E-2</v>
      </c>
      <c r="BW21" s="69">
        <f>'RD T1'!E223</f>
        <v>0.87787814765072292</v>
      </c>
      <c r="BX21" s="69">
        <f t="shared" si="45"/>
        <v>0.83152089868134138</v>
      </c>
      <c r="BZ21" t="str">
        <f t="shared" si="46"/>
        <v>51 Skilled agricultural and related trades</v>
      </c>
      <c r="CA21" s="69">
        <v>1.7482385111547494</v>
      </c>
      <c r="CB21" s="69">
        <v>1.5122127085837918</v>
      </c>
      <c r="CC21" s="69">
        <v>1.4799918289209613</v>
      </c>
      <c r="CD21" s="69">
        <v>1.4021527842919794</v>
      </c>
      <c r="CE21" s="69">
        <v>1.6146377845219311</v>
      </c>
      <c r="CF21" s="69"/>
      <c r="CG21" s="69">
        <f t="shared" si="47"/>
        <v>0.13464595560096981</v>
      </c>
      <c r="CH21" s="69">
        <f>'RD T1'!E252</f>
        <v>0.68718891851514186</v>
      </c>
      <c r="CI21" s="69">
        <f t="shared" si="48"/>
        <v>0.82183487411611167</v>
      </c>
      <c r="CK21" t="str">
        <f t="shared" si="49"/>
        <v>51 Skilled agricultural and related trades</v>
      </c>
      <c r="CL21" s="69">
        <v>1.696115233982705</v>
      </c>
      <c r="CM21" s="69">
        <v>1.386289132466471</v>
      </c>
      <c r="CN21" s="69">
        <v>1.1047364791578536</v>
      </c>
      <c r="CO21" s="69">
        <v>0.84264490235482625</v>
      </c>
      <c r="CP21" s="69">
        <v>0.48947352248505166</v>
      </c>
      <c r="CQ21" s="69"/>
      <c r="CR21" s="69">
        <f t="shared" si="50"/>
        <v>-0.61526295667280184</v>
      </c>
      <c r="CS21" s="69">
        <f>'RD T1'!E281</f>
        <v>0.28501840488907498</v>
      </c>
      <c r="CT21" s="69">
        <f t="shared" si="51"/>
        <v>-0.33024455178372686</v>
      </c>
    </row>
    <row r="22" spans="1:98" x14ac:dyDescent="0.2">
      <c r="A22" s="10" t="str">
        <f>name!D18</f>
        <v>52 Skilled metal, electrical and electronic trades</v>
      </c>
      <c r="B22" s="69">
        <v>2.4950803812368534E-2</v>
      </c>
      <c r="C22" s="69">
        <v>2.9957934755496487E-2</v>
      </c>
      <c r="D22" s="69">
        <v>2.1639404243360773E-2</v>
      </c>
      <c r="E22" s="69">
        <v>2.7292968791014064E-2</v>
      </c>
      <c r="F22" s="69">
        <v>3.9339567277379389E-2</v>
      </c>
      <c r="G22" s="11"/>
      <c r="H22" s="69">
        <f t="shared" si="26"/>
        <v>1.7700163034018616E-2</v>
      </c>
      <c r="I22" s="69">
        <f>'RD T1'!E50</f>
        <v>1.2481555331423979E-2</v>
      </c>
      <c r="J22" s="69">
        <f t="shared" si="27"/>
        <v>3.0181718365442596E-2</v>
      </c>
      <c r="L22" t="str">
        <f t="shared" si="28"/>
        <v>52 Skilled metal, electrical and electronic trades</v>
      </c>
      <c r="M22" s="69">
        <v>0.70013401201271164</v>
      </c>
      <c r="N22" s="69">
        <v>0.95545164147735373</v>
      </c>
      <c r="O22" s="69">
        <v>0.69195917442306298</v>
      </c>
      <c r="P22" s="69">
        <v>1.1195832361551892</v>
      </c>
      <c r="Q22" s="69">
        <v>1.8166811675120507</v>
      </c>
      <c r="R22" s="11"/>
      <c r="S22" s="69">
        <f t="shared" si="29"/>
        <v>1.1247219930889876</v>
      </c>
      <c r="T22" s="69">
        <f>'RD T1'!E79</f>
        <v>0.57827317658312627</v>
      </c>
      <c r="U22" s="69">
        <f t="shared" si="30"/>
        <v>1.7029951696721137</v>
      </c>
      <c r="W22" t="str">
        <f t="shared" si="31"/>
        <v>52 Skilled metal, electrical and electronic trades</v>
      </c>
      <c r="X22" s="69">
        <v>2.265339702429086</v>
      </c>
      <c r="Y22" s="69">
        <v>2.266432717241416</v>
      </c>
      <c r="Z22" s="69">
        <v>1.8222235239473843</v>
      </c>
      <c r="AA22" s="69">
        <v>2.1782854181262548</v>
      </c>
      <c r="AB22" s="69">
        <v>2.6496046374632862</v>
      </c>
      <c r="AC22" s="69"/>
      <c r="AD22" s="69">
        <f t="shared" si="32"/>
        <v>0.82738111351590193</v>
      </c>
      <c r="AE22" s="69">
        <f>'RD T1'!E108</f>
        <v>1.1039813870824826</v>
      </c>
      <c r="AF22" s="69">
        <f t="shared" si="33"/>
        <v>1.9313625005983845</v>
      </c>
      <c r="AH22" t="str">
        <f t="shared" si="34"/>
        <v>52 Skilled metal, electrical and electronic trades</v>
      </c>
      <c r="AI22" s="69">
        <v>0.87989771929072758</v>
      </c>
      <c r="AJ22" s="69">
        <v>0.82779461913728958</v>
      </c>
      <c r="AK22" s="69">
        <v>0.69677916134873052</v>
      </c>
      <c r="AL22" s="69">
        <v>0.79224172827784922</v>
      </c>
      <c r="AM22" s="69">
        <v>1.0054807274221931</v>
      </c>
      <c r="AN22" s="69"/>
      <c r="AO22" s="69">
        <f t="shared" si="35"/>
        <v>0.30870156607346255</v>
      </c>
      <c r="AP22" s="69">
        <f>'RD T1'!E137</f>
        <v>0.36440023953249445</v>
      </c>
      <c r="AQ22" s="69">
        <f t="shared" si="36"/>
        <v>0.673101805605957</v>
      </c>
      <c r="AS22" t="str">
        <f t="shared" si="37"/>
        <v>52 Skilled metal, electrical and electronic trades</v>
      </c>
      <c r="AT22" s="69">
        <v>3.7711864314363988</v>
      </c>
      <c r="AU22" s="69">
        <v>3.5050594762795031</v>
      </c>
      <c r="AV22" s="69">
        <v>3.0651102852403938</v>
      </c>
      <c r="AW22" s="69">
        <v>3.1958566608823262</v>
      </c>
      <c r="AX22" s="69">
        <v>3.5626269103494614</v>
      </c>
      <c r="AY22" s="69"/>
      <c r="AZ22" s="69">
        <f t="shared" si="38"/>
        <v>0.49751662510906769</v>
      </c>
      <c r="BA22" s="69">
        <f>'RD T1'!E166</f>
        <v>1.4203456046736311</v>
      </c>
      <c r="BB22" s="69">
        <f t="shared" si="39"/>
        <v>1.9178622297826988</v>
      </c>
      <c r="BD22" t="str">
        <f t="shared" si="40"/>
        <v>52 Skilled metal, electrical and electronic trades</v>
      </c>
      <c r="BE22" s="69">
        <v>17.947527525709884</v>
      </c>
      <c r="BF22" s="69">
        <v>20.095793475889536</v>
      </c>
      <c r="BG22" s="69">
        <v>16.779030844989418</v>
      </c>
      <c r="BH22" s="69">
        <v>16.956557069809847</v>
      </c>
      <c r="BI22" s="69">
        <v>16.41696301612431</v>
      </c>
      <c r="BJ22" s="69"/>
      <c r="BK22" s="69">
        <f t="shared" si="41"/>
        <v>-0.3620678288651078</v>
      </c>
      <c r="BL22" s="69">
        <f>'RD T1'!E195</f>
        <v>5.8656777038398458</v>
      </c>
      <c r="BM22" s="69">
        <f t="shared" si="42"/>
        <v>5.503609874974738</v>
      </c>
      <c r="BO22" t="str">
        <f t="shared" si="43"/>
        <v>52 Skilled metal, electrical and electronic trades</v>
      </c>
      <c r="BP22" s="69">
        <v>11.565292767728074</v>
      </c>
      <c r="BQ22" s="69">
        <v>12.361587903144073</v>
      </c>
      <c r="BR22" s="69">
        <v>9.9320356790726692</v>
      </c>
      <c r="BS22" s="69">
        <v>10.163181190317404</v>
      </c>
      <c r="BT22" s="69">
        <v>8.8947662832525616</v>
      </c>
      <c r="BU22" s="69"/>
      <c r="BV22" s="69">
        <f t="shared" si="44"/>
        <v>-1.0372693958201076</v>
      </c>
      <c r="BW22" s="69">
        <f>'RD T1'!E224</f>
        <v>3.6849840680605452</v>
      </c>
      <c r="BX22" s="69">
        <f t="shared" si="45"/>
        <v>2.6477146722404377</v>
      </c>
      <c r="BZ22" t="str">
        <f t="shared" si="46"/>
        <v>52 Skilled metal, electrical and electronic trades</v>
      </c>
      <c r="CA22" s="69">
        <v>6.0314387388291264</v>
      </c>
      <c r="CB22" s="69">
        <v>5.5704245509194816</v>
      </c>
      <c r="CC22" s="69">
        <v>4.8967020989038978</v>
      </c>
      <c r="CD22" s="69">
        <v>4.0532105771408142</v>
      </c>
      <c r="CE22" s="69">
        <v>2.198015792987253</v>
      </c>
      <c r="CF22" s="69"/>
      <c r="CG22" s="69">
        <f t="shared" si="47"/>
        <v>-2.6986863059166448</v>
      </c>
      <c r="CH22" s="69">
        <f>'RD T1'!E253</f>
        <v>1.241372310993081</v>
      </c>
      <c r="CI22" s="69">
        <f t="shared" si="48"/>
        <v>-1.4573139949235638</v>
      </c>
      <c r="CK22" t="str">
        <f t="shared" si="49"/>
        <v>52 Skilled metal, electrical and electronic trades</v>
      </c>
      <c r="CL22" s="69">
        <v>3.6015743678712324</v>
      </c>
      <c r="CM22" s="69">
        <v>3.1868455501322934</v>
      </c>
      <c r="CN22" s="69">
        <v>2.515293523035977</v>
      </c>
      <c r="CO22" s="69">
        <v>1.5564295495254925</v>
      </c>
      <c r="CP22" s="69">
        <v>0.95600859818925088</v>
      </c>
      <c r="CQ22" s="69"/>
      <c r="CR22" s="69">
        <f t="shared" si="50"/>
        <v>-1.5592849248467262</v>
      </c>
      <c r="CS22" s="69">
        <f>'RD T1'!E282</f>
        <v>0.49560819849140236</v>
      </c>
      <c r="CT22" s="69">
        <f t="shared" si="51"/>
        <v>-1.063676726355324</v>
      </c>
    </row>
    <row r="23" spans="1:98" x14ac:dyDescent="0.2">
      <c r="A23" s="10" t="str">
        <f>name!D19</f>
        <v>53 Skilled construction and building trades</v>
      </c>
      <c r="B23" s="69">
        <v>1.4974662897115212E-2</v>
      </c>
      <c r="C23" s="69">
        <v>1.264933623188828E-2</v>
      </c>
      <c r="D23" s="69">
        <v>7.9895575388388654E-3</v>
      </c>
      <c r="E23" s="69">
        <v>1.2212064517167696E-2</v>
      </c>
      <c r="F23" s="69">
        <v>1.3341040591731187E-2</v>
      </c>
      <c r="G23" s="11"/>
      <c r="H23" s="69">
        <f t="shared" si="26"/>
        <v>5.3514830528923214E-3</v>
      </c>
      <c r="I23" s="69">
        <f>'RD T1'!E51</f>
        <v>4.8656868075901225E-3</v>
      </c>
      <c r="J23" s="69">
        <f t="shared" si="27"/>
        <v>1.0217169860482444E-2</v>
      </c>
      <c r="L23" t="str">
        <f t="shared" si="28"/>
        <v>53 Skilled construction and building trades</v>
      </c>
      <c r="M23" s="69">
        <v>0.28622217370922576</v>
      </c>
      <c r="N23" s="69">
        <v>0.3890735906205165</v>
      </c>
      <c r="O23" s="69">
        <v>0.27631077613918825</v>
      </c>
      <c r="P23" s="69">
        <v>0.37690263227244281</v>
      </c>
      <c r="Q23" s="69">
        <v>0.53784554633606074</v>
      </c>
      <c r="R23" s="11"/>
      <c r="S23" s="69">
        <f t="shared" si="29"/>
        <v>0.26153477019687249</v>
      </c>
      <c r="T23" s="69">
        <f>'RD T1'!E80</f>
        <v>0.18735720432203898</v>
      </c>
      <c r="U23" s="69">
        <f t="shared" si="30"/>
        <v>0.4488919745189115</v>
      </c>
      <c r="W23" t="str">
        <f t="shared" si="31"/>
        <v>53 Skilled construction and building trades</v>
      </c>
      <c r="X23" s="69">
        <v>1.2058209217126719</v>
      </c>
      <c r="Y23" s="69">
        <v>1.1415282591306695</v>
      </c>
      <c r="Z23" s="69">
        <v>0.92355924523409094</v>
      </c>
      <c r="AA23" s="69">
        <v>1.064244603378901</v>
      </c>
      <c r="AB23" s="69">
        <v>1.1821385399848208</v>
      </c>
      <c r="AC23" s="69"/>
      <c r="AD23" s="69">
        <f t="shared" si="32"/>
        <v>0.25857929475072983</v>
      </c>
      <c r="AE23" s="69">
        <f>'RD T1'!E109</f>
        <v>0.53996984029806938</v>
      </c>
      <c r="AF23" s="69">
        <f t="shared" si="33"/>
        <v>0.79854913504879921</v>
      </c>
      <c r="AH23" t="str">
        <f t="shared" si="34"/>
        <v>53 Skilled construction and building trades</v>
      </c>
      <c r="AI23" s="69">
        <v>0.70970960103505576</v>
      </c>
      <c r="AJ23" s="69">
        <v>0.80886612701637317</v>
      </c>
      <c r="AK23" s="69">
        <v>0.71185512521768712</v>
      </c>
      <c r="AL23" s="69">
        <v>0.82767767143663062</v>
      </c>
      <c r="AM23" s="69">
        <v>0.95917138283055892</v>
      </c>
      <c r="AN23" s="69"/>
      <c r="AO23" s="69">
        <f t="shared" si="35"/>
        <v>0.24731625761287179</v>
      </c>
      <c r="AP23" s="69">
        <f>'RD T1'!E138</f>
        <v>0.45367067013542689</v>
      </c>
      <c r="AQ23" s="69">
        <f t="shared" si="36"/>
        <v>0.70098692774829874</v>
      </c>
      <c r="AS23" t="str">
        <f t="shared" si="37"/>
        <v>53 Skilled construction and building trades</v>
      </c>
      <c r="AT23" s="69">
        <v>1.0877939685712605</v>
      </c>
      <c r="AU23" s="69">
        <v>1.1648296885921225</v>
      </c>
      <c r="AV23" s="69">
        <v>1.0075594849968872</v>
      </c>
      <c r="AW23" s="69">
        <v>1.1442819877736046</v>
      </c>
      <c r="AX23" s="69">
        <v>1.1832969903022139</v>
      </c>
      <c r="AY23" s="69"/>
      <c r="AZ23" s="69">
        <f t="shared" si="38"/>
        <v>0.17573750530532672</v>
      </c>
      <c r="BA23" s="69">
        <f>'RD T1'!E167</f>
        <v>0.57006879447022318</v>
      </c>
      <c r="BB23" s="69">
        <f t="shared" si="39"/>
        <v>0.74580629977554991</v>
      </c>
      <c r="BD23" t="str">
        <f t="shared" si="40"/>
        <v>53 Skilled construction and building trades</v>
      </c>
      <c r="BE23" s="69">
        <v>11.02542900539718</v>
      </c>
      <c r="BF23" s="69">
        <v>12.913169958175118</v>
      </c>
      <c r="BG23" s="69">
        <v>10.736156721618755</v>
      </c>
      <c r="BH23" s="69">
        <v>10.725936922665387</v>
      </c>
      <c r="BI23" s="69">
        <v>9.5513623227878526</v>
      </c>
      <c r="BJ23" s="69"/>
      <c r="BK23" s="69">
        <f t="shared" si="41"/>
        <v>-1.1847943988309027</v>
      </c>
      <c r="BL23" s="69">
        <f>'RD T1'!E196</f>
        <v>3.952869359360343</v>
      </c>
      <c r="BM23" s="69">
        <f t="shared" si="42"/>
        <v>2.7680749605294404</v>
      </c>
      <c r="BO23" t="str">
        <f t="shared" si="43"/>
        <v>53 Skilled construction and building trades</v>
      </c>
      <c r="BP23" s="69">
        <v>10.502552208300511</v>
      </c>
      <c r="BQ23" s="69">
        <v>13.140351482959536</v>
      </c>
      <c r="BR23" s="69">
        <v>10.532965642241212</v>
      </c>
      <c r="BS23" s="69">
        <v>11.675324506342395</v>
      </c>
      <c r="BT23" s="69">
        <v>10.95717779803355</v>
      </c>
      <c r="BU23" s="69"/>
      <c r="BV23" s="69">
        <f t="shared" si="44"/>
        <v>0.42421215579233795</v>
      </c>
      <c r="BW23" s="69">
        <f>'RD T1'!E225</f>
        <v>5.2208507838395599</v>
      </c>
      <c r="BX23" s="69">
        <f t="shared" si="45"/>
        <v>5.6450629396318979</v>
      </c>
      <c r="BZ23" t="str">
        <f t="shared" si="46"/>
        <v>53 Skilled construction and building trades</v>
      </c>
      <c r="CA23" s="69">
        <v>5.7453631233020106</v>
      </c>
      <c r="CB23" s="69">
        <v>5.6970428677978688</v>
      </c>
      <c r="CC23" s="69">
        <v>4.9959392398144571</v>
      </c>
      <c r="CD23" s="69">
        <v>4.2947590602322547</v>
      </c>
      <c r="CE23" s="69">
        <v>2.9827411524944796</v>
      </c>
      <c r="CF23" s="69"/>
      <c r="CG23" s="69">
        <f t="shared" si="47"/>
        <v>-2.0131980873199775</v>
      </c>
      <c r="CH23" s="69">
        <f>'RD T1'!E254</f>
        <v>1.5496675000519182</v>
      </c>
      <c r="CI23" s="69">
        <f t="shared" si="48"/>
        <v>-0.46353058726805929</v>
      </c>
      <c r="CK23" t="str">
        <f t="shared" si="49"/>
        <v>53 Skilled construction and building trades</v>
      </c>
      <c r="CL23" s="69">
        <v>4.5116036901138008</v>
      </c>
      <c r="CM23" s="69">
        <v>4.5534584224172585</v>
      </c>
      <c r="CN23" s="69">
        <v>3.7477863043428483</v>
      </c>
      <c r="CO23" s="69">
        <v>1.9100287905503781</v>
      </c>
      <c r="CP23" s="69">
        <v>0.34207002435317846</v>
      </c>
      <c r="CQ23" s="69"/>
      <c r="CR23" s="69">
        <f t="shared" si="50"/>
        <v>-3.4057162799896696</v>
      </c>
      <c r="CS23" s="69">
        <f>'RD T1'!E283</f>
        <v>0.45598343243559675</v>
      </c>
      <c r="CT23" s="69">
        <f t="shared" si="51"/>
        <v>-2.9497328475540727</v>
      </c>
    </row>
    <row r="24" spans="1:98" x14ac:dyDescent="0.2">
      <c r="A24" s="10" t="str">
        <f>name!D20</f>
        <v>54 Textiles, printing and other skilled trades</v>
      </c>
      <c r="B24" s="69">
        <v>6.1212442764174542E-2</v>
      </c>
      <c r="C24" s="69">
        <v>6.498995655765509E-2</v>
      </c>
      <c r="D24" s="69">
        <v>5.9320825810081773E-2</v>
      </c>
      <c r="E24" s="69">
        <v>8.2218497105151903E-2</v>
      </c>
      <c r="F24" s="69">
        <v>0.11098834738817172</v>
      </c>
      <c r="G24" s="11"/>
      <c r="H24" s="69">
        <f t="shared" si="26"/>
        <v>5.1667521578089945E-2</v>
      </c>
      <c r="I24" s="69">
        <f>'RD T1'!E52</f>
        <v>4.1876281886521496E-2</v>
      </c>
      <c r="J24" s="69">
        <f t="shared" si="27"/>
        <v>9.3543803464611441E-2</v>
      </c>
      <c r="L24" t="str">
        <f t="shared" si="28"/>
        <v>54 Textiles, printing and other skilled trades</v>
      </c>
      <c r="M24" s="69">
        <v>0.41487505756071519</v>
      </c>
      <c r="N24" s="69">
        <v>0.53942920307154374</v>
      </c>
      <c r="O24" s="69">
        <v>0.58217499670784989</v>
      </c>
      <c r="P24" s="69">
        <v>0.78067761280869297</v>
      </c>
      <c r="Q24" s="69">
        <v>1.3445922368223138</v>
      </c>
      <c r="R24" s="11"/>
      <c r="S24" s="69">
        <f t="shared" si="29"/>
        <v>0.76241724011446388</v>
      </c>
      <c r="T24" s="69">
        <f>'RD T1'!E81</f>
        <v>0.48583339046911878</v>
      </c>
      <c r="U24" s="69">
        <f t="shared" si="30"/>
        <v>1.2482506305835828</v>
      </c>
      <c r="W24" t="str">
        <f t="shared" si="31"/>
        <v>54 Textiles, printing and other skilled trades</v>
      </c>
      <c r="X24" s="69">
        <v>1.3855035895443613</v>
      </c>
      <c r="Y24" s="69">
        <v>1.210160664880825</v>
      </c>
      <c r="Z24" s="69">
        <v>1.3557592383608597</v>
      </c>
      <c r="AA24" s="69">
        <v>1.6739090931445331</v>
      </c>
      <c r="AB24" s="69">
        <v>2.1923314858354654</v>
      </c>
      <c r="AC24" s="69"/>
      <c r="AD24" s="69">
        <f t="shared" si="32"/>
        <v>0.83657224747460579</v>
      </c>
      <c r="AE24" s="69">
        <f>'RD T1'!E110</f>
        <v>1.0220477639282139</v>
      </c>
      <c r="AF24" s="69">
        <f t="shared" si="33"/>
        <v>1.8586200114028197</v>
      </c>
      <c r="AH24" t="str">
        <f t="shared" si="34"/>
        <v>54 Textiles, printing and other skilled trades</v>
      </c>
      <c r="AI24" s="69">
        <v>0.54424760283370333</v>
      </c>
      <c r="AJ24" s="69">
        <v>0.41773171140990051</v>
      </c>
      <c r="AK24" s="69">
        <v>0.53243550787672578</v>
      </c>
      <c r="AL24" s="69">
        <v>0.56848016455968697</v>
      </c>
      <c r="AM24" s="69">
        <v>0.72384146396330917</v>
      </c>
      <c r="AN24" s="69"/>
      <c r="AO24" s="69">
        <f t="shared" si="35"/>
        <v>0.1914059560865834</v>
      </c>
      <c r="AP24" s="69">
        <f>'RD T1'!E139</f>
        <v>0.36319492662803754</v>
      </c>
      <c r="AQ24" s="69">
        <f t="shared" si="36"/>
        <v>0.55460088271462094</v>
      </c>
      <c r="AS24" t="str">
        <f t="shared" si="37"/>
        <v>54 Textiles, printing and other skilled trades</v>
      </c>
      <c r="AT24" s="69">
        <v>0.62221761584939617</v>
      </c>
      <c r="AU24" s="69">
        <v>0.49880930503177451</v>
      </c>
      <c r="AV24" s="69">
        <v>0.58874105446089031</v>
      </c>
      <c r="AW24" s="69">
        <v>0.64434487096627857</v>
      </c>
      <c r="AX24" s="69">
        <v>0.77008250916123422</v>
      </c>
      <c r="AY24" s="69"/>
      <c r="AZ24" s="69">
        <f t="shared" si="38"/>
        <v>0.18134145470034391</v>
      </c>
      <c r="BA24" s="69">
        <f>'RD T1'!E168</f>
        <v>0.3694623950378737</v>
      </c>
      <c r="BB24" s="69">
        <f t="shared" si="39"/>
        <v>0.55080384973821761</v>
      </c>
      <c r="BD24" t="str">
        <f t="shared" si="40"/>
        <v>54 Textiles, printing and other skilled trades</v>
      </c>
      <c r="BE24" s="69">
        <v>4.1266363969192916</v>
      </c>
      <c r="BF24" s="69">
        <v>4.1152753985315629</v>
      </c>
      <c r="BG24" s="69">
        <v>3.9292383380049887</v>
      </c>
      <c r="BH24" s="69">
        <v>4.5704896916707938</v>
      </c>
      <c r="BI24" s="69">
        <v>4.673282543316696</v>
      </c>
      <c r="BJ24" s="69"/>
      <c r="BK24" s="69">
        <f t="shared" si="41"/>
        <v>0.74404420531170734</v>
      </c>
      <c r="BL24" s="69">
        <f>'RD T1'!E197</f>
        <v>1.8408212275073426</v>
      </c>
      <c r="BM24" s="69">
        <f t="shared" si="42"/>
        <v>2.5848654328190497</v>
      </c>
      <c r="BO24" t="str">
        <f t="shared" si="43"/>
        <v>54 Textiles, printing and other skilled trades</v>
      </c>
      <c r="BP24" s="69">
        <v>5.3382788529351108</v>
      </c>
      <c r="BQ24" s="69">
        <v>4.5980201927693694</v>
      </c>
      <c r="BR24" s="69">
        <v>4.4001546853063704</v>
      </c>
      <c r="BS24" s="69">
        <v>4.641510114747665</v>
      </c>
      <c r="BT24" s="69">
        <v>4.6465670119452271</v>
      </c>
      <c r="BU24" s="69"/>
      <c r="BV24" s="69">
        <f t="shared" si="44"/>
        <v>0.2464123266388567</v>
      </c>
      <c r="BW24" s="69">
        <f>'RD T1'!E226</f>
        <v>1.8695422407332525</v>
      </c>
      <c r="BX24" s="69">
        <f t="shared" si="45"/>
        <v>2.1159545673721092</v>
      </c>
      <c r="BZ24" t="str">
        <f t="shared" si="46"/>
        <v>54 Textiles, printing and other skilled trades</v>
      </c>
      <c r="CA24" s="69">
        <v>4.2292946925356105</v>
      </c>
      <c r="CB24" s="69">
        <v>3.4019134070793493</v>
      </c>
      <c r="CC24" s="69">
        <v>3.3620168524127885</v>
      </c>
      <c r="CD24" s="69">
        <v>3.2052493806320235</v>
      </c>
      <c r="CE24" s="69">
        <v>2.0116955652765673</v>
      </c>
      <c r="CF24" s="69"/>
      <c r="CG24" s="69">
        <f t="shared" si="47"/>
        <v>-1.3503212871362211</v>
      </c>
      <c r="CH24" s="69">
        <f>'RD T1'!E255</f>
        <v>1.0643613338162006</v>
      </c>
      <c r="CI24" s="69">
        <f t="shared" si="48"/>
        <v>-0.28595995332002055</v>
      </c>
      <c r="CK24" t="str">
        <f t="shared" si="49"/>
        <v>54 Textiles, printing and other skilled trades</v>
      </c>
      <c r="CL24" s="69">
        <v>2.9892029789833425</v>
      </c>
      <c r="CM24" s="69">
        <v>2.1968988923149326</v>
      </c>
      <c r="CN24" s="69">
        <v>2.3703839011074392</v>
      </c>
      <c r="CO24" s="69">
        <v>1.3369053772756425</v>
      </c>
      <c r="CP24" s="69">
        <v>0.95723854914336537</v>
      </c>
      <c r="CQ24" s="69"/>
      <c r="CR24" s="69">
        <f t="shared" si="50"/>
        <v>-1.413145351964074</v>
      </c>
      <c r="CS24" s="69">
        <f>'RD T1'!E284</f>
        <v>0.44159552682482667</v>
      </c>
      <c r="CT24" s="69">
        <f t="shared" si="51"/>
        <v>-0.97154982513924737</v>
      </c>
    </row>
    <row r="25" spans="1:98" x14ac:dyDescent="0.2">
      <c r="A25" s="10" t="str">
        <f>name!D21</f>
        <v>61 Caring personal service occupations</v>
      </c>
      <c r="B25" s="69">
        <v>3.671158682015143E-2</v>
      </c>
      <c r="C25" s="69">
        <v>5.2766465995119034E-2</v>
      </c>
      <c r="D25" s="69">
        <v>5.2743192308666149E-2</v>
      </c>
      <c r="E25" s="69">
        <v>7.2073816183759409E-2</v>
      </c>
      <c r="F25" s="69">
        <v>0.12804897180243408</v>
      </c>
      <c r="G25" s="11"/>
      <c r="H25" s="69">
        <f t="shared" si="26"/>
        <v>7.5305779493767933E-2</v>
      </c>
      <c r="I25" s="69">
        <f>'RD T1'!E53</f>
        <v>4.5867116352162729E-2</v>
      </c>
      <c r="J25" s="69">
        <f t="shared" si="27"/>
        <v>0.12117289584593066</v>
      </c>
      <c r="L25" t="str">
        <f t="shared" si="28"/>
        <v>61 Caring personal service occupations</v>
      </c>
      <c r="M25" s="69">
        <v>2.1935739654741351</v>
      </c>
      <c r="N25" s="69">
        <v>3.431539323802518</v>
      </c>
      <c r="O25" s="69">
        <v>3.5333162807214662</v>
      </c>
      <c r="P25" s="69">
        <v>5.1352937699289276</v>
      </c>
      <c r="Q25" s="69">
        <v>9.8175339723696826</v>
      </c>
      <c r="R25" s="11"/>
      <c r="S25" s="69">
        <f t="shared" si="29"/>
        <v>6.284217691648216</v>
      </c>
      <c r="T25" s="69">
        <f>'RD T1'!E82</f>
        <v>3.5747823843768356</v>
      </c>
      <c r="U25" s="69">
        <f t="shared" si="30"/>
        <v>9.8590000760250511</v>
      </c>
      <c r="W25" t="str">
        <f t="shared" si="31"/>
        <v>61 Caring personal service occupations</v>
      </c>
      <c r="X25" s="69">
        <v>8.4927022259986522</v>
      </c>
      <c r="Y25" s="69">
        <v>8.8961212968345826</v>
      </c>
      <c r="Z25" s="69">
        <v>10.32582103155751</v>
      </c>
      <c r="AA25" s="69">
        <v>11.88610841862914</v>
      </c>
      <c r="AB25" s="69">
        <v>15.436670864880458</v>
      </c>
      <c r="AC25" s="69"/>
      <c r="AD25" s="69">
        <f t="shared" si="32"/>
        <v>5.1108498333229484</v>
      </c>
      <c r="AE25" s="69">
        <f>'RD T1'!E111</f>
        <v>8.6602937777906277</v>
      </c>
      <c r="AF25" s="69">
        <f t="shared" si="33"/>
        <v>13.771143611113576</v>
      </c>
      <c r="AH25" t="str">
        <f t="shared" si="34"/>
        <v>61 Caring personal service occupations</v>
      </c>
      <c r="AI25" s="69">
        <v>7.6265798526735482</v>
      </c>
      <c r="AJ25" s="69">
        <v>7.2245468753572997</v>
      </c>
      <c r="AK25" s="69">
        <v>8.5942210075024157</v>
      </c>
      <c r="AL25" s="69">
        <v>8.2718682663984797</v>
      </c>
      <c r="AM25" s="69">
        <v>9.2008841449422967</v>
      </c>
      <c r="AN25" s="69"/>
      <c r="AO25" s="69">
        <f t="shared" si="35"/>
        <v>0.60666313743988098</v>
      </c>
      <c r="AP25" s="69">
        <f>'RD T1'!E140</f>
        <v>5.1593065858985643</v>
      </c>
      <c r="AQ25" s="69">
        <f t="shared" si="36"/>
        <v>5.7659697233384453</v>
      </c>
      <c r="AS25" t="str">
        <f t="shared" si="37"/>
        <v>61 Caring personal service occupations</v>
      </c>
      <c r="AT25" s="69">
        <v>3.8852929665184925</v>
      </c>
      <c r="AU25" s="69">
        <v>3.8495507805508407</v>
      </c>
      <c r="AV25" s="69">
        <v>4.4995983778062101</v>
      </c>
      <c r="AW25" s="69">
        <v>4.3945738449850253</v>
      </c>
      <c r="AX25" s="69">
        <v>5.0272930720313349</v>
      </c>
      <c r="AY25" s="69"/>
      <c r="AZ25" s="69">
        <f t="shared" si="38"/>
        <v>0.52769469422512483</v>
      </c>
      <c r="BA25" s="69">
        <f>'RD T1'!E169</f>
        <v>2.8179028357841602</v>
      </c>
      <c r="BB25" s="69">
        <f t="shared" si="39"/>
        <v>3.3455975300092851</v>
      </c>
      <c r="BD25" t="str">
        <f t="shared" si="40"/>
        <v>61 Caring personal service occupations</v>
      </c>
      <c r="BE25" s="69">
        <v>25.000331248857862</v>
      </c>
      <c r="BF25" s="69">
        <v>29.644801358470431</v>
      </c>
      <c r="BG25" s="69">
        <v>28.103557777978558</v>
      </c>
      <c r="BH25" s="69">
        <v>29.796532240367579</v>
      </c>
      <c r="BI25" s="69">
        <v>32.091843519653359</v>
      </c>
      <c r="BJ25" s="69"/>
      <c r="BK25" s="69">
        <f t="shared" si="41"/>
        <v>3.988285741674801</v>
      </c>
      <c r="BL25" s="69">
        <f>'RD T1'!E198</f>
        <v>17.042764535758664</v>
      </c>
      <c r="BM25" s="69">
        <f t="shared" si="42"/>
        <v>21.031050277433465</v>
      </c>
      <c r="BO25" t="str">
        <f t="shared" si="43"/>
        <v>61 Caring personal service occupations</v>
      </c>
      <c r="BP25" s="69">
        <v>21.973133437434313</v>
      </c>
      <c r="BQ25" s="69">
        <v>23.548042177208419</v>
      </c>
      <c r="BR25" s="69">
        <v>19.378138109624466</v>
      </c>
      <c r="BS25" s="69">
        <v>19.483730486532199</v>
      </c>
      <c r="BT25" s="69">
        <v>15.781653551081696</v>
      </c>
      <c r="BU25" s="69"/>
      <c r="BV25" s="69">
        <f t="shared" si="44"/>
        <v>-3.5964845585427696</v>
      </c>
      <c r="BW25" s="69">
        <f>'RD T1'!E227</f>
        <v>9.5349025526913493</v>
      </c>
      <c r="BX25" s="69">
        <f t="shared" si="45"/>
        <v>5.9384179941485797</v>
      </c>
      <c r="BZ25" t="str">
        <f t="shared" si="46"/>
        <v>61 Caring personal service occupations</v>
      </c>
      <c r="CA25" s="69">
        <v>6.3721105269366944</v>
      </c>
      <c r="CB25" s="69">
        <v>3.8772150746563971</v>
      </c>
      <c r="CC25" s="69">
        <v>3.1384397287715009</v>
      </c>
      <c r="CD25" s="69">
        <v>2.2010750453113066</v>
      </c>
      <c r="CE25" s="69">
        <v>1.512155045704864</v>
      </c>
      <c r="CF25" s="69"/>
      <c r="CG25" s="69">
        <f t="shared" si="47"/>
        <v>-1.6262846830666369</v>
      </c>
      <c r="CH25" s="69">
        <f>'RD T1'!E256</f>
        <v>0.68880767715885871</v>
      </c>
      <c r="CI25" s="69">
        <f t="shared" si="48"/>
        <v>-0.93747700590777816</v>
      </c>
      <c r="CK25" t="str">
        <f t="shared" si="49"/>
        <v>61 Caring personal service occupations</v>
      </c>
      <c r="CL25" s="69">
        <v>1.2806171699681614</v>
      </c>
      <c r="CM25" s="69">
        <v>1.0567868290430136</v>
      </c>
      <c r="CN25" s="69">
        <v>1.1195620746365988</v>
      </c>
      <c r="CO25" s="69">
        <v>0.86135010776830856</v>
      </c>
      <c r="CP25" s="69">
        <v>0.60567198141136347</v>
      </c>
      <c r="CQ25" s="69"/>
      <c r="CR25" s="69">
        <f t="shared" si="50"/>
        <v>-0.51389009322523538</v>
      </c>
      <c r="CS25" s="69">
        <f>'RD T1'!E285</f>
        <v>0.24643904074141021</v>
      </c>
      <c r="CT25" s="69">
        <f t="shared" si="51"/>
        <v>-0.26745105248382517</v>
      </c>
    </row>
    <row r="26" spans="1:98" x14ac:dyDescent="0.2">
      <c r="A26" s="10" t="str">
        <f>name!D22</f>
        <v>62 Leisure, travel and related personal service occupations</v>
      </c>
      <c r="B26" s="69">
        <v>1.6538699280134898E-2</v>
      </c>
      <c r="C26" s="69">
        <v>3.0458641153652342E-2</v>
      </c>
      <c r="D26" s="69">
        <v>3.2272944232968316E-2</v>
      </c>
      <c r="E26" s="69">
        <v>4.5300308307936604E-2</v>
      </c>
      <c r="F26" s="69">
        <v>8.0444738445189429E-2</v>
      </c>
      <c r="G26" s="11"/>
      <c r="H26" s="69">
        <f t="shared" si="26"/>
        <v>4.8171794212221113E-2</v>
      </c>
      <c r="I26" s="69">
        <f>'RD T1'!E54</f>
        <v>2.9850886809263472E-2</v>
      </c>
      <c r="J26" s="69">
        <f t="shared" si="27"/>
        <v>7.8022681021484588E-2</v>
      </c>
      <c r="L26" t="str">
        <f t="shared" si="28"/>
        <v>62 Leisure, travel and related personal service occupations</v>
      </c>
      <c r="M26" s="69">
        <v>0.39000070735758052</v>
      </c>
      <c r="N26" s="69">
        <v>0.52537169953056184</v>
      </c>
      <c r="O26" s="69">
        <v>0.5180791049510528</v>
      </c>
      <c r="P26" s="69">
        <v>0.60188397477926137</v>
      </c>
      <c r="Q26" s="69">
        <v>1.0666420381632513</v>
      </c>
      <c r="R26" s="11"/>
      <c r="S26" s="69">
        <f t="shared" si="29"/>
        <v>0.54856293321219851</v>
      </c>
      <c r="T26" s="69">
        <f>'RD T1'!E83</f>
        <v>0.3881434038750245</v>
      </c>
      <c r="U26" s="69">
        <f t="shared" si="30"/>
        <v>0.93670633708722306</v>
      </c>
      <c r="W26" t="str">
        <f t="shared" si="31"/>
        <v>62 Leisure, travel and related personal service occupations</v>
      </c>
      <c r="X26" s="69">
        <v>1.8073587703978611</v>
      </c>
      <c r="Y26" s="69">
        <v>2.0350982245554046</v>
      </c>
      <c r="Z26" s="69">
        <v>2.1330724185551424</v>
      </c>
      <c r="AA26" s="69">
        <v>2.4648418083666845</v>
      </c>
      <c r="AB26" s="69">
        <v>3.4660921700561067</v>
      </c>
      <c r="AC26" s="69"/>
      <c r="AD26" s="69">
        <f t="shared" si="32"/>
        <v>1.3330197515009643</v>
      </c>
      <c r="AE26" s="69">
        <f>'RD T1'!E112</f>
        <v>1.7143701962224545</v>
      </c>
      <c r="AF26" s="69">
        <f t="shared" si="33"/>
        <v>3.0473899477234188</v>
      </c>
      <c r="AH26" t="str">
        <f t="shared" si="34"/>
        <v>62 Leisure, travel and related personal service occupations</v>
      </c>
      <c r="AI26" s="69">
        <v>1.1809599100669563</v>
      </c>
      <c r="AJ26" s="69">
        <v>1.2648552594476512</v>
      </c>
      <c r="AK26" s="69">
        <v>1.3801184875071839</v>
      </c>
      <c r="AL26" s="69">
        <v>1.4380365556786767</v>
      </c>
      <c r="AM26" s="69">
        <v>1.9580320281542645</v>
      </c>
      <c r="AN26" s="69"/>
      <c r="AO26" s="69">
        <f t="shared" si="35"/>
        <v>0.57791354064708056</v>
      </c>
      <c r="AP26" s="69">
        <f>'RD T1'!E141</f>
        <v>1.0082339401266009</v>
      </c>
      <c r="AQ26" s="69">
        <f t="shared" si="36"/>
        <v>1.5861474807736815</v>
      </c>
      <c r="AS26" t="str">
        <f t="shared" si="37"/>
        <v>62 Leisure, travel and related personal service occupations</v>
      </c>
      <c r="AT26" s="69">
        <v>1.3111111798816035</v>
      </c>
      <c r="AU26" s="69">
        <v>1.3878040554094655</v>
      </c>
      <c r="AV26" s="69">
        <v>1.5699166209667337</v>
      </c>
      <c r="AW26" s="69">
        <v>1.6674523353987363</v>
      </c>
      <c r="AX26" s="69">
        <v>2.3269567687829138</v>
      </c>
      <c r="AY26" s="69"/>
      <c r="AZ26" s="69">
        <f t="shared" si="38"/>
        <v>0.75704014781618012</v>
      </c>
      <c r="BA26" s="69">
        <f>'RD T1'!E170</f>
        <v>1.1774960401971939</v>
      </c>
      <c r="BB26" s="69">
        <f t="shared" si="39"/>
        <v>1.934536188013374</v>
      </c>
      <c r="BD26" t="str">
        <f t="shared" si="40"/>
        <v>62 Leisure, travel and related personal service occupations</v>
      </c>
      <c r="BE26" s="69">
        <v>5.2962877593085986</v>
      </c>
      <c r="BF26" s="69">
        <v>5.2388756666790659</v>
      </c>
      <c r="BG26" s="69">
        <v>4.6935866637998656</v>
      </c>
      <c r="BH26" s="69">
        <v>4.3744656209330532</v>
      </c>
      <c r="BI26" s="69">
        <v>4.0230277047990759</v>
      </c>
      <c r="BJ26" s="69"/>
      <c r="BK26" s="69">
        <f t="shared" si="41"/>
        <v>-0.67055895900078966</v>
      </c>
      <c r="BL26" s="69">
        <f>'RD T1'!E199</f>
        <v>1.9204421741603139</v>
      </c>
      <c r="BM26" s="69">
        <f t="shared" si="42"/>
        <v>1.2498832151595243</v>
      </c>
      <c r="BO26" t="str">
        <f t="shared" si="43"/>
        <v>62 Leisure, travel and related personal service occupations</v>
      </c>
      <c r="BP26" s="69">
        <v>6.3786383368485309</v>
      </c>
      <c r="BQ26" s="69">
        <v>6.2793177324026077</v>
      </c>
      <c r="BR26" s="69">
        <v>5.0764195587803531</v>
      </c>
      <c r="BS26" s="69">
        <v>4.752637510092165</v>
      </c>
      <c r="BT26" s="69">
        <v>3.9786307887256513</v>
      </c>
      <c r="BU26" s="69"/>
      <c r="BV26" s="69">
        <f t="shared" si="44"/>
        <v>-1.0977887700547018</v>
      </c>
      <c r="BW26" s="69">
        <f>'RD T1'!E228</f>
        <v>2.2208338268161385</v>
      </c>
      <c r="BX26" s="69">
        <f t="shared" si="45"/>
        <v>1.1230450567614367</v>
      </c>
      <c r="BZ26" t="str">
        <f t="shared" si="46"/>
        <v>62 Leisure, travel and related personal service occupations</v>
      </c>
      <c r="CA26" s="69">
        <v>3.8060880788848066</v>
      </c>
      <c r="CB26" s="69">
        <v>3.7754764307550404</v>
      </c>
      <c r="CC26" s="69">
        <v>3.2099300475469241</v>
      </c>
      <c r="CD26" s="69">
        <v>2.715096439868121</v>
      </c>
      <c r="CE26" s="69">
        <v>1.7702116361770985</v>
      </c>
      <c r="CF26" s="69"/>
      <c r="CG26" s="69">
        <f t="shared" si="47"/>
        <v>-1.4397184113698256</v>
      </c>
      <c r="CH26" s="69">
        <f>'RD T1'!E257</f>
        <v>1.0472950845155278</v>
      </c>
      <c r="CI26" s="69">
        <f t="shared" si="48"/>
        <v>-0.39242332685429782</v>
      </c>
      <c r="CK26" t="str">
        <f t="shared" si="49"/>
        <v>62 Leisure, travel and related personal service occupations</v>
      </c>
      <c r="CL26" s="69">
        <v>2.0973484036961456</v>
      </c>
      <c r="CM26" s="69">
        <v>1.709933094384521</v>
      </c>
      <c r="CN26" s="69">
        <v>1.7427335371136345</v>
      </c>
      <c r="CO26" s="69">
        <v>0.92697759528798551</v>
      </c>
      <c r="CP26" s="69">
        <v>0.56707185100407731</v>
      </c>
      <c r="CQ26" s="69"/>
      <c r="CR26" s="69">
        <f t="shared" si="50"/>
        <v>-1.1756616861095572</v>
      </c>
      <c r="CS26" s="69">
        <f>'RD T1'!E286</f>
        <v>0.28511093840236584</v>
      </c>
      <c r="CT26" s="69">
        <f t="shared" si="51"/>
        <v>-0.89055074770719145</v>
      </c>
    </row>
    <row r="27" spans="1:98" x14ac:dyDescent="0.2">
      <c r="A27" s="10" t="str">
        <f>name!D23</f>
        <v>63 Community and civil enforcement occupations</v>
      </c>
      <c r="B27" s="69">
        <v>2.0450067938104456E-3</v>
      </c>
      <c r="C27" s="69">
        <v>3.0110790321509636E-3</v>
      </c>
      <c r="D27" s="69">
        <v>2.5738881481171668E-3</v>
      </c>
      <c r="E27" s="69">
        <v>3.4867523525034623E-3</v>
      </c>
      <c r="F27" s="69">
        <v>5.7689783402493575E-3</v>
      </c>
      <c r="G27" s="11"/>
      <c r="H27" s="69">
        <f t="shared" si="26"/>
        <v>3.1950901921321906E-3</v>
      </c>
      <c r="I27" s="69">
        <f>'RD T1'!E55</f>
        <v>2.1522974823593678E-3</v>
      </c>
      <c r="J27" s="69">
        <f t="shared" si="27"/>
        <v>5.3473876744915584E-3</v>
      </c>
      <c r="L27" t="str">
        <f t="shared" si="28"/>
        <v>63 Community and civil enforcement occupations</v>
      </c>
      <c r="M27" s="69">
        <v>3.0301462547370674E-2</v>
      </c>
      <c r="N27" s="69">
        <v>3.5989307621445997E-2</v>
      </c>
      <c r="O27" s="69">
        <v>3.8165746437151093E-2</v>
      </c>
      <c r="P27" s="69">
        <v>3.8835452245726286E-2</v>
      </c>
      <c r="Q27" s="69">
        <v>6.6221550740081375E-2</v>
      </c>
      <c r="R27" s="11"/>
      <c r="S27" s="69">
        <f t="shared" si="29"/>
        <v>2.8055804302930282E-2</v>
      </c>
      <c r="T27" s="69">
        <f>'RD T1'!E84</f>
        <v>2.4462851429932625E-2</v>
      </c>
      <c r="U27" s="69">
        <f t="shared" si="30"/>
        <v>5.2518655732862907E-2</v>
      </c>
      <c r="W27" t="str">
        <f t="shared" si="31"/>
        <v>63 Community and civil enforcement occupations</v>
      </c>
      <c r="X27" s="69">
        <v>0.15113156157127655</v>
      </c>
      <c r="Y27" s="69">
        <v>0.15080401321188544</v>
      </c>
      <c r="Z27" s="69">
        <v>0.17257844549702375</v>
      </c>
      <c r="AA27" s="69">
        <v>0.18160809724506288</v>
      </c>
      <c r="AB27" s="69">
        <v>0.23444487130567174</v>
      </c>
      <c r="AC27" s="69"/>
      <c r="AD27" s="69">
        <f t="shared" si="32"/>
        <v>6.1866425808647985E-2</v>
      </c>
      <c r="AE27" s="69">
        <f>'RD T1'!E113</f>
        <v>0.13221470112116754</v>
      </c>
      <c r="AF27" s="69">
        <f t="shared" si="33"/>
        <v>0.19408112692981552</v>
      </c>
      <c r="AH27" t="str">
        <f t="shared" si="34"/>
        <v>63 Community and civil enforcement occupations</v>
      </c>
      <c r="AI27" s="69">
        <v>4.3731237688090313E-2</v>
      </c>
      <c r="AJ27" s="69">
        <v>4.0502278085444127E-2</v>
      </c>
      <c r="AK27" s="69">
        <v>5.2867497624099917E-2</v>
      </c>
      <c r="AL27" s="69">
        <v>4.3351415097813546E-2</v>
      </c>
      <c r="AM27" s="69">
        <v>5.6040980443354566E-2</v>
      </c>
      <c r="AN27" s="69"/>
      <c r="AO27" s="69">
        <f t="shared" si="35"/>
        <v>3.1734828192546485E-3</v>
      </c>
      <c r="AP27" s="69">
        <f>'RD T1'!E142</f>
        <v>2.8548188897972247E-2</v>
      </c>
      <c r="AQ27" s="69">
        <f t="shared" si="36"/>
        <v>3.1721671717226896E-2</v>
      </c>
      <c r="AS27" t="str">
        <f t="shared" si="37"/>
        <v>63 Community and civil enforcement occupations</v>
      </c>
      <c r="AT27" s="69">
        <v>4.4006147455001171E-2</v>
      </c>
      <c r="AU27" s="69">
        <v>3.6327032530176225E-2</v>
      </c>
      <c r="AV27" s="69">
        <v>4.5932976725277172E-2</v>
      </c>
      <c r="AW27" s="69">
        <v>3.5244910371075189E-2</v>
      </c>
      <c r="AX27" s="69">
        <v>3.8435800259855608E-2</v>
      </c>
      <c r="AY27" s="69"/>
      <c r="AZ27" s="69">
        <f t="shared" si="38"/>
        <v>-7.4971764654215636E-3</v>
      </c>
      <c r="BA27" s="69">
        <f>'RD T1'!E171</f>
        <v>2.4438613997824078E-2</v>
      </c>
      <c r="BB27" s="69">
        <f t="shared" si="39"/>
        <v>1.6941437532402515E-2</v>
      </c>
      <c r="BD27" t="str">
        <f t="shared" si="40"/>
        <v>63 Community and civil enforcement occupations</v>
      </c>
      <c r="BE27" s="69">
        <v>0.15754122612148028</v>
      </c>
      <c r="BF27" s="69">
        <v>0.12797254505620664</v>
      </c>
      <c r="BG27" s="69">
        <v>0.17281966631901255</v>
      </c>
      <c r="BH27" s="69">
        <v>0.11593137787533619</v>
      </c>
      <c r="BI27" s="69">
        <v>0.13496643968728719</v>
      </c>
      <c r="BJ27" s="69"/>
      <c r="BK27" s="69">
        <f t="shared" si="41"/>
        <v>-3.7853226631725356E-2</v>
      </c>
      <c r="BL27" s="69">
        <f>'RD T1'!E200</f>
        <v>4.7749732089012183E-2</v>
      </c>
      <c r="BM27" s="69">
        <f t="shared" si="42"/>
        <v>9.8965054572868263E-3</v>
      </c>
      <c r="BO27" t="str">
        <f t="shared" si="43"/>
        <v>63 Community and civil enforcement occupations</v>
      </c>
      <c r="BP27" s="69">
        <v>0.24464693427605322</v>
      </c>
      <c r="BQ27" s="69">
        <v>0.24420956038003316</v>
      </c>
      <c r="BR27" s="69">
        <v>0.27943561480001888</v>
      </c>
      <c r="BS27" s="69">
        <v>0.21601336033252555</v>
      </c>
      <c r="BT27" s="69">
        <v>0.23509015061457275</v>
      </c>
      <c r="BU27" s="69"/>
      <c r="BV27" s="69">
        <f t="shared" si="44"/>
        <v>-4.4345464185446132E-2</v>
      </c>
      <c r="BW27" s="69">
        <f>'RD T1'!E229</f>
        <v>0.10332681409621182</v>
      </c>
      <c r="BX27" s="69">
        <f t="shared" si="45"/>
        <v>5.8981349910765687E-2</v>
      </c>
      <c r="BZ27" t="str">
        <f t="shared" si="46"/>
        <v>63 Community and civil enforcement occupations</v>
      </c>
      <c r="CA27" s="69">
        <v>0.20291982655668231</v>
      </c>
      <c r="CB27" s="69">
        <v>0.19735060317694894</v>
      </c>
      <c r="CC27" s="69">
        <v>0.23952700264152854</v>
      </c>
      <c r="CD27" s="69">
        <v>0.1638599671972818</v>
      </c>
      <c r="CE27" s="69">
        <v>0.13945339053417802</v>
      </c>
      <c r="CF27" s="69"/>
      <c r="CG27" s="69">
        <f t="shared" si="47"/>
        <v>-0.10007361210735052</v>
      </c>
      <c r="CH27" s="69">
        <f>'RD T1'!E258</f>
        <v>6.5904581039740034E-2</v>
      </c>
      <c r="CI27" s="69">
        <f t="shared" si="48"/>
        <v>-3.4169031067610489E-2</v>
      </c>
      <c r="CK27" t="str">
        <f t="shared" si="49"/>
        <v>63 Community and civil enforcement occupations</v>
      </c>
      <c r="CL27" s="69">
        <v>0.10420504420144799</v>
      </c>
      <c r="CM27" s="69">
        <v>6.5513286764606118E-2</v>
      </c>
      <c r="CN27" s="69">
        <v>9.4860148727630142E-2</v>
      </c>
      <c r="CO27" s="69">
        <v>2.8549759721201225E-2</v>
      </c>
      <c r="CP27" s="69">
        <v>1.5396789814543602E-2</v>
      </c>
      <c r="CQ27" s="69"/>
      <c r="CR27" s="69">
        <f t="shared" si="50"/>
        <v>-7.9463358913086535E-2</v>
      </c>
      <c r="CS27" s="69">
        <f>'RD T1'!E287</f>
        <v>8.2924928093571614E-3</v>
      </c>
      <c r="CT27" s="69">
        <f t="shared" si="51"/>
        <v>-7.1170866103729372E-2</v>
      </c>
    </row>
    <row r="28" spans="1:98" x14ac:dyDescent="0.2">
      <c r="A28" s="10" t="str">
        <f>name!D24</f>
        <v>71 Sales occupations</v>
      </c>
      <c r="B28" s="69">
        <v>0.11408257416475616</v>
      </c>
      <c r="C28" s="69">
        <v>0.14001206354304996</v>
      </c>
      <c r="D28" s="69">
        <v>0.1248465121590985</v>
      </c>
      <c r="E28" s="69">
        <v>0.15698670562088479</v>
      </c>
      <c r="F28" s="69">
        <v>0.23978995923802165</v>
      </c>
      <c r="G28" s="11"/>
      <c r="H28" s="69">
        <f t="shared" si="26"/>
        <v>0.11494344707892315</v>
      </c>
      <c r="I28" s="69">
        <f>'RD T1'!E56</f>
        <v>8.1135931027006836E-2</v>
      </c>
      <c r="J28" s="69">
        <f t="shared" si="27"/>
        <v>0.19607937810592999</v>
      </c>
      <c r="L28" t="str">
        <f t="shared" si="28"/>
        <v>71 Sales occupations</v>
      </c>
      <c r="M28" s="69">
        <v>1.5765158109420399</v>
      </c>
      <c r="N28" s="69">
        <v>2.1033803316542898</v>
      </c>
      <c r="O28" s="69">
        <v>2.0574094161415606</v>
      </c>
      <c r="P28" s="69">
        <v>2.846155855231939</v>
      </c>
      <c r="Q28" s="69">
        <v>4.9712837247622454</v>
      </c>
      <c r="R28" s="11"/>
      <c r="S28" s="69">
        <f t="shared" si="29"/>
        <v>2.9138743086206849</v>
      </c>
      <c r="T28" s="69">
        <f>'RD T1'!E85</f>
        <v>1.5360900026523048</v>
      </c>
      <c r="U28" s="69">
        <f t="shared" si="30"/>
        <v>4.4499643112729892</v>
      </c>
      <c r="W28" t="str">
        <f t="shared" si="31"/>
        <v>71 Sales occupations</v>
      </c>
      <c r="X28" s="69">
        <v>7.2536512137217617</v>
      </c>
      <c r="Y28" s="69">
        <v>7.1228599526014778</v>
      </c>
      <c r="Z28" s="69">
        <v>7.9988598853098329</v>
      </c>
      <c r="AA28" s="69">
        <v>8.9491333964281399</v>
      </c>
      <c r="AB28" s="69">
        <v>11.747546463377201</v>
      </c>
      <c r="AC28" s="69"/>
      <c r="AD28" s="69">
        <f t="shared" si="32"/>
        <v>3.7486865780673684</v>
      </c>
      <c r="AE28" s="69">
        <f>'RD T1'!E114</f>
        <v>5.1841369101427643</v>
      </c>
      <c r="AF28" s="69">
        <f t="shared" si="33"/>
        <v>8.9328234882101327</v>
      </c>
      <c r="AH28" t="str">
        <f t="shared" si="34"/>
        <v>71 Sales occupations</v>
      </c>
      <c r="AI28" s="69">
        <v>2.3672152853541477</v>
      </c>
      <c r="AJ28" s="69">
        <v>2.3026029125459591</v>
      </c>
      <c r="AK28" s="69">
        <v>2.6768922220088878</v>
      </c>
      <c r="AL28" s="69">
        <v>2.842379879395041</v>
      </c>
      <c r="AM28" s="69">
        <v>3.6662715477393828</v>
      </c>
      <c r="AN28" s="69"/>
      <c r="AO28" s="69">
        <f t="shared" si="35"/>
        <v>0.98937932573049503</v>
      </c>
      <c r="AP28" s="69">
        <f>'RD T1'!E143</f>
        <v>1.6435790904701411</v>
      </c>
      <c r="AQ28" s="69">
        <f t="shared" si="36"/>
        <v>2.6329584162006361</v>
      </c>
      <c r="AS28" t="str">
        <f t="shared" si="37"/>
        <v>71 Sales occupations</v>
      </c>
      <c r="AT28" s="69">
        <v>2.1348160645468814</v>
      </c>
      <c r="AU28" s="69">
        <v>1.9863953889399848</v>
      </c>
      <c r="AV28" s="69">
        <v>2.2104720795049939</v>
      </c>
      <c r="AW28" s="69">
        <v>2.2192213707202617</v>
      </c>
      <c r="AX28" s="69">
        <v>2.7945106536354203</v>
      </c>
      <c r="AY28" s="69"/>
      <c r="AZ28" s="69">
        <f t="shared" si="38"/>
        <v>0.58403857413042637</v>
      </c>
      <c r="BA28" s="69">
        <f>'RD T1'!E172</f>
        <v>1.1267415693878351</v>
      </c>
      <c r="BB28" s="69">
        <f t="shared" si="39"/>
        <v>1.7107801435182615</v>
      </c>
      <c r="BD28" t="str">
        <f t="shared" si="40"/>
        <v>71 Sales occupations</v>
      </c>
      <c r="BE28" s="69">
        <v>14.445806858650437</v>
      </c>
      <c r="BF28" s="69">
        <v>14.987774766550494</v>
      </c>
      <c r="BG28" s="69">
        <v>14.93057453213644</v>
      </c>
      <c r="BH28" s="69">
        <v>15.428714543968166</v>
      </c>
      <c r="BI28" s="69">
        <v>15.330016000058544</v>
      </c>
      <c r="BJ28" s="69"/>
      <c r="BK28" s="69">
        <f t="shared" si="41"/>
        <v>0.39944146792210411</v>
      </c>
      <c r="BL28" s="69">
        <f>'RD T1'!E201</f>
        <v>6.7075908262969302</v>
      </c>
      <c r="BM28" s="69">
        <f t="shared" si="42"/>
        <v>7.1070322942190343</v>
      </c>
      <c r="BO28" t="str">
        <f t="shared" si="43"/>
        <v>71 Sales occupations</v>
      </c>
      <c r="BP28" s="69">
        <v>17.04900911669332</v>
      </c>
      <c r="BQ28" s="69">
        <v>16.351961258445364</v>
      </c>
      <c r="BR28" s="69">
        <v>14.351976164811026</v>
      </c>
      <c r="BS28" s="69">
        <v>14.801479973936562</v>
      </c>
      <c r="BT28" s="69">
        <v>12.663317364681637</v>
      </c>
      <c r="BU28" s="69"/>
      <c r="BV28" s="69">
        <f t="shared" si="44"/>
        <v>-1.6886588001293887</v>
      </c>
      <c r="BW28" s="69">
        <f>'RD T1'!E230</f>
        <v>6.7385437518728226</v>
      </c>
      <c r="BX28" s="69">
        <f t="shared" si="45"/>
        <v>5.0498849517434339</v>
      </c>
      <c r="BZ28" t="str">
        <f t="shared" si="46"/>
        <v>71 Sales occupations</v>
      </c>
      <c r="CA28" s="69">
        <v>11.017174284998525</v>
      </c>
      <c r="CB28" s="69">
        <v>10.017144781603337</v>
      </c>
      <c r="CC28" s="69">
        <v>9.1726261388280665</v>
      </c>
      <c r="CD28" s="69">
        <v>7.443063895756179</v>
      </c>
      <c r="CE28" s="69">
        <v>3.2133738285570908</v>
      </c>
      <c r="CF28" s="69"/>
      <c r="CG28" s="69">
        <f t="shared" si="47"/>
        <v>-5.9592523102709762</v>
      </c>
      <c r="CH28" s="69">
        <f>'RD T1'!E259</f>
        <v>2.2731940333426315</v>
      </c>
      <c r="CI28" s="69">
        <f t="shared" si="48"/>
        <v>-3.6860582769283448</v>
      </c>
      <c r="CK28" t="str">
        <f t="shared" si="49"/>
        <v>71 Sales occupations</v>
      </c>
      <c r="CL28" s="69">
        <v>7.1497425322379913</v>
      </c>
      <c r="CM28" s="69">
        <v>5.4828382520635781</v>
      </c>
      <c r="CN28" s="69">
        <v>5.6042452480346858</v>
      </c>
      <c r="CO28" s="69">
        <v>3.1519310784134413</v>
      </c>
      <c r="CP28" s="69">
        <v>1.5865742621934025</v>
      </c>
      <c r="CQ28" s="69"/>
      <c r="CR28" s="69">
        <f t="shared" si="50"/>
        <v>-4.0176709858412831</v>
      </c>
      <c r="CS28" s="69">
        <f>'RD T1'!E288</f>
        <v>0.78124809075553225</v>
      </c>
      <c r="CT28" s="69">
        <f t="shared" si="51"/>
        <v>-3.236422895085751</v>
      </c>
    </row>
    <row r="29" spans="1:98" x14ac:dyDescent="0.2">
      <c r="A29" s="10" t="str">
        <f>name!D25</f>
        <v>72 Customer service occupations</v>
      </c>
      <c r="B29" s="69">
        <v>5.8192173713155548E-2</v>
      </c>
      <c r="C29" s="69">
        <v>8.3324530319166382E-2</v>
      </c>
      <c r="D29" s="69">
        <v>8.9361075437569978E-2</v>
      </c>
      <c r="E29" s="69">
        <v>0.15035030778540923</v>
      </c>
      <c r="F29" s="69">
        <v>0.275670562705567</v>
      </c>
      <c r="G29" s="11"/>
      <c r="H29" s="69">
        <f>F29-D29</f>
        <v>0.18630948726799701</v>
      </c>
      <c r="I29" s="69">
        <f>'RD T1'!E57</f>
        <v>7.8733480692956631E-2</v>
      </c>
      <c r="J29" s="69">
        <f t="shared" si="27"/>
        <v>0.26504296796095361</v>
      </c>
      <c r="L29" t="str">
        <f t="shared" si="28"/>
        <v>72 Customer service occupations</v>
      </c>
      <c r="M29" s="69">
        <v>0.5374946786001048</v>
      </c>
      <c r="N29" s="69">
        <v>0.84325767137730512</v>
      </c>
      <c r="O29" s="69">
        <v>0.8984930532001203</v>
      </c>
      <c r="P29" s="69">
        <v>1.3055509082852939</v>
      </c>
      <c r="Q29" s="69">
        <v>2.2939353131588356</v>
      </c>
      <c r="R29" s="11"/>
      <c r="S29" s="69">
        <f t="shared" si="29"/>
        <v>1.3954422599587153</v>
      </c>
      <c r="T29" s="69">
        <f>'RD T1'!E86</f>
        <v>0.72973349519872144</v>
      </c>
      <c r="U29" s="69">
        <f t="shared" si="30"/>
        <v>2.1251757551574366</v>
      </c>
      <c r="W29" t="str">
        <f t="shared" si="31"/>
        <v>72 Customer service occupations</v>
      </c>
      <c r="X29" s="69">
        <v>2.7646724957471442</v>
      </c>
      <c r="Y29" s="69">
        <v>3.0843166306717746</v>
      </c>
      <c r="Z29" s="69">
        <v>3.6935190125886939</v>
      </c>
      <c r="AA29" s="69">
        <v>4.4184966304179163</v>
      </c>
      <c r="AB29" s="69">
        <v>5.8824193022687048</v>
      </c>
      <c r="AC29" s="69"/>
      <c r="AD29" s="69">
        <f t="shared" si="32"/>
        <v>2.1889002896800109</v>
      </c>
      <c r="AE29" s="69">
        <f>'RD T1'!E115</f>
        <v>2.4979879049364917</v>
      </c>
      <c r="AF29" s="69">
        <f t="shared" si="33"/>
        <v>4.6868881946165022</v>
      </c>
      <c r="AH29" t="str">
        <f t="shared" si="34"/>
        <v>72 Customer service occupations</v>
      </c>
      <c r="AI29" s="69">
        <v>0.73220736096487049</v>
      </c>
      <c r="AJ29" s="69">
        <v>0.80456870334499364</v>
      </c>
      <c r="AK29" s="69">
        <v>1.0165328108140119</v>
      </c>
      <c r="AL29" s="69">
        <v>1.2142180078712734</v>
      </c>
      <c r="AM29" s="69">
        <v>1.6584036194154901</v>
      </c>
      <c r="AN29" s="69"/>
      <c r="AO29" s="69">
        <f t="shared" si="35"/>
        <v>0.64187080860147816</v>
      </c>
      <c r="AP29" s="69">
        <f>'RD T1'!E144</f>
        <v>0.71386702462017249</v>
      </c>
      <c r="AQ29" s="69">
        <f t="shared" si="36"/>
        <v>1.3557378332216508</v>
      </c>
      <c r="AS29" t="str">
        <f t="shared" si="37"/>
        <v>72 Customer service occupations</v>
      </c>
      <c r="AT29" s="69">
        <v>1.5911121805393147</v>
      </c>
      <c r="AU29" s="69">
        <v>1.7837880741789138</v>
      </c>
      <c r="AV29" s="69">
        <v>1.9067803689935325</v>
      </c>
      <c r="AW29" s="69">
        <v>2.3667960468024312</v>
      </c>
      <c r="AX29" s="69">
        <v>2.7463175495723826</v>
      </c>
      <c r="AY29" s="69"/>
      <c r="AZ29" s="69">
        <f t="shared" si="38"/>
        <v>0.83953718057885007</v>
      </c>
      <c r="BA29" s="69">
        <f>'RD T1'!E173</f>
        <v>1.0848390282084881</v>
      </c>
      <c r="BB29" s="69">
        <f t="shared" si="39"/>
        <v>1.9243762087873382</v>
      </c>
      <c r="BD29" t="str">
        <f t="shared" si="40"/>
        <v>72 Customer service occupations</v>
      </c>
      <c r="BE29" s="69">
        <v>4.3886129535495551</v>
      </c>
      <c r="BF29" s="69">
        <v>5.4001142654473719</v>
      </c>
      <c r="BG29" s="69">
        <v>5.3351944071029802</v>
      </c>
      <c r="BH29" s="69">
        <v>6.239183644460657</v>
      </c>
      <c r="BI29" s="69">
        <v>6.9450795428929464</v>
      </c>
      <c r="BJ29" s="69"/>
      <c r="BK29" s="69">
        <f t="shared" si="41"/>
        <v>1.6098851357899662</v>
      </c>
      <c r="BL29" s="69">
        <f>'RD T1'!E202</f>
        <v>2.5889759748911114</v>
      </c>
      <c r="BM29" s="69">
        <f t="shared" si="42"/>
        <v>4.1988611106810776</v>
      </c>
      <c r="BO29" t="str">
        <f t="shared" si="43"/>
        <v>72 Customer service occupations</v>
      </c>
      <c r="BP29" s="69">
        <v>5.0297842476164059</v>
      </c>
      <c r="BQ29" s="69">
        <v>6.4022618974992103</v>
      </c>
      <c r="BR29" s="69">
        <v>5.6557680982290384</v>
      </c>
      <c r="BS29" s="69">
        <v>6.4733816571130181</v>
      </c>
      <c r="BT29" s="69">
        <v>6.2535038766570796</v>
      </c>
      <c r="BU29" s="69"/>
      <c r="BV29" s="69">
        <f t="shared" si="44"/>
        <v>0.59773577842804126</v>
      </c>
      <c r="BW29" s="69">
        <f>'RD T1'!E231</f>
        <v>3.0404691407493387</v>
      </c>
      <c r="BX29" s="69">
        <f t="shared" si="45"/>
        <v>3.63820491917738</v>
      </c>
      <c r="BZ29" t="str">
        <f t="shared" si="46"/>
        <v>72 Customer service occupations</v>
      </c>
      <c r="CA29" s="69">
        <v>2.631496372020627</v>
      </c>
      <c r="CB29" s="69">
        <v>2.7360127570853732</v>
      </c>
      <c r="CC29" s="69">
        <v>2.733436503148067</v>
      </c>
      <c r="CD29" s="69">
        <v>2.5954044576147797</v>
      </c>
      <c r="CE29" s="69">
        <v>2.2648050223182499</v>
      </c>
      <c r="CF29" s="69"/>
      <c r="CG29" s="69">
        <f t="shared" si="47"/>
        <v>-0.46863148082981709</v>
      </c>
      <c r="CH29" s="69">
        <f>'RD T1'!E260</f>
        <v>0.83286320212170417</v>
      </c>
      <c r="CI29" s="69">
        <f t="shared" si="48"/>
        <v>0.36423172129188708</v>
      </c>
      <c r="CK29" t="str">
        <f t="shared" si="49"/>
        <v>72 Customer service occupations</v>
      </c>
      <c r="CL29" s="69">
        <v>0.98461642931251769</v>
      </c>
      <c r="CM29" s="69">
        <v>1.0369271249785481</v>
      </c>
      <c r="CN29" s="69">
        <v>1.2366394505529557</v>
      </c>
      <c r="CO29" s="69">
        <v>1.0457903614301258</v>
      </c>
      <c r="CP29" s="69">
        <v>0.91642787021798255</v>
      </c>
      <c r="CQ29" s="69"/>
      <c r="CR29" s="69">
        <f t="shared" si="50"/>
        <v>-0.3202115803349731</v>
      </c>
      <c r="CS29" s="69">
        <f>'RD T1'!E289</f>
        <v>0.34380635886923794</v>
      </c>
      <c r="CT29" s="69">
        <f t="shared" si="51"/>
        <v>2.3594778534264838E-2</v>
      </c>
    </row>
    <row r="30" spans="1:98" x14ac:dyDescent="0.2">
      <c r="A30" s="10" t="str">
        <f>name!D26</f>
        <v>81 Process, plant and machine operatives</v>
      </c>
      <c r="B30" s="69">
        <v>4.8672443354427976E-2</v>
      </c>
      <c r="C30" s="69">
        <v>6.5403967576231112E-2</v>
      </c>
      <c r="D30" s="69">
        <v>5.7144102010580886E-2</v>
      </c>
      <c r="E30" s="69">
        <v>8.8937734999016568E-2</v>
      </c>
      <c r="F30" s="69">
        <v>0.19293482269528278</v>
      </c>
      <c r="G30" s="11"/>
      <c r="H30" s="69">
        <f t="shared" si="26"/>
        <v>0.13579072068470188</v>
      </c>
      <c r="I30" s="69">
        <f>'RD T1'!E58</f>
        <v>6.3964650643480017E-2</v>
      </c>
      <c r="J30" s="69">
        <f t="shared" si="27"/>
        <v>0.19975537132818189</v>
      </c>
      <c r="L30" t="str">
        <f t="shared" si="28"/>
        <v>81 Process, plant and machine operatives</v>
      </c>
      <c r="M30" s="69">
        <v>0.31576731251281548</v>
      </c>
      <c r="N30" s="69">
        <v>0.44090355585566615</v>
      </c>
      <c r="O30" s="69">
        <v>0.36762515038554072</v>
      </c>
      <c r="P30" s="69">
        <v>0.61870479175816062</v>
      </c>
      <c r="Q30" s="69">
        <v>1.1393920723918269</v>
      </c>
      <c r="R30" s="11"/>
      <c r="S30" s="69">
        <f t="shared" si="29"/>
        <v>0.77176692200628616</v>
      </c>
      <c r="T30" s="69">
        <f>'RD T1'!E87</f>
        <v>0.35051727073509586</v>
      </c>
      <c r="U30" s="69">
        <f t="shared" si="30"/>
        <v>1.122284192741382</v>
      </c>
      <c r="W30" t="str">
        <f t="shared" si="31"/>
        <v>81 Process, plant and machine operatives</v>
      </c>
      <c r="X30" s="69">
        <v>1.0877722995990902</v>
      </c>
      <c r="Y30" s="69">
        <v>1.079962607067777</v>
      </c>
      <c r="Z30" s="69">
        <v>1.0354953031236216</v>
      </c>
      <c r="AA30" s="69">
        <v>1.5833017374382912</v>
      </c>
      <c r="AB30" s="69">
        <v>2.6675892448026448</v>
      </c>
      <c r="AC30" s="69"/>
      <c r="AD30" s="69">
        <f t="shared" si="32"/>
        <v>1.6320939416790232</v>
      </c>
      <c r="AE30" s="69">
        <f>'RD T1'!E116</f>
        <v>1.0377305478422181</v>
      </c>
      <c r="AF30" s="69">
        <f t="shared" si="33"/>
        <v>2.6698244895212415</v>
      </c>
      <c r="AH30" t="str">
        <f t="shared" si="34"/>
        <v>81 Process, plant and machine operatives</v>
      </c>
      <c r="AI30" s="69">
        <v>0.49937338994590103</v>
      </c>
      <c r="AJ30" s="69">
        <v>0.49477220231823837</v>
      </c>
      <c r="AK30" s="69">
        <v>0.47548786307722812</v>
      </c>
      <c r="AL30" s="69">
        <v>0.63688530302621738</v>
      </c>
      <c r="AM30" s="69">
        <v>0.87119596473885275</v>
      </c>
      <c r="AN30" s="69"/>
      <c r="AO30" s="69">
        <f t="shared" si="35"/>
        <v>0.39570810166162462</v>
      </c>
      <c r="AP30" s="69">
        <f>'RD T1'!E145</f>
        <v>0.32654544536943214</v>
      </c>
      <c r="AQ30" s="69">
        <f t="shared" si="36"/>
        <v>0.72225354703105671</v>
      </c>
      <c r="AS30" t="str">
        <f t="shared" si="37"/>
        <v>81 Process, plant and machine operatives</v>
      </c>
      <c r="AT30" s="69">
        <v>1.245059816918237</v>
      </c>
      <c r="AU30" s="69">
        <v>1.1350603436478806</v>
      </c>
      <c r="AV30" s="69">
        <v>1.0525840768785921</v>
      </c>
      <c r="AW30" s="69">
        <v>1.3254810609833712</v>
      </c>
      <c r="AX30" s="69">
        <v>1.7635716864533102</v>
      </c>
      <c r="AY30" s="69"/>
      <c r="AZ30" s="69">
        <f t="shared" si="38"/>
        <v>0.71098760957471807</v>
      </c>
      <c r="BA30" s="69">
        <f>'RD T1'!E174</f>
        <v>0.69875329482957971</v>
      </c>
      <c r="BB30" s="69">
        <f t="shared" si="39"/>
        <v>1.4097409044042979</v>
      </c>
      <c r="BD30" t="str">
        <f t="shared" si="40"/>
        <v>81 Process, plant and machine operatives</v>
      </c>
      <c r="BE30" s="69">
        <v>7.4536387513829112</v>
      </c>
      <c r="BF30" s="69">
        <v>8.1590241362450886</v>
      </c>
      <c r="BG30" s="69">
        <v>7.0427045422633068</v>
      </c>
      <c r="BH30" s="69">
        <v>8.5769296416094676</v>
      </c>
      <c r="BI30" s="69">
        <v>9.4858444223555036</v>
      </c>
      <c r="BJ30" s="69"/>
      <c r="BK30" s="69">
        <f t="shared" si="41"/>
        <v>2.4431398800921968</v>
      </c>
      <c r="BL30" s="69">
        <f>'RD T1'!E203</f>
        <v>3.2619342499784301</v>
      </c>
      <c r="BM30" s="69">
        <f t="shared" si="42"/>
        <v>5.7050741300706269</v>
      </c>
      <c r="BO30" t="str">
        <f t="shared" si="43"/>
        <v>81 Process, plant and machine operatives</v>
      </c>
      <c r="BP30" s="69">
        <v>10.415194904053793</v>
      </c>
      <c r="BQ30" s="69">
        <v>11.015976768967194</v>
      </c>
      <c r="BR30" s="69">
        <v>8.9083020294171682</v>
      </c>
      <c r="BS30" s="69">
        <v>10.796014850418628</v>
      </c>
      <c r="BT30" s="69">
        <v>10.147192197474707</v>
      </c>
      <c r="BU30" s="69"/>
      <c r="BV30" s="69">
        <f t="shared" si="44"/>
        <v>1.238890168057539</v>
      </c>
      <c r="BW30" s="69">
        <f>'RD T1'!E232</f>
        <v>4.354176288312618</v>
      </c>
      <c r="BX30" s="69">
        <f t="shared" si="45"/>
        <v>5.5930664563701571</v>
      </c>
      <c r="BZ30" t="str">
        <f t="shared" si="46"/>
        <v>81 Process, plant and machine operatives</v>
      </c>
      <c r="CA30" s="69">
        <v>9.1173339642545947</v>
      </c>
      <c r="CB30" s="69">
        <v>8.3829055966829849</v>
      </c>
      <c r="CC30" s="69">
        <v>7.212298566499987</v>
      </c>
      <c r="CD30" s="69">
        <v>6.7934040403994311</v>
      </c>
      <c r="CE30" s="69">
        <v>3.3962593683628786</v>
      </c>
      <c r="CF30" s="69"/>
      <c r="CG30" s="69">
        <f t="shared" si="47"/>
        <v>-3.8160391981371085</v>
      </c>
      <c r="CH30" s="69">
        <f>'RD T1'!E261</f>
        <v>2.1183738460437582</v>
      </c>
      <c r="CI30" s="69">
        <f t="shared" si="48"/>
        <v>-1.6976653520933502</v>
      </c>
      <c r="CK30" t="str">
        <f t="shared" si="49"/>
        <v>81 Process, plant and machine operatives</v>
      </c>
      <c r="CL30" s="69">
        <v>6.7093215789042988</v>
      </c>
      <c r="CM30" s="69">
        <v>4.7643431184979557</v>
      </c>
      <c r="CN30" s="69">
        <v>4.1673059959971139</v>
      </c>
      <c r="CO30" s="69">
        <v>1.6023298357457409</v>
      </c>
      <c r="CP30" s="69">
        <v>0.60373470721425115</v>
      </c>
      <c r="CQ30" s="69"/>
      <c r="CR30" s="69">
        <f t="shared" si="50"/>
        <v>-3.563571288782863</v>
      </c>
      <c r="CS30" s="69">
        <f>'RD T1'!E290</f>
        <v>0.39439013839144543</v>
      </c>
      <c r="CT30" s="69">
        <f t="shared" si="51"/>
        <v>-3.1691811503914176</v>
      </c>
    </row>
    <row r="31" spans="1:98" x14ac:dyDescent="0.2">
      <c r="A31" s="10" t="str">
        <f>name!D27</f>
        <v>82 Transport and mobile machine drivers and operatives</v>
      </c>
      <c r="B31" s="69">
        <v>7.0381140338160217E-2</v>
      </c>
      <c r="C31" s="69">
        <v>0.12627043538311836</v>
      </c>
      <c r="D31" s="69">
        <v>9.5866739017543834E-2</v>
      </c>
      <c r="E31" s="69">
        <v>0.15662581487004773</v>
      </c>
      <c r="F31" s="69">
        <v>0.28646860084344572</v>
      </c>
      <c r="G31" s="11"/>
      <c r="H31" s="69">
        <f t="shared" si="26"/>
        <v>0.19060186182590189</v>
      </c>
      <c r="I31" s="69">
        <f>'RD T1'!E59</f>
        <v>0.11380604024167602</v>
      </c>
      <c r="J31" s="69">
        <f t="shared" si="27"/>
        <v>0.3044079020675779</v>
      </c>
      <c r="L31" t="str">
        <f t="shared" si="28"/>
        <v>82 Transport and mobile machine drivers and operatives</v>
      </c>
      <c r="M31" s="69">
        <v>0.44301750733879536</v>
      </c>
      <c r="N31" s="69">
        <v>0.69922801038651838</v>
      </c>
      <c r="O31" s="69">
        <v>0.55880378853398827</v>
      </c>
      <c r="P31" s="69">
        <v>0.8680573581469111</v>
      </c>
      <c r="Q31" s="69">
        <v>1.5783550729105913</v>
      </c>
      <c r="R31" s="11"/>
      <c r="S31" s="69">
        <f t="shared" si="29"/>
        <v>1.019551284376603</v>
      </c>
      <c r="T31" s="69">
        <f>'RD T1'!E88</f>
        <v>0.61811916505416231</v>
      </c>
      <c r="U31" s="69">
        <f t="shared" si="30"/>
        <v>1.6376704494307655</v>
      </c>
      <c r="W31" t="str">
        <f t="shared" si="31"/>
        <v>82 Transport and mobile machine drivers and operatives</v>
      </c>
      <c r="X31" s="69">
        <v>1.6023279675736797</v>
      </c>
      <c r="Y31" s="69">
        <v>2.0083288804427504</v>
      </c>
      <c r="Z31" s="69">
        <v>1.9905984977626119</v>
      </c>
      <c r="AA31" s="69">
        <v>2.6140445332393871</v>
      </c>
      <c r="AB31" s="69">
        <v>3.915006092721069</v>
      </c>
      <c r="AC31" s="69"/>
      <c r="AD31" s="69">
        <f t="shared" si="32"/>
        <v>1.9244075949584571</v>
      </c>
      <c r="AE31" s="69">
        <f>'RD T1'!E117</f>
        <v>1.935204333549619</v>
      </c>
      <c r="AF31" s="69">
        <f t="shared" si="33"/>
        <v>3.8596119285080759</v>
      </c>
      <c r="AH31" t="str">
        <f t="shared" si="34"/>
        <v>82 Transport and mobile machine drivers and operatives</v>
      </c>
      <c r="AI31" s="69">
        <v>0.79597233307932436</v>
      </c>
      <c r="AJ31" s="69">
        <v>0.95808199575762221</v>
      </c>
      <c r="AK31" s="69">
        <v>0.89792455949423933</v>
      </c>
      <c r="AL31" s="69">
        <v>1.1285045161013383</v>
      </c>
      <c r="AM31" s="69">
        <v>1.4688904008793868</v>
      </c>
      <c r="AN31" s="69"/>
      <c r="AO31" s="69">
        <f t="shared" si="35"/>
        <v>0.5709658413851475</v>
      </c>
      <c r="AP31" s="69">
        <f>'RD T1'!E146</f>
        <v>0.76365184366928496</v>
      </c>
      <c r="AQ31" s="69">
        <f t="shared" si="36"/>
        <v>1.3346176850544325</v>
      </c>
      <c r="AS31" t="str">
        <f t="shared" si="37"/>
        <v>82 Transport and mobile machine drivers and operatives</v>
      </c>
      <c r="AT31" s="69">
        <v>1.3555509078877701</v>
      </c>
      <c r="AU31" s="69">
        <v>1.4973826821963099</v>
      </c>
      <c r="AV31" s="69">
        <v>1.4193022437320846</v>
      </c>
      <c r="AW31" s="69">
        <v>1.6675165773695293</v>
      </c>
      <c r="AX31" s="69">
        <v>2.0627990757633783</v>
      </c>
      <c r="AY31" s="69"/>
      <c r="AZ31" s="69">
        <f t="shared" si="38"/>
        <v>0.64349683203129371</v>
      </c>
      <c r="BA31" s="69">
        <f>'RD T1'!E175</f>
        <v>1.1396860836311948</v>
      </c>
      <c r="BB31" s="69">
        <f t="shared" si="39"/>
        <v>1.7831829156624885</v>
      </c>
      <c r="BD31" t="str">
        <f t="shared" si="40"/>
        <v>82 Transport and mobile machine drivers and operatives</v>
      </c>
      <c r="BE31" s="69">
        <v>6.915402063056006</v>
      </c>
      <c r="BF31" s="69">
        <v>8.9854154675552103</v>
      </c>
      <c r="BG31" s="69">
        <v>8.2071368192242282</v>
      </c>
      <c r="BH31" s="69">
        <v>9.8522551492000456</v>
      </c>
      <c r="BI31" s="69">
        <v>11.649444426280873</v>
      </c>
      <c r="BJ31" s="69"/>
      <c r="BK31" s="69">
        <f t="shared" si="41"/>
        <v>3.4423076070566445</v>
      </c>
      <c r="BL31" s="69">
        <f>'RD T1'!E204</f>
        <v>5.2348212819125033</v>
      </c>
      <c r="BM31" s="69">
        <f t="shared" si="42"/>
        <v>8.6771288889691469</v>
      </c>
      <c r="BO31" t="str">
        <f t="shared" si="43"/>
        <v>82 Transport and mobile machine drivers and operatives</v>
      </c>
      <c r="BP31" s="69">
        <v>12.16390382085261</v>
      </c>
      <c r="BQ31" s="69">
        <v>15.392359199961566</v>
      </c>
      <c r="BR31" s="69">
        <v>12.7924993562644</v>
      </c>
      <c r="BS31" s="69">
        <v>15.448257373579684</v>
      </c>
      <c r="BT31" s="69">
        <v>16.115257125634681</v>
      </c>
      <c r="BU31" s="69"/>
      <c r="BV31" s="69">
        <f t="shared" si="44"/>
        <v>3.3227577693702806</v>
      </c>
      <c r="BW31" s="69">
        <f>'RD T1'!E233</f>
        <v>8.7783116759722546</v>
      </c>
      <c r="BX31" s="69">
        <f t="shared" si="45"/>
        <v>12.101069445342535</v>
      </c>
      <c r="BZ31" t="str">
        <f t="shared" si="46"/>
        <v>82 Transport and mobile machine drivers and operatives</v>
      </c>
      <c r="CA31" s="69">
        <v>11.416514097251255</v>
      </c>
      <c r="CB31" s="69">
        <v>11.714399937670862</v>
      </c>
      <c r="CC31" s="69">
        <v>10.536211155283233</v>
      </c>
      <c r="CD31" s="69">
        <v>9.4260881502919851</v>
      </c>
      <c r="CE31" s="69">
        <v>6.942401163941792</v>
      </c>
      <c r="CF31" s="69"/>
      <c r="CG31" s="69">
        <f t="shared" si="47"/>
        <v>-3.5938099913414412</v>
      </c>
      <c r="CH31" s="69">
        <f>'RD T1'!E262</f>
        <v>4.0484097473621299</v>
      </c>
      <c r="CI31" s="69">
        <f t="shared" si="48"/>
        <v>0.45459975602068869</v>
      </c>
      <c r="CK31" t="str">
        <f t="shared" si="49"/>
        <v>82 Transport and mobile machine drivers and operatives</v>
      </c>
      <c r="CL31" s="69">
        <v>7.352535544593386</v>
      </c>
      <c r="CM31" s="69">
        <v>8.1587541099279175</v>
      </c>
      <c r="CN31" s="69">
        <v>7.4620392916855405</v>
      </c>
      <c r="CO31" s="69">
        <v>4.6035876164066316</v>
      </c>
      <c r="CP31" s="69">
        <v>1.9986393156706526</v>
      </c>
      <c r="CQ31" s="69"/>
      <c r="CR31" s="69">
        <f t="shared" si="50"/>
        <v>-5.4633999760148875</v>
      </c>
      <c r="CS31" s="69">
        <f>'RD T1'!E291</f>
        <v>1.634576338954673</v>
      </c>
      <c r="CT31" s="69">
        <f t="shared" si="51"/>
        <v>-3.8288236370602142</v>
      </c>
    </row>
    <row r="32" spans="1:98" x14ac:dyDescent="0.2">
      <c r="A32" s="10" t="str">
        <f>name!D28</f>
        <v>91 Elementary trades and related occupations</v>
      </c>
      <c r="B32" s="69">
        <v>7.2513535543786871E-4</v>
      </c>
      <c r="C32" s="69">
        <v>7.855214945735083E-4</v>
      </c>
      <c r="D32" s="69">
        <v>6.0692006162808777E-4</v>
      </c>
      <c r="E32" s="69">
        <v>3.2333197249055567E-3</v>
      </c>
      <c r="F32" s="69">
        <v>8.5781891928032976E-3</v>
      </c>
      <c r="G32" s="11"/>
      <c r="H32" s="69">
        <f t="shared" si="26"/>
        <v>7.9712691311752092E-3</v>
      </c>
      <c r="I32" s="69">
        <f>'RD T1'!E60</f>
        <v>3.1568805855644918E-3</v>
      </c>
      <c r="J32" s="69">
        <f t="shared" si="27"/>
        <v>1.1128149716739701E-2</v>
      </c>
      <c r="L32" t="str">
        <f t="shared" si="28"/>
        <v>91 Elementary trades and related occupations</v>
      </c>
      <c r="M32" s="69">
        <v>0.19157226960838689</v>
      </c>
      <c r="N32" s="69">
        <v>0.24420344634781171</v>
      </c>
      <c r="O32" s="69">
        <v>0.16781534442358198</v>
      </c>
      <c r="P32" s="69">
        <v>0.47370742034290803</v>
      </c>
      <c r="Q32" s="69">
        <v>1.1996127412339446</v>
      </c>
      <c r="R32" s="11"/>
      <c r="S32" s="69">
        <f t="shared" si="29"/>
        <v>1.0317973968103626</v>
      </c>
      <c r="T32" s="69">
        <f>'RD T1'!E89</f>
        <v>0.4124659305668516</v>
      </c>
      <c r="U32" s="69">
        <f t="shared" si="30"/>
        <v>1.4442633273772143</v>
      </c>
      <c r="W32" t="str">
        <f t="shared" si="31"/>
        <v>91 Elementary trades and related occupations</v>
      </c>
      <c r="X32" s="69">
        <v>0.70879485829574518</v>
      </c>
      <c r="Y32" s="69">
        <v>0.62083309586568547</v>
      </c>
      <c r="Z32" s="69">
        <v>0.55990828401956894</v>
      </c>
      <c r="AA32" s="69">
        <v>1.7085498361760134</v>
      </c>
      <c r="AB32" s="69">
        <v>2.7802163118166674</v>
      </c>
      <c r="AC32" s="69"/>
      <c r="AD32" s="69">
        <f t="shared" si="32"/>
        <v>2.2203080277970986</v>
      </c>
      <c r="AE32" s="69">
        <f>'RD T1'!E118</f>
        <v>1.4075962287835446</v>
      </c>
      <c r="AF32" s="69">
        <f t="shared" si="33"/>
        <v>3.627904256580643</v>
      </c>
      <c r="AH32" t="str">
        <f t="shared" si="34"/>
        <v>91 Elementary trades and related occupations</v>
      </c>
      <c r="AI32" s="69">
        <v>0.49744311523989493</v>
      </c>
      <c r="AJ32" s="69">
        <v>0.45646694129670817</v>
      </c>
      <c r="AK32" s="69">
        <v>0.39678698533535528</v>
      </c>
      <c r="AL32" s="69">
        <v>1.0858194528987684</v>
      </c>
      <c r="AM32" s="69">
        <v>1.7050897656545208</v>
      </c>
      <c r="AN32" s="69"/>
      <c r="AO32" s="69">
        <f t="shared" si="35"/>
        <v>1.3083027803191656</v>
      </c>
      <c r="AP32" s="69">
        <f>'RD T1'!E147</f>
        <v>0.87494850579481798</v>
      </c>
      <c r="AQ32" s="69">
        <f t="shared" si="36"/>
        <v>2.1832512861139834</v>
      </c>
      <c r="AS32" t="str">
        <f t="shared" si="37"/>
        <v>91 Elementary trades and related occupations</v>
      </c>
      <c r="AT32" s="69">
        <v>0.54679580410685025</v>
      </c>
      <c r="AU32" s="69">
        <v>0.47554902974530333</v>
      </c>
      <c r="AV32" s="69">
        <v>0.46105466891571989</v>
      </c>
      <c r="AW32" s="69">
        <v>1.2753722565747221</v>
      </c>
      <c r="AX32" s="69">
        <v>1.9262669575860201</v>
      </c>
      <c r="AY32" s="69"/>
      <c r="AZ32" s="69">
        <f t="shared" si="38"/>
        <v>1.4652122886703003</v>
      </c>
      <c r="BA32" s="69">
        <f>'RD T1'!E176</f>
        <v>0.92375332902777263</v>
      </c>
      <c r="BB32" s="69">
        <f t="shared" si="39"/>
        <v>2.3889656176980729</v>
      </c>
      <c r="BD32" t="str">
        <f t="shared" si="40"/>
        <v>91 Elementary trades and related occupations</v>
      </c>
      <c r="BE32" s="69">
        <v>2.546993223351639</v>
      </c>
      <c r="BF32" s="69">
        <v>2.6142708995571247</v>
      </c>
      <c r="BG32" s="69">
        <v>2.223624926636588</v>
      </c>
      <c r="BH32" s="69">
        <v>4.4046465285279899</v>
      </c>
      <c r="BI32" s="69">
        <v>5.9605048869835828</v>
      </c>
      <c r="BJ32" s="69"/>
      <c r="BK32" s="69">
        <f t="shared" si="41"/>
        <v>3.7368799603469949</v>
      </c>
      <c r="BL32" s="69">
        <f>'RD T1'!E205</f>
        <v>2.112950392278214</v>
      </c>
      <c r="BM32" s="69">
        <f t="shared" si="42"/>
        <v>5.8498303526252089</v>
      </c>
      <c r="BO32" t="str">
        <f t="shared" si="43"/>
        <v>91 Elementary trades and related occupations</v>
      </c>
      <c r="BP32" s="69">
        <v>4.8329020884111467</v>
      </c>
      <c r="BQ32" s="69">
        <v>4.8623380577443367</v>
      </c>
      <c r="BR32" s="69">
        <v>4.0320969656185959</v>
      </c>
      <c r="BS32" s="69">
        <v>7.8767730973753709</v>
      </c>
      <c r="BT32" s="69">
        <v>9.1685403562150611</v>
      </c>
      <c r="BU32" s="69"/>
      <c r="BV32" s="69">
        <f t="shared" si="44"/>
        <v>5.1364433905964653</v>
      </c>
      <c r="BW32" s="69">
        <f>'RD T1'!E234</f>
        <v>3.3938063331745156</v>
      </c>
      <c r="BX32" s="69">
        <f t="shared" si="45"/>
        <v>8.5302497237709805</v>
      </c>
      <c r="BZ32" t="str">
        <f t="shared" si="46"/>
        <v>91 Elementary trades and related occupations</v>
      </c>
      <c r="CA32" s="69">
        <v>6.4305681944155664</v>
      </c>
      <c r="CB32" s="69">
        <v>6.0563143207802632</v>
      </c>
      <c r="CC32" s="69">
        <v>5.1679338167678734</v>
      </c>
      <c r="CD32" s="69">
        <v>8.4922502907191824</v>
      </c>
      <c r="CE32" s="69">
        <v>7.367212369420626</v>
      </c>
      <c r="CF32" s="69"/>
      <c r="CG32" s="69">
        <f t="shared" si="47"/>
        <v>2.1992785526527525</v>
      </c>
      <c r="CH32" s="69">
        <f>'RD T1'!E263</f>
        <v>3.402259661831263</v>
      </c>
      <c r="CI32" s="69">
        <f t="shared" si="48"/>
        <v>5.601538214484016</v>
      </c>
      <c r="CK32" t="str">
        <f t="shared" si="49"/>
        <v>91 Elementary trades and related occupations</v>
      </c>
      <c r="CL32" s="69">
        <v>4.8304038337134463</v>
      </c>
      <c r="CM32" s="69">
        <v>3.8595790086366839</v>
      </c>
      <c r="CN32" s="69">
        <v>3.6624599118670678</v>
      </c>
      <c r="CO32" s="69">
        <v>4.7151069440521169</v>
      </c>
      <c r="CP32" s="69">
        <v>3.8180202151654421</v>
      </c>
      <c r="CQ32" s="69"/>
      <c r="CR32" s="69">
        <f t="shared" si="50"/>
        <v>0.15556030329837434</v>
      </c>
      <c r="CS32" s="69">
        <f>'RD T1'!E292</f>
        <v>1.5756072694662231</v>
      </c>
      <c r="CT32" s="69">
        <f t="shared" si="51"/>
        <v>1.7311675727645974</v>
      </c>
    </row>
    <row r="33" spans="1:98" x14ac:dyDescent="0.2">
      <c r="A33" s="10" t="str">
        <f>name!D29</f>
        <v>92 Elementary administration and service occupations</v>
      </c>
      <c r="B33" s="69">
        <v>5.2624565822353836E-2</v>
      </c>
      <c r="C33" s="69">
        <v>9.1607062084974156E-2</v>
      </c>
      <c r="D33" s="69">
        <v>7.6152361256793685E-2</v>
      </c>
      <c r="E33" s="69">
        <v>0.10270213043972523</v>
      </c>
      <c r="F33" s="69">
        <v>0.16741041003560883</v>
      </c>
      <c r="G33" s="11"/>
      <c r="H33" s="69">
        <f t="shared" ref="H33" si="52">F33-D33</f>
        <v>9.1258048778815146E-2</v>
      </c>
      <c r="I33" s="69">
        <f>'RD T1'!E61</f>
        <v>6.0975705465836159E-2</v>
      </c>
      <c r="J33" s="69">
        <f t="shared" ref="J33" si="53">SUM(H33:I33)</f>
        <v>0.1522337542446513</v>
      </c>
      <c r="L33" t="str">
        <f t="shared" ref="L33" si="54">A33</f>
        <v>92 Elementary administration and service occupations</v>
      </c>
      <c r="M33" s="69">
        <v>1.3626901033648777</v>
      </c>
      <c r="N33" s="69">
        <v>2.1982193863119441</v>
      </c>
      <c r="O33" s="69">
        <v>2.0402563534534179</v>
      </c>
      <c r="P33" s="69">
        <v>2.809284943927211</v>
      </c>
      <c r="Q33" s="69">
        <v>5.4032322005078743</v>
      </c>
      <c r="R33" s="11"/>
      <c r="S33" s="69">
        <f t="shared" ref="S33" si="55">Q33-O33</f>
        <v>3.3629758470544564</v>
      </c>
      <c r="T33" s="69">
        <f>'RD T1'!E90</f>
        <v>1.9124682595441467</v>
      </c>
      <c r="U33" s="69">
        <f t="shared" ref="U33" si="56">SUM(S33:T33)</f>
        <v>5.2754441065986031</v>
      </c>
      <c r="W33" t="str">
        <f t="shared" ref="W33" si="57">A33</f>
        <v>92 Elementary administration and service occupations</v>
      </c>
      <c r="X33" s="69">
        <v>5.7584227003045108</v>
      </c>
      <c r="Y33" s="69">
        <v>6.3630096660336815</v>
      </c>
      <c r="Z33" s="69">
        <v>6.9289439059802707</v>
      </c>
      <c r="AA33" s="69">
        <v>7.5910756174104606</v>
      </c>
      <c r="AB33" s="69">
        <v>9.8246904476732055</v>
      </c>
      <c r="AC33" s="69"/>
      <c r="AD33" s="69">
        <f t="shared" ref="AD33" si="58">AB33-Z33</f>
        <v>2.8957465416929349</v>
      </c>
      <c r="AE33" s="69">
        <f>'RD T1'!E119</f>
        <v>5.3655853284737374</v>
      </c>
      <c r="AF33" s="69">
        <f t="shared" ref="AF33" si="59">SUM(AD33:AE33)</f>
        <v>8.2613318701666714</v>
      </c>
      <c r="AH33" t="str">
        <f t="shared" ref="AH33" si="60">L33</f>
        <v>92 Elementary administration and service occupations</v>
      </c>
      <c r="AI33" s="69">
        <v>2.7056239172741092</v>
      </c>
      <c r="AJ33" s="69">
        <v>3.0463189540661042</v>
      </c>
      <c r="AK33" s="69">
        <v>3.3095250969178998</v>
      </c>
      <c r="AL33" s="69">
        <v>3.5435030675953145</v>
      </c>
      <c r="AM33" s="69">
        <v>4.7865593557072952</v>
      </c>
      <c r="AN33" s="69"/>
      <c r="AO33" s="69">
        <f t="shared" ref="AO33" si="61">AM33-AK33</f>
        <v>1.4770342587893954</v>
      </c>
      <c r="AP33" s="69">
        <f>'RD T1'!E148</f>
        <v>2.3582706831664555</v>
      </c>
      <c r="AQ33" s="69">
        <f t="shared" ref="AQ33" si="62">SUM(AO33:AP33)</f>
        <v>3.8353049419558509</v>
      </c>
      <c r="AS33" t="str">
        <f t="shared" ref="AS33" si="63">W33</f>
        <v>92 Elementary administration and service occupations</v>
      </c>
      <c r="AT33" s="69">
        <v>2.5913772396872479</v>
      </c>
      <c r="AU33" s="69">
        <v>2.6476166032490638</v>
      </c>
      <c r="AV33" s="69">
        <v>2.9314305048284801</v>
      </c>
      <c r="AW33" s="69">
        <v>3.0854912964800096</v>
      </c>
      <c r="AX33" s="69">
        <v>4.1778845851523627</v>
      </c>
      <c r="AY33" s="69"/>
      <c r="AZ33" s="69">
        <f t="shared" ref="AZ33" si="64">AX33-AV33</f>
        <v>1.2464540803238826</v>
      </c>
      <c r="BA33" s="69">
        <f>'RD T1'!E177</f>
        <v>2.1184150235438355</v>
      </c>
      <c r="BB33" s="69">
        <f t="shared" ref="BB33" si="65">SUM(AZ33:BA33)</f>
        <v>3.3648691038677181</v>
      </c>
      <c r="BD33" t="str">
        <f t="shared" ref="BD33" si="66">AH33</f>
        <v>92 Elementary administration and service occupations</v>
      </c>
      <c r="BE33" s="69">
        <v>15.213780985740049</v>
      </c>
      <c r="BF33" s="69">
        <v>16.063279304442005</v>
      </c>
      <c r="BG33" s="69">
        <v>14.706451521228875</v>
      </c>
      <c r="BH33" s="69">
        <v>13.019097224583433</v>
      </c>
      <c r="BI33" s="69">
        <v>11.687396958212194</v>
      </c>
      <c r="BJ33" s="69"/>
      <c r="BK33" s="69">
        <f t="shared" ref="BK33" si="67">BI33-BG33</f>
        <v>-3.019054563016681</v>
      </c>
      <c r="BL33" s="69">
        <f>'RD T1'!E206</f>
        <v>6.2288445566001194</v>
      </c>
      <c r="BM33" s="69">
        <f t="shared" ref="BM33" si="68">SUM(BK33:BL33)</f>
        <v>3.2097899935834384</v>
      </c>
      <c r="BO33" t="str">
        <f t="shared" ref="BO33" si="69">AS33</f>
        <v>92 Elementary administration and service occupations</v>
      </c>
      <c r="BP33" s="69">
        <v>28.016492297494274</v>
      </c>
      <c r="BQ33" s="69">
        <v>33.600056375524247</v>
      </c>
      <c r="BR33" s="69">
        <v>27.308837207345963</v>
      </c>
      <c r="BS33" s="69">
        <v>28.390085946625813</v>
      </c>
      <c r="BT33" s="69">
        <v>26.652814533764872</v>
      </c>
      <c r="BU33" s="69"/>
      <c r="BV33" s="69">
        <f t="shared" ref="BV33" si="70">BT33-BR33</f>
        <v>-0.65602267358109145</v>
      </c>
      <c r="BW33" s="69">
        <f>'RD T1'!E235</f>
        <v>13.864428437648133</v>
      </c>
      <c r="BX33" s="69">
        <f t="shared" ref="BX33" si="71">SUM(BV33:BW33)</f>
        <v>13.208405764067042</v>
      </c>
      <c r="BZ33" t="str">
        <f t="shared" ref="BZ33" si="72">BD33</f>
        <v>92 Elementary administration and service occupations</v>
      </c>
      <c r="CA33" s="69">
        <v>24.847885443708652</v>
      </c>
      <c r="CB33" s="69">
        <v>27.678406642607452</v>
      </c>
      <c r="CC33" s="69">
        <v>23.649211306149038</v>
      </c>
      <c r="CD33" s="69">
        <v>19.767741220374059</v>
      </c>
      <c r="CE33" s="69">
        <v>13.171021623596985</v>
      </c>
      <c r="CF33" s="69"/>
      <c r="CG33" s="69">
        <f t="shared" ref="CG33" si="73">CE33-CC33</f>
        <v>-10.478189682552053</v>
      </c>
      <c r="CH33" s="69">
        <f>'RD T1'!E264</f>
        <v>7.3283624279488642</v>
      </c>
      <c r="CI33" s="69">
        <f t="shared" ref="CI33" si="74">SUM(CG33:CH33)</f>
        <v>-3.1498272546031885</v>
      </c>
      <c r="CK33" t="str">
        <f t="shared" ref="CK33" si="75">BO33</f>
        <v>92 Elementary administration and service occupations</v>
      </c>
      <c r="CL33" s="69">
        <v>18.450979148991369</v>
      </c>
      <c r="CM33" s="69">
        <v>14.300187539721309</v>
      </c>
      <c r="CN33" s="69">
        <v>13.786811294124846</v>
      </c>
      <c r="CO33" s="69">
        <v>7.312716229093505</v>
      </c>
      <c r="CP33" s="69">
        <v>3.7050147860285683</v>
      </c>
      <c r="CQ33" s="69"/>
      <c r="CR33" s="69">
        <f t="shared" ref="CR33" si="76">CP33-CN33</f>
        <v>-10.081796508096277</v>
      </c>
      <c r="CS33" s="69">
        <f>'RD T1'!E293</f>
        <v>2.0414278700316015</v>
      </c>
      <c r="CT33" s="69">
        <f t="shared" ref="CT33" si="77">SUM(CR33:CS33)</f>
        <v>-8.0403686380646757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11.09920158645812</v>
      </c>
      <c r="C35" s="67">
        <f t="shared" ref="C35:F35" si="78">SUM(C8:C33)</f>
        <v>15.83724374959578</v>
      </c>
      <c r="D35" s="67">
        <f t="shared" si="78"/>
        <v>15.417808223682197</v>
      </c>
      <c r="E35" s="67">
        <f t="shared" si="78"/>
        <v>19.932123528238328</v>
      </c>
      <c r="F35" s="67">
        <f t="shared" si="78"/>
        <v>29.36885752516169</v>
      </c>
      <c r="G35" s="11"/>
      <c r="H35" s="67">
        <f>F35-D35</f>
        <v>13.951049301479493</v>
      </c>
      <c r="I35" s="67">
        <f>SUM(I8:I33)</f>
        <v>10.396510294931302</v>
      </c>
      <c r="J35" s="67">
        <f>SUM(H35:I35)</f>
        <v>24.347559596410797</v>
      </c>
      <c r="L35" s="24" t="str">
        <f>A35</f>
        <v>All occupations</v>
      </c>
      <c r="M35" s="67">
        <f>SUM(M8:M33)</f>
        <v>74.090323635896411</v>
      </c>
      <c r="N35" s="67">
        <f t="shared" ref="N35:Q35" si="79">SUM(N8:N33)</f>
        <v>108.59235012988189</v>
      </c>
      <c r="O35" s="67">
        <f t="shared" si="79"/>
        <v>108.37450430430731</v>
      </c>
      <c r="P35" s="67">
        <f t="shared" si="79"/>
        <v>138.25835637020901</v>
      </c>
      <c r="Q35" s="67">
        <f t="shared" si="79"/>
        <v>204.86771739151695</v>
      </c>
      <c r="R35" s="11"/>
      <c r="S35" s="67">
        <f t="shared" si="29"/>
        <v>96.493213087209639</v>
      </c>
      <c r="T35" s="67">
        <f>SUM(T8:T33)</f>
        <v>76.117247166491694</v>
      </c>
      <c r="U35" s="67">
        <f>SUM(S35:T35)</f>
        <v>172.61046025370132</v>
      </c>
      <c r="W35" s="24" t="str">
        <f>A35</f>
        <v>All occupations</v>
      </c>
      <c r="X35" s="67">
        <f>SUM(X8:X33)</f>
        <v>176.89909953467145</v>
      </c>
      <c r="Y35" s="67">
        <f t="shared" ref="Y35:AB35" si="80">SUM(Y8:Y33)</f>
        <v>185.71443764227698</v>
      </c>
      <c r="Z35" s="67">
        <f t="shared" si="80"/>
        <v>206.91743622482321</v>
      </c>
      <c r="AA35" s="67">
        <f t="shared" si="80"/>
        <v>221.15939998539307</v>
      </c>
      <c r="AB35" s="67">
        <f t="shared" si="80"/>
        <v>254.89366918877226</v>
      </c>
      <c r="AC35" s="69"/>
      <c r="AD35" s="67">
        <f t="shared" ref="AD35" si="81">AB35-Z35</f>
        <v>47.976232963949059</v>
      </c>
      <c r="AE35" s="67">
        <f>SUM(AE8:AE33)</f>
        <v>127.29444933579455</v>
      </c>
      <c r="AF35" s="67">
        <f>SUM(AD35:AE35)</f>
        <v>175.27068229974361</v>
      </c>
      <c r="AH35" s="24" t="str">
        <f>L35</f>
        <v>All occupations</v>
      </c>
      <c r="AI35" s="67">
        <f>SUM(AI8:AI33)</f>
        <v>54.436556996093167</v>
      </c>
      <c r="AJ35" s="67">
        <f t="shared" ref="AJ35:AM35" si="82">SUM(AJ8:AJ33)</f>
        <v>52.458365023556055</v>
      </c>
      <c r="AK35" s="67">
        <f t="shared" si="82"/>
        <v>58.725688284135757</v>
      </c>
      <c r="AL35" s="67">
        <f t="shared" si="82"/>
        <v>58.045983784672515</v>
      </c>
      <c r="AM35" s="67">
        <f t="shared" si="82"/>
        <v>64.736537201522097</v>
      </c>
      <c r="AN35" s="69"/>
      <c r="AO35" s="67">
        <f t="shared" ref="AO35" si="83">AM35-AK35</f>
        <v>6.0108489173863404</v>
      </c>
      <c r="AP35" s="67">
        <f>SUM(AP8:AP33)</f>
        <v>32.434943366278233</v>
      </c>
      <c r="AQ35" s="67">
        <f>SUM(AO35:AP35)</f>
        <v>38.445792283664574</v>
      </c>
      <c r="AS35" s="24" t="str">
        <f>W35</f>
        <v>All occupations</v>
      </c>
      <c r="AT35" s="67">
        <f>SUM(AT8:AT33)</f>
        <v>52.708346749234906</v>
      </c>
      <c r="AU35" s="67">
        <f t="shared" ref="AU35:AX35" si="84">SUM(AU8:AU33)</f>
        <v>52.933664696728123</v>
      </c>
      <c r="AV35" s="67">
        <f t="shared" si="84"/>
        <v>58.185113929573347</v>
      </c>
      <c r="AW35" s="67">
        <f t="shared" si="84"/>
        <v>60.548178134897555</v>
      </c>
      <c r="AX35" s="67">
        <f t="shared" si="84"/>
        <v>69.607577355160032</v>
      </c>
      <c r="AY35" s="69"/>
      <c r="AZ35" s="67">
        <f t="shared" ref="AZ35" si="85">AX35-AV35</f>
        <v>11.422463425586685</v>
      </c>
      <c r="BA35" s="67">
        <f>SUM(BA8:BA33)</f>
        <v>32.828239001604231</v>
      </c>
      <c r="BB35" s="67">
        <f>SUM(AZ35:BA35)</f>
        <v>44.250702427190916</v>
      </c>
      <c r="BD35" s="24" t="str">
        <f>AH35</f>
        <v>All occupations</v>
      </c>
      <c r="BE35" s="67">
        <f>SUM(BE8:BE33)</f>
        <v>195.63237127913595</v>
      </c>
      <c r="BF35" s="67">
        <f t="shared" ref="BF35:BI35" si="86">SUM(BF8:BF33)</f>
        <v>223.55674346177815</v>
      </c>
      <c r="BG35" s="67">
        <f t="shared" si="86"/>
        <v>213.33005248094594</v>
      </c>
      <c r="BH35" s="67">
        <f t="shared" si="86"/>
        <v>221.82810607877434</v>
      </c>
      <c r="BI35" s="67">
        <f t="shared" si="86"/>
        <v>222.93510605931297</v>
      </c>
      <c r="BJ35" s="69"/>
      <c r="BK35" s="67">
        <f t="shared" ref="BK35" si="87">BI35-BG35</f>
        <v>9.6050535783670341</v>
      </c>
      <c r="BL35" s="67">
        <f>SUM(BL8:BL33)</f>
        <v>99.253397456091406</v>
      </c>
      <c r="BM35" s="67">
        <f>SUM(BK35:BL35)</f>
        <v>108.85845103445844</v>
      </c>
      <c r="BO35" s="24" t="str">
        <f>AS35</f>
        <v>All occupations</v>
      </c>
      <c r="BP35" s="67">
        <f>SUM(BP8:BP33)</f>
        <v>218.4954353188152</v>
      </c>
      <c r="BQ35" s="67">
        <f t="shared" ref="BQ35:BT35" si="88">SUM(BQ8:BQ33)</f>
        <v>240.68338229190636</v>
      </c>
      <c r="BR35" s="67">
        <f t="shared" si="88"/>
        <v>207.90235846311501</v>
      </c>
      <c r="BS35" s="67">
        <f t="shared" si="88"/>
        <v>220.47297207042834</v>
      </c>
      <c r="BT35" s="67">
        <f t="shared" si="88"/>
        <v>195.86658457785961</v>
      </c>
      <c r="BU35" s="69"/>
      <c r="BV35" s="67">
        <f t="shared" ref="BV35" si="89">BT35-BR35</f>
        <v>-12.035773885255395</v>
      </c>
      <c r="BW35" s="67">
        <f>SUM(BW8:BW33)</f>
        <v>99.639501011809841</v>
      </c>
      <c r="BX35" s="67">
        <f>SUM(BV35:BW35)</f>
        <v>87.603727126554446</v>
      </c>
      <c r="BZ35" s="24" t="str">
        <f>BD35</f>
        <v>All occupations</v>
      </c>
      <c r="CA35" s="67">
        <f>SUM(CA8:CA33)</f>
        <v>143.75747569429129</v>
      </c>
      <c r="CB35" s="67">
        <f t="shared" ref="CB35:CE35" si="90">SUM(CB8:CB33)</f>
        <v>141.59455795759453</v>
      </c>
      <c r="CC35" s="67">
        <f t="shared" si="90"/>
        <v>128.95467041721014</v>
      </c>
      <c r="CD35" s="67">
        <f t="shared" si="90"/>
        <v>112.89126531805513</v>
      </c>
      <c r="CE35" s="67">
        <f t="shared" si="90"/>
        <v>71.639488289311586</v>
      </c>
      <c r="CF35" s="69"/>
      <c r="CG35" s="67">
        <f t="shared" ref="CG35" si="91">CE35-CC35</f>
        <v>-57.315182127898552</v>
      </c>
      <c r="CH35" s="67">
        <f>SUM(CH8:CH33)</f>
        <v>40.464961131431636</v>
      </c>
      <c r="CI35" s="67">
        <f>SUM(CG35:CH35)</f>
        <v>-16.850220996466916</v>
      </c>
      <c r="CK35" s="24" t="str">
        <f>BO35</f>
        <v>All occupations</v>
      </c>
      <c r="CL35" s="67">
        <f>SUM(CL8:CL33)</f>
        <v>78.266189205403691</v>
      </c>
      <c r="CM35" s="67">
        <f t="shared" ref="CM35:CP35" si="92">SUM(CM8:CM33)</f>
        <v>68.179255046681845</v>
      </c>
      <c r="CN35" s="67">
        <f t="shared" si="92"/>
        <v>67.415367672206699</v>
      </c>
      <c r="CO35" s="67">
        <f t="shared" si="92"/>
        <v>43.554614729331909</v>
      </c>
      <c r="CP35" s="67">
        <f t="shared" si="92"/>
        <v>27.451462411382241</v>
      </c>
      <c r="CQ35" s="69"/>
      <c r="CR35" s="67">
        <f t="shared" ref="CR35" si="93">CP35-CN35</f>
        <v>-39.963905260824461</v>
      </c>
      <c r="CS35" s="67">
        <f>SUM(CS8:CS33)</f>
        <v>13.737820937152927</v>
      </c>
      <c r="CT35" s="67">
        <f>SUM(CR35:CS35)</f>
        <v>-26.226084323671536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Greater Birmingham and Solihull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Greater Birmingham and Solihull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Greater Birmingham and Solihull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Greater Birmingham and Solihull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Greater Birmingham and Solihull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Greater Birmingham and Solihull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Greater Birmingham and Solihull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Greater Birmingham and Solihull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Greater Birmingham and Solihull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6.4722306111859504</v>
      </c>
      <c r="C45" s="18">
        <f t="shared" si="104"/>
        <v>6.6338546388587352</v>
      </c>
      <c r="D45" s="18">
        <f t="shared" si="104"/>
        <v>6.459891210298629</v>
      </c>
      <c r="E45" s="18">
        <f t="shared" si="104"/>
        <v>5.8769308423203688</v>
      </c>
      <c r="F45" s="18">
        <f t="shared" si="104"/>
        <v>6.162826003523187</v>
      </c>
      <c r="H45" s="68">
        <f t="shared" ref="H45:H70" si="105">IF(D8&gt;0,(H8/D8)*100,0)</f>
        <v>81.72685691321368</v>
      </c>
      <c r="I45" s="69">
        <f t="shared" ref="I45:I70" si="106">IF(D8&gt;0,I8/D8*100,0)</f>
        <v>69.200945569931122</v>
      </c>
      <c r="J45" s="69">
        <f t="shared" ref="J45:J70" si="107">IF(D8&gt;0,(J8/D8)*100,0)</f>
        <v>150.9278024831448</v>
      </c>
      <c r="L45" t="str">
        <f>A45</f>
        <v>11 Corporate managers and directors</v>
      </c>
      <c r="M45" s="18">
        <f t="shared" ref="M45:Q54" si="108">M8/M$35*100</f>
        <v>7.60674524563803</v>
      </c>
      <c r="N45" s="18">
        <f t="shared" si="108"/>
        <v>8.4353354269147136</v>
      </c>
      <c r="O45" s="18">
        <f t="shared" si="108"/>
        <v>8.2203980601708029</v>
      </c>
      <c r="P45" s="18">
        <f t="shared" si="108"/>
        <v>7.3158429991606972</v>
      </c>
      <c r="Q45" s="18">
        <f t="shared" si="108"/>
        <v>7.4023831606238213</v>
      </c>
      <c r="S45" s="68">
        <f t="shared" ref="S45:S70" si="109">IF(O8&gt;0,(S8/O8)*100,0)</f>
        <v>70.22569565134468</v>
      </c>
      <c r="T45" s="69">
        <f t="shared" ref="T45:T70" si="110">IF(O8&gt;0,T8/O8*100,0)</f>
        <v>66.949171108349674</v>
      </c>
      <c r="U45" s="69">
        <f t="shared" ref="U45:U70" si="111">IF(O8&gt;0,(U8/O8)*100,0)</f>
        <v>137.17486675969434</v>
      </c>
      <c r="W45" t="str">
        <f>A45</f>
        <v>11 Corporate managers and directors</v>
      </c>
      <c r="X45" s="18">
        <f t="shared" ref="X45:AB54" si="112">X8/X$35*100</f>
        <v>9.2774617372203654</v>
      </c>
      <c r="Y45" s="18">
        <f t="shared" si="112"/>
        <v>10.22916668288063</v>
      </c>
      <c r="Z45" s="18">
        <f t="shared" si="112"/>
        <v>9.8980015895365447</v>
      </c>
      <c r="AA45" s="18">
        <f t="shared" si="112"/>
        <v>8.5978540719512022</v>
      </c>
      <c r="AB45" s="18">
        <f t="shared" si="112"/>
        <v>8.4596377633620801</v>
      </c>
      <c r="AD45" s="68">
        <f t="shared" ref="AD45:AD70" si="113">IF(Z8&gt;0,(AD8/Z8)*100,0)</f>
        <v>5.2849289209170518</v>
      </c>
      <c r="AE45" s="69">
        <f t="shared" ref="AE45:AE70" si="114">IF(Z8&gt;0,AE8/Z8*100,0)</f>
        <v>56.702955061576766</v>
      </c>
      <c r="AF45" s="69">
        <f t="shared" ref="AF45:AF70" si="115">IF(Z8&gt;0,(AF8/Z8)*100,0)</f>
        <v>61.98788398249382</v>
      </c>
      <c r="AH45" t="str">
        <f>L45</f>
        <v>11 Corporate managers and directors</v>
      </c>
      <c r="AI45" s="18">
        <f t="shared" ref="AI45:AM54" si="116">AI8/AI$35*100</f>
        <v>5.6991977468450248</v>
      </c>
      <c r="AJ45" s="18">
        <f t="shared" si="116"/>
        <v>6.4576030577043362</v>
      </c>
      <c r="AK45" s="18">
        <f t="shared" si="116"/>
        <v>6.4227021956655639</v>
      </c>
      <c r="AL45" s="18">
        <f t="shared" si="116"/>
        <v>5.7411314302326915</v>
      </c>
      <c r="AM45" s="18">
        <f t="shared" si="116"/>
        <v>5.5823117903119046</v>
      </c>
      <c r="AO45" s="68">
        <f t="shared" ref="AO45:AO70" si="117">IF(AK8&gt;0,(AO8/AK8)*100,0)</f>
        <v>-4.1884968523407835</v>
      </c>
      <c r="AP45" s="69">
        <f t="shared" ref="AP45:AP70" si="118">IF(AK8&gt;0,AP8/AK8*100,0)</f>
        <v>49.417747289200449</v>
      </c>
      <c r="AQ45" s="69">
        <f t="shared" ref="AQ45:AQ70" si="119">IF(AK8&gt;0,(AQ8/AK8)*100,0)</f>
        <v>45.229250436859665</v>
      </c>
      <c r="AS45" t="str">
        <f>W45</f>
        <v>11 Corporate managers and directors</v>
      </c>
      <c r="AT45" s="18">
        <f t="shared" ref="AT45:AX54" si="120">AT8/AT$35*100</f>
        <v>9.0292525614754844</v>
      </c>
      <c r="AU45" s="18">
        <f t="shared" si="120"/>
        <v>9.8301523485199986</v>
      </c>
      <c r="AV45" s="18">
        <f t="shared" si="120"/>
        <v>9.5593136394705756</v>
      </c>
      <c r="AW45" s="18">
        <f t="shared" si="120"/>
        <v>7.8596837169665532</v>
      </c>
      <c r="AX45" s="18">
        <f t="shared" si="120"/>
        <v>7.2913787030268686</v>
      </c>
      <c r="AZ45" s="68">
        <f t="shared" ref="AZ45:AZ70" si="121">IF(AV8&gt;0,(AZ8/AV8)*100,0)</f>
        <v>-8.7511133748153718</v>
      </c>
      <c r="BA45" s="69">
        <f t="shared" ref="BA45:BA70" si="122">IF(AV8&gt;0,BA8/AV8*100,0)</f>
        <v>47.921422800961196</v>
      </c>
      <c r="BB45" s="69">
        <f t="shared" ref="BB45:BB70" si="123">IF(AV8&gt;0,(BB8/AV8)*100,0)</f>
        <v>39.17030942614582</v>
      </c>
      <c r="BD45" t="str">
        <f>AH45</f>
        <v>11 Corporate managers and directors</v>
      </c>
      <c r="BE45" s="18">
        <f t="shared" ref="BE45:BI54" si="124">BE8/BE$35*100</f>
        <v>5.2244280071719977</v>
      </c>
      <c r="BF45" s="18">
        <f t="shared" si="124"/>
        <v>6.0550972739471973</v>
      </c>
      <c r="BG45" s="18">
        <f t="shared" si="124"/>
        <v>6.4741289914296871</v>
      </c>
      <c r="BH45" s="18">
        <f t="shared" si="124"/>
        <v>5.5189122586833603</v>
      </c>
      <c r="BI45" s="18">
        <f t="shared" si="124"/>
        <v>5.8146043388938589</v>
      </c>
      <c r="BK45" s="68">
        <f t="shared" ref="BK45:BK70" si="125">IF(BG8&gt;0,(BK8/BG8)*100,0)</f>
        <v>-6.1433081035013339</v>
      </c>
      <c r="BL45" s="69">
        <f t="shared" ref="BL45:BL70" si="126">IF(BG8&gt;0,BL8/BG8*100,0)</f>
        <v>40.873817656590489</v>
      </c>
      <c r="BM45" s="69">
        <f t="shared" ref="BM45:BM70" si="127">IF(BG8&gt;0,(BM8/BG8)*100,0)</f>
        <v>34.730509553089156</v>
      </c>
      <c r="BO45" t="str">
        <f>AS45</f>
        <v>11 Corporate managers and directors</v>
      </c>
      <c r="BP45" s="18">
        <f t="shared" ref="BP45:BT54" si="128">BP8/BP$35*100</f>
        <v>4.2962370088428372</v>
      </c>
      <c r="BQ45" s="18">
        <f t="shared" si="128"/>
        <v>4.7239680769832653</v>
      </c>
      <c r="BR45" s="18">
        <f t="shared" si="128"/>
        <v>5.0768133797849098</v>
      </c>
      <c r="BS45" s="18">
        <f t="shared" si="128"/>
        <v>4.2101580063887827</v>
      </c>
      <c r="BT45" s="18">
        <f t="shared" si="128"/>
        <v>4.1274556709097423</v>
      </c>
      <c r="BV45" s="68">
        <f t="shared" ref="BV45:BV70" si="129">IF(BR8&gt;0,(BV8/BR8)*100,0)</f>
        <v>-23.406458161221405</v>
      </c>
      <c r="BW45" s="69">
        <f t="shared" ref="BW45:BW70" si="130">IF(BR8&gt;0,BW8/BR8*100,0)</f>
        <v>41.414786388093901</v>
      </c>
      <c r="BX45" s="69">
        <f t="shared" ref="BX45:BX70" si="131">IF(BR8&gt;0,(BX8/BR8)*100,0)</f>
        <v>18.008328226872493</v>
      </c>
      <c r="BZ45" t="str">
        <f>BD45</f>
        <v>11 Corporate managers and directors</v>
      </c>
      <c r="CA45" s="18">
        <f t="shared" ref="CA45:CE54" si="132">CA8/CA$35*100</f>
        <v>4.6066648285211107</v>
      </c>
      <c r="CB45" s="18">
        <f t="shared" si="132"/>
        <v>5.3065156595882996</v>
      </c>
      <c r="CC45" s="18">
        <f t="shared" si="132"/>
        <v>6.026672940210057</v>
      </c>
      <c r="CD45" s="18">
        <f t="shared" si="132"/>
        <v>5.2729773375820166</v>
      </c>
      <c r="CE45" s="18">
        <f t="shared" si="132"/>
        <v>5.9461297924812886</v>
      </c>
      <c r="CG45" s="68">
        <f t="shared" ref="CG45:CG70" si="133">IF(CC8&gt;0,(CG8/CC8)*100,0)</f>
        <v>-45.188440281917373</v>
      </c>
      <c r="CH45" s="69">
        <f t="shared" ref="CH45:CH70" si="134">IF(CC8&gt;0,CH8/CC8*100,0)</f>
        <v>32.241238737146674</v>
      </c>
      <c r="CI45" s="69">
        <f t="shared" ref="CI45:CI70" si="135">IF(CC8&gt;0,(CI8/CC8)*100,0)</f>
        <v>-12.947201544770701</v>
      </c>
      <c r="CK45" t="str">
        <f>BO45</f>
        <v>11 Corporate managers and directors</v>
      </c>
      <c r="CL45" s="18">
        <f t="shared" ref="CL45:CP54" si="136">CL8/CL$35*100</f>
        <v>2.476635663800832</v>
      </c>
      <c r="CM45" s="18">
        <f t="shared" si="136"/>
        <v>3.2385630221996546</v>
      </c>
      <c r="CN45" s="18">
        <f t="shared" si="136"/>
        <v>3.59943172430942</v>
      </c>
      <c r="CO45" s="18">
        <f t="shared" si="136"/>
        <v>3.5301606251676123</v>
      </c>
      <c r="CP45" s="18">
        <f t="shared" si="136"/>
        <v>4.5552984841990964</v>
      </c>
      <c r="CR45" s="68">
        <f t="shared" ref="CR45:CR70" si="137">IF(CN8&gt;0,(CR8/CN8)*100,0)</f>
        <v>-48.46651926052489</v>
      </c>
      <c r="CS45" s="69">
        <f t="shared" ref="CS45:CS70" si="138">IF(CN8&gt;0,CS8/CN8*100,0)</f>
        <v>22.114544081389909</v>
      </c>
      <c r="CT45" s="69">
        <f t="shared" ref="CT45:CT70" si="139">IF(CN8&gt;0,(CT8/CN8)*100,0)</f>
        <v>-26.351975179134978</v>
      </c>
    </row>
    <row r="46" spans="1:98" x14ac:dyDescent="0.2">
      <c r="A46" t="str">
        <f t="shared" si="103"/>
        <v>12 Other managers and proprietors</v>
      </c>
      <c r="B46" s="18">
        <f t="shared" si="104"/>
        <v>2.1008475169277516</v>
      </c>
      <c r="C46" s="18">
        <f t="shared" si="104"/>
        <v>2.0494371669208413</v>
      </c>
      <c r="D46" s="18">
        <f t="shared" si="104"/>
        <v>1.9179830939231586</v>
      </c>
      <c r="E46" s="18">
        <f t="shared" si="104"/>
        <v>2.0120759069825445</v>
      </c>
      <c r="F46" s="18">
        <f t="shared" si="104"/>
        <v>2.3581436111286007</v>
      </c>
      <c r="H46" s="68">
        <f t="shared" si="105"/>
        <v>134.20161656195279</v>
      </c>
      <c r="I46" s="69">
        <f t="shared" si="106"/>
        <v>97.8219880404734</v>
      </c>
      <c r="J46" s="69">
        <f t="shared" si="107"/>
        <v>232.02360460242622</v>
      </c>
      <c r="L46" t="str">
        <f t="shared" ref="L46:L69" si="140">A46</f>
        <v>12 Other managers and proprietors</v>
      </c>
      <c r="M46" s="18">
        <f t="shared" si="108"/>
        <v>2.7987862934786016</v>
      </c>
      <c r="N46" s="18">
        <f t="shared" si="108"/>
        <v>2.7872806264835814</v>
      </c>
      <c r="O46" s="18">
        <f t="shared" si="108"/>
        <v>2.8296880528863517</v>
      </c>
      <c r="P46" s="18">
        <f t="shared" si="108"/>
        <v>2.8834254367762062</v>
      </c>
      <c r="Q46" s="18">
        <f t="shared" si="108"/>
        <v>3.3069440240340651</v>
      </c>
      <c r="S46" s="68">
        <f t="shared" si="109"/>
        <v>120.9198232698095</v>
      </c>
      <c r="T46" s="69">
        <f t="shared" si="110"/>
        <v>90.080022903385228</v>
      </c>
      <c r="U46" s="69">
        <f t="shared" si="111"/>
        <v>210.99984617319473</v>
      </c>
      <c r="W46" t="str">
        <f t="shared" ref="W46:W69" si="141">A46</f>
        <v>12 Other managers and proprietors</v>
      </c>
      <c r="X46" s="18">
        <f t="shared" si="112"/>
        <v>3.1345780500710503</v>
      </c>
      <c r="Y46" s="18">
        <f t="shared" si="112"/>
        <v>3.1121706982743924</v>
      </c>
      <c r="Z46" s="18">
        <f t="shared" si="112"/>
        <v>3.1829219507430464</v>
      </c>
      <c r="AA46" s="18">
        <f t="shared" si="112"/>
        <v>3.2181360701986343</v>
      </c>
      <c r="AB46" s="18">
        <f t="shared" si="112"/>
        <v>3.4972624068424261</v>
      </c>
      <c r="AD46" s="68">
        <f t="shared" si="113"/>
        <v>35.351848256837442</v>
      </c>
      <c r="AE46" s="69">
        <f t="shared" si="114"/>
        <v>76.648686035602651</v>
      </c>
      <c r="AF46" s="69">
        <f t="shared" si="115"/>
        <v>112.00053429244011</v>
      </c>
      <c r="AH46" t="str">
        <f t="shared" ref="AH46:AH69" si="142">L46</f>
        <v>12 Other managers and proprietors</v>
      </c>
      <c r="AI46" s="18">
        <f t="shared" si="116"/>
        <v>2.8456808433656748</v>
      </c>
      <c r="AJ46" s="18">
        <f t="shared" si="116"/>
        <v>2.9593307320843842</v>
      </c>
      <c r="AK46" s="18">
        <f t="shared" si="116"/>
        <v>3.1906455086144687</v>
      </c>
      <c r="AL46" s="18">
        <f t="shared" si="116"/>
        <v>3.2036944723018448</v>
      </c>
      <c r="AM46" s="18">
        <f t="shared" si="116"/>
        <v>3.6527421727882237</v>
      </c>
      <c r="AO46" s="68">
        <f t="shared" si="117"/>
        <v>26.200714275515562</v>
      </c>
      <c r="AP46" s="69">
        <f t="shared" si="118"/>
        <v>70.224394877956641</v>
      </c>
      <c r="AQ46" s="69">
        <f t="shared" si="119"/>
        <v>96.425109153472206</v>
      </c>
      <c r="AS46" t="str">
        <f t="shared" ref="AS46:AS69" si="143">W46</f>
        <v>12 Other managers and proprietors</v>
      </c>
      <c r="AT46" s="18">
        <f t="shared" si="120"/>
        <v>3.4416611355816764</v>
      </c>
      <c r="AU46" s="18">
        <f t="shared" si="120"/>
        <v>3.5242784875361082</v>
      </c>
      <c r="AV46" s="18">
        <f t="shared" si="120"/>
        <v>3.6419454523509263</v>
      </c>
      <c r="AW46" s="18">
        <f t="shared" si="120"/>
        <v>3.7106624732218685</v>
      </c>
      <c r="AX46" s="18">
        <f t="shared" si="120"/>
        <v>3.8395801682597153</v>
      </c>
      <c r="AZ46" s="68">
        <f t="shared" si="121"/>
        <v>26.123185931197835</v>
      </c>
      <c r="BA46" s="69">
        <f t="shared" si="122"/>
        <v>68.255454528246489</v>
      </c>
      <c r="BB46" s="69">
        <f t="shared" si="123"/>
        <v>94.378640459444327</v>
      </c>
      <c r="BD46" t="str">
        <f t="shared" ref="BD46:BD69" si="144">AH46</f>
        <v>12 Other managers and proprietors</v>
      </c>
      <c r="BE46" s="18">
        <f t="shared" si="124"/>
        <v>2.3718388114981286</v>
      </c>
      <c r="BF46" s="18">
        <f t="shared" si="124"/>
        <v>2.2439723067668447</v>
      </c>
      <c r="BG46" s="18">
        <f t="shared" si="124"/>
        <v>2.3430196934780789</v>
      </c>
      <c r="BH46" s="18">
        <f t="shared" si="124"/>
        <v>2.2190712921866718</v>
      </c>
      <c r="BI46" s="18">
        <f t="shared" si="124"/>
        <v>2.2829449866324523</v>
      </c>
      <c r="BK46" s="68">
        <f t="shared" si="125"/>
        <v>1.8230097823045275</v>
      </c>
      <c r="BL46" s="69">
        <f t="shared" si="126"/>
        <v>46.622052153883217</v>
      </c>
      <c r="BM46" s="69">
        <f t="shared" si="127"/>
        <v>48.445061936187741</v>
      </c>
      <c r="BO46" t="str">
        <f t="shared" ref="BO46:BO69" si="145">AS46</f>
        <v>12 Other managers and proprietors</v>
      </c>
      <c r="BP46" s="18">
        <f t="shared" si="128"/>
        <v>2.4308126757638657</v>
      </c>
      <c r="BQ46" s="18">
        <f t="shared" si="128"/>
        <v>2.3882232064358897</v>
      </c>
      <c r="BR46" s="18">
        <f t="shared" si="128"/>
        <v>2.6992775493573129</v>
      </c>
      <c r="BS46" s="18">
        <f t="shared" si="128"/>
        <v>2.6805294005219351</v>
      </c>
      <c r="BT46" s="18">
        <f t="shared" si="128"/>
        <v>2.8969201516303866</v>
      </c>
      <c r="BV46" s="68">
        <f t="shared" si="129"/>
        <v>1.1090236332054211</v>
      </c>
      <c r="BW46" s="69">
        <f t="shared" si="130"/>
        <v>59.837066335111132</v>
      </c>
      <c r="BX46" s="69">
        <f t="shared" si="131"/>
        <v>60.946089968316549</v>
      </c>
      <c r="BZ46" t="str">
        <f t="shared" ref="BZ46:BZ69" si="146">BD46</f>
        <v>12 Other managers and proprietors</v>
      </c>
      <c r="CA46" s="18">
        <f t="shared" si="132"/>
        <v>2.5468691706352251</v>
      </c>
      <c r="CB46" s="18">
        <f t="shared" si="132"/>
        <v>2.669962854495739</v>
      </c>
      <c r="CC46" s="18">
        <f t="shared" si="132"/>
        <v>2.9693850021574071</v>
      </c>
      <c r="CD46" s="18">
        <f t="shared" si="132"/>
        <v>3.0877630556558144</v>
      </c>
      <c r="CE46" s="18">
        <f t="shared" si="132"/>
        <v>3.6262316816410283</v>
      </c>
      <c r="CG46" s="68">
        <f t="shared" si="133"/>
        <v>-32.157094905502262</v>
      </c>
      <c r="CH46" s="69">
        <f t="shared" si="134"/>
        <v>41.308331966999276</v>
      </c>
      <c r="CI46" s="69">
        <f t="shared" si="135"/>
        <v>9.151237061497012</v>
      </c>
      <c r="CK46" t="str">
        <f t="shared" ref="CK46:CK69" si="147">BO46</f>
        <v>12 Other managers and proprietors</v>
      </c>
      <c r="CL46" s="18">
        <f t="shared" si="136"/>
        <v>2.1865698875322077</v>
      </c>
      <c r="CM46" s="18">
        <f t="shared" si="136"/>
        <v>2.2861377595664112</v>
      </c>
      <c r="CN46" s="18">
        <f t="shared" si="136"/>
        <v>2.3620050257747232</v>
      </c>
      <c r="CO46" s="18">
        <f t="shared" si="136"/>
        <v>2.5995647640045618</v>
      </c>
      <c r="CP46" s="18">
        <f t="shared" si="136"/>
        <v>2.7455726713644468</v>
      </c>
      <c r="CR46" s="68">
        <f t="shared" si="137"/>
        <v>-52.667580606186078</v>
      </c>
      <c r="CS46" s="69">
        <f t="shared" si="138"/>
        <v>25.039712991557671</v>
      </c>
      <c r="CT46" s="69">
        <f t="shared" si="139"/>
        <v>-27.627867614628411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19.526371319680361</v>
      </c>
      <c r="C47" s="18">
        <f t="shared" si="104"/>
        <v>20.002475017505176</v>
      </c>
      <c r="D47" s="18">
        <f t="shared" si="104"/>
        <v>18.741898676883835</v>
      </c>
      <c r="E47" s="18">
        <f t="shared" si="104"/>
        <v>20.621855821117581</v>
      </c>
      <c r="F47" s="18">
        <f t="shared" si="104"/>
        <v>19.896623045649907</v>
      </c>
      <c r="H47" s="68">
        <f t="shared" si="105"/>
        <v>102.22283727927997</v>
      </c>
      <c r="I47" s="69">
        <f t="shared" si="106"/>
        <v>57.26104132264097</v>
      </c>
      <c r="J47" s="69">
        <f t="shared" si="107"/>
        <v>159.48387860192094</v>
      </c>
      <c r="L47" t="str">
        <f t="shared" si="140"/>
        <v>21 Science, research, engineering and technology professionals</v>
      </c>
      <c r="M47" s="18">
        <f t="shared" si="108"/>
        <v>10.711797257513792</v>
      </c>
      <c r="N47" s="18">
        <f t="shared" si="108"/>
        <v>11.026738597652377</v>
      </c>
      <c r="O47" s="18">
        <f t="shared" si="108"/>
        <v>10.58614573656744</v>
      </c>
      <c r="P47" s="18">
        <f t="shared" si="108"/>
        <v>12.502769048434114</v>
      </c>
      <c r="Q47" s="18">
        <f t="shared" si="108"/>
        <v>12.484767418659329</v>
      </c>
      <c r="S47" s="68">
        <f t="shared" si="109"/>
        <v>122.94051100304139</v>
      </c>
      <c r="T47" s="69">
        <f t="shared" si="110"/>
        <v>64.234227911827276</v>
      </c>
      <c r="U47" s="69">
        <f t="shared" si="111"/>
        <v>187.1747389148687</v>
      </c>
      <c r="W47" t="str">
        <f t="shared" si="141"/>
        <v>21 Science, research, engineering and technology professionals</v>
      </c>
      <c r="X47" s="18">
        <f t="shared" si="112"/>
        <v>9.9047968209521837</v>
      </c>
      <c r="Y47" s="18">
        <f t="shared" si="112"/>
        <v>10.037553666330126</v>
      </c>
      <c r="Z47" s="18">
        <f t="shared" si="112"/>
        <v>10.050910949013742</v>
      </c>
      <c r="AA47" s="18">
        <f t="shared" si="112"/>
        <v>10.876891304897619</v>
      </c>
      <c r="AB47" s="18">
        <f t="shared" si="112"/>
        <v>10.030619404864083</v>
      </c>
      <c r="AD47" s="68">
        <f t="shared" si="113"/>
        <v>22.937474524494149</v>
      </c>
      <c r="AE47" s="69">
        <f t="shared" si="114"/>
        <v>45.91979601276762</v>
      </c>
      <c r="AF47" s="69">
        <f t="shared" si="115"/>
        <v>68.857270537261769</v>
      </c>
      <c r="AH47" t="str">
        <f t="shared" si="142"/>
        <v>21 Science, research, engineering and technology professionals</v>
      </c>
      <c r="AI47" s="18">
        <f t="shared" si="116"/>
        <v>3.3063497884836903</v>
      </c>
      <c r="AJ47" s="18">
        <f t="shared" si="116"/>
        <v>3.3923360942895524</v>
      </c>
      <c r="AK47" s="18">
        <f t="shared" si="116"/>
        <v>3.5075307691386124</v>
      </c>
      <c r="AL47" s="18">
        <f t="shared" si="116"/>
        <v>4.09042756119592</v>
      </c>
      <c r="AM47" s="18">
        <f t="shared" si="116"/>
        <v>4.0294857491503207</v>
      </c>
      <c r="AO47" s="68">
        <f t="shared" si="117"/>
        <v>26.639586594096475</v>
      </c>
      <c r="AP47" s="69">
        <f t="shared" si="118"/>
        <v>44.649317217856904</v>
      </c>
      <c r="AQ47" s="69">
        <f t="shared" si="119"/>
        <v>71.288903811953375</v>
      </c>
      <c r="AS47" t="str">
        <f t="shared" si="143"/>
        <v>21 Science, research, engineering and technology professionals</v>
      </c>
      <c r="AT47" s="18">
        <f t="shared" si="120"/>
        <v>9.3662918248004541</v>
      </c>
      <c r="AU47" s="18">
        <f t="shared" si="120"/>
        <v>9.6064138118124411</v>
      </c>
      <c r="AV47" s="18">
        <f t="shared" si="120"/>
        <v>9.7975905341456713</v>
      </c>
      <c r="AW47" s="18">
        <f t="shared" si="120"/>
        <v>9.9400459286435474</v>
      </c>
      <c r="AX47" s="18">
        <f t="shared" si="120"/>
        <v>8.7600582140616865</v>
      </c>
      <c r="AZ47" s="68">
        <f t="shared" si="121"/>
        <v>6.962694979004608</v>
      </c>
      <c r="BA47" s="69">
        <f t="shared" si="122"/>
        <v>37.948194996345599</v>
      </c>
      <c r="BB47" s="69">
        <f t="shared" si="123"/>
        <v>44.910889975350202</v>
      </c>
      <c r="BD47" t="str">
        <f t="shared" si="144"/>
        <v>21 Science, research, engineering and technology professionals</v>
      </c>
      <c r="BE47" s="18">
        <f t="shared" si="124"/>
        <v>3.3032222113061138</v>
      </c>
      <c r="BF47" s="18">
        <f t="shared" si="124"/>
        <v>3.6617983973526953</v>
      </c>
      <c r="BG47" s="18">
        <f t="shared" si="124"/>
        <v>4.0662060172529459</v>
      </c>
      <c r="BH47" s="18">
        <f t="shared" si="124"/>
        <v>4.4718073406679233</v>
      </c>
      <c r="BI47" s="18">
        <f t="shared" si="124"/>
        <v>4.6550879599719863</v>
      </c>
      <c r="BK47" s="68">
        <f t="shared" si="125"/>
        <v>19.636840671479401</v>
      </c>
      <c r="BL47" s="69">
        <f t="shared" si="126"/>
        <v>34.587981386126998</v>
      </c>
      <c r="BM47" s="69">
        <f t="shared" si="127"/>
        <v>54.224822057606403</v>
      </c>
      <c r="BO47" t="str">
        <f t="shared" si="145"/>
        <v>21 Science, research, engineering and technology professionals</v>
      </c>
      <c r="BP47" s="18">
        <f t="shared" si="128"/>
        <v>2.3662123443157399</v>
      </c>
      <c r="BQ47" s="18">
        <f t="shared" si="128"/>
        <v>2.5768383295925941</v>
      </c>
      <c r="BR47" s="18">
        <f t="shared" si="128"/>
        <v>3.0101513079293607</v>
      </c>
      <c r="BS47" s="18">
        <f t="shared" si="128"/>
        <v>3.3454968374133309</v>
      </c>
      <c r="BT47" s="18">
        <f t="shared" si="128"/>
        <v>3.51354972401159</v>
      </c>
      <c r="BV47" s="68">
        <f t="shared" si="129"/>
        <v>9.9660719509180851</v>
      </c>
      <c r="BW47" s="69">
        <f t="shared" si="130"/>
        <v>39.72692578683202</v>
      </c>
      <c r="BX47" s="69">
        <f t="shared" si="131"/>
        <v>49.692997737750098</v>
      </c>
      <c r="BZ47" t="str">
        <f t="shared" si="146"/>
        <v>21 Science, research, engineering and technology professionals</v>
      </c>
      <c r="CA47" s="18">
        <f t="shared" si="132"/>
        <v>2.1290296903948751</v>
      </c>
      <c r="CB47" s="18">
        <f t="shared" si="132"/>
        <v>2.3945128086029288</v>
      </c>
      <c r="CC47" s="18">
        <f t="shared" si="132"/>
        <v>2.8566372887065992</v>
      </c>
      <c r="CD47" s="18">
        <f t="shared" si="132"/>
        <v>3.3501460278570176</v>
      </c>
      <c r="CE47" s="18">
        <f t="shared" si="132"/>
        <v>3.7094153885127703</v>
      </c>
      <c r="CG47" s="68">
        <f t="shared" si="133"/>
        <v>-27.861722576427578</v>
      </c>
      <c r="CH47" s="69">
        <f t="shared" si="134"/>
        <v>28.955351834362709</v>
      </c>
      <c r="CI47" s="69">
        <f t="shared" si="135"/>
        <v>1.0936292579351297</v>
      </c>
      <c r="CK47" t="str">
        <f t="shared" si="147"/>
        <v>21 Science, research, engineering and technology professionals</v>
      </c>
      <c r="CL47" s="18">
        <f t="shared" si="136"/>
        <v>1.2689041225207867</v>
      </c>
      <c r="CM47" s="18">
        <f t="shared" si="136"/>
        <v>1.7463156566889773</v>
      </c>
      <c r="CN47" s="18">
        <f t="shared" si="136"/>
        <v>2.061014440339008</v>
      </c>
      <c r="CO47" s="18">
        <f t="shared" si="136"/>
        <v>2.881561300197053</v>
      </c>
      <c r="CP47" s="18">
        <f t="shared" si="136"/>
        <v>3.6198407189855613</v>
      </c>
      <c r="CR47" s="68">
        <f t="shared" si="137"/>
        <v>-28.482058715168574</v>
      </c>
      <c r="CS47" s="69">
        <f t="shared" si="138"/>
        <v>26.367619447762042</v>
      </c>
      <c r="CT47" s="69">
        <f t="shared" si="139"/>
        <v>-2.1144392674065311</v>
      </c>
    </row>
    <row r="48" spans="1:98" x14ac:dyDescent="0.2">
      <c r="A48" t="str">
        <f t="shared" si="103"/>
        <v>22 Health professionals</v>
      </c>
      <c r="B48" s="18">
        <f t="shared" si="104"/>
        <v>17.564393553425411</v>
      </c>
      <c r="C48" s="18">
        <f t="shared" si="104"/>
        <v>21.023754420536271</v>
      </c>
      <c r="D48" s="18">
        <f t="shared" si="104"/>
        <v>21.069330528138927</v>
      </c>
      <c r="E48" s="18">
        <f t="shared" si="104"/>
        <v>21.181690463568469</v>
      </c>
      <c r="F48" s="18">
        <f t="shared" si="104"/>
        <v>21.292606157482162</v>
      </c>
      <c r="H48" s="68">
        <f t="shared" si="105"/>
        <v>92.505214496448701</v>
      </c>
      <c r="I48" s="69">
        <f t="shared" si="106"/>
        <v>69.874260284187102</v>
      </c>
      <c r="J48" s="69">
        <f t="shared" si="107"/>
        <v>162.3794747806358</v>
      </c>
      <c r="L48" t="str">
        <f t="shared" si="140"/>
        <v>22 Health professionals</v>
      </c>
      <c r="M48" s="18">
        <f t="shared" si="108"/>
        <v>7.9175379111232038</v>
      </c>
      <c r="N48" s="18">
        <f t="shared" si="108"/>
        <v>9.2662959227952992</v>
      </c>
      <c r="O48" s="18">
        <f t="shared" si="108"/>
        <v>9.1862380863680215</v>
      </c>
      <c r="P48" s="18">
        <f t="shared" si="108"/>
        <v>8.4942218530967626</v>
      </c>
      <c r="Q48" s="18">
        <f t="shared" si="108"/>
        <v>8.1031388532915241</v>
      </c>
      <c r="S48" s="68">
        <f t="shared" si="109"/>
        <v>66.748520140076437</v>
      </c>
      <c r="T48" s="69">
        <f t="shared" si="110"/>
        <v>65.927049674699063</v>
      </c>
      <c r="U48" s="69">
        <f t="shared" si="111"/>
        <v>132.67556981477549</v>
      </c>
      <c r="W48" t="str">
        <f t="shared" si="141"/>
        <v>22 Health professionals</v>
      </c>
      <c r="X48" s="18">
        <f t="shared" si="112"/>
        <v>8.3133990718991164</v>
      </c>
      <c r="Y48" s="18">
        <f t="shared" si="112"/>
        <v>9.5002370343919011</v>
      </c>
      <c r="Z48" s="18">
        <f t="shared" si="112"/>
        <v>9.0624414452496946</v>
      </c>
      <c r="AA48" s="18">
        <f t="shared" si="112"/>
        <v>8.2758162168336202</v>
      </c>
      <c r="AB48" s="18">
        <f t="shared" si="112"/>
        <v>7.385569040304488</v>
      </c>
      <c r="AD48" s="68">
        <f t="shared" si="113"/>
        <v>0.39237049909611188</v>
      </c>
      <c r="AE48" s="69">
        <f t="shared" si="114"/>
        <v>57.513664837636647</v>
      </c>
      <c r="AF48" s="69">
        <f t="shared" si="115"/>
        <v>57.906035336732756</v>
      </c>
      <c r="AH48" t="str">
        <f t="shared" si="142"/>
        <v>22 Health professionals</v>
      </c>
      <c r="AI48" s="18">
        <f t="shared" si="116"/>
        <v>14.144020747531425</v>
      </c>
      <c r="AJ48" s="18">
        <f t="shared" si="116"/>
        <v>12.184425137146198</v>
      </c>
      <c r="AK48" s="18">
        <f t="shared" si="116"/>
        <v>10.665475373058882</v>
      </c>
      <c r="AL48" s="18">
        <f t="shared" si="116"/>
        <v>5.6776741918428426</v>
      </c>
      <c r="AM48" s="18">
        <f t="shared" si="116"/>
        <v>1.9300191883699021</v>
      </c>
      <c r="AO48" s="68">
        <f t="shared" si="117"/>
        <v>-80.051843855047707</v>
      </c>
      <c r="AP48" s="69">
        <f t="shared" si="118"/>
        <v>18.046486489550656</v>
      </c>
      <c r="AQ48" s="69">
        <f t="shared" si="119"/>
        <v>-62.005357365497048</v>
      </c>
      <c r="AS48" t="str">
        <f t="shared" si="143"/>
        <v>22 Health professionals</v>
      </c>
      <c r="AT48" s="18">
        <f t="shared" si="120"/>
        <v>1.840985652846298</v>
      </c>
      <c r="AU48" s="18">
        <f t="shared" si="120"/>
        <v>2.1135049959255028</v>
      </c>
      <c r="AV48" s="18">
        <f t="shared" si="120"/>
        <v>2.1992585883502511</v>
      </c>
      <c r="AW48" s="18">
        <f t="shared" si="120"/>
        <v>2.0955982372072204</v>
      </c>
      <c r="AX48" s="18">
        <f t="shared" si="120"/>
        <v>1.9336914642225602</v>
      </c>
      <c r="AZ48" s="68">
        <f t="shared" si="121"/>
        <v>5.1854122019992204</v>
      </c>
      <c r="BA48" s="69">
        <f t="shared" si="122"/>
        <v>51.976354862679116</v>
      </c>
      <c r="BB48" s="69">
        <f t="shared" si="123"/>
        <v>57.161767064678337</v>
      </c>
      <c r="BD48" t="str">
        <f t="shared" si="144"/>
        <v>22 Health professionals</v>
      </c>
      <c r="BE48" s="18">
        <f t="shared" si="124"/>
        <v>2.1030621715727293</v>
      </c>
      <c r="BF48" s="18">
        <f t="shared" si="124"/>
        <v>2.6382972566968839</v>
      </c>
      <c r="BG48" s="18">
        <f t="shared" si="124"/>
        <v>2.5198081476501453</v>
      </c>
      <c r="BH48" s="18">
        <f t="shared" si="124"/>
        <v>2.4885167984338112</v>
      </c>
      <c r="BI48" s="18">
        <f t="shared" si="124"/>
        <v>2.3398777198234555</v>
      </c>
      <c r="BK48" s="68">
        <f t="shared" si="125"/>
        <v>-2.9597047601485382</v>
      </c>
      <c r="BL48" s="69">
        <f t="shared" si="126"/>
        <v>56.469548074491371</v>
      </c>
      <c r="BM48" s="69">
        <f t="shared" si="127"/>
        <v>53.509843314342845</v>
      </c>
      <c r="BO48" t="str">
        <f t="shared" si="145"/>
        <v>22 Health professionals</v>
      </c>
      <c r="BP48" s="18">
        <f t="shared" si="128"/>
        <v>1.6502410252293782</v>
      </c>
      <c r="BQ48" s="18">
        <f t="shared" si="128"/>
        <v>1.9553718323931109</v>
      </c>
      <c r="BR48" s="18">
        <f t="shared" si="128"/>
        <v>1.8809253011110896</v>
      </c>
      <c r="BS48" s="18">
        <f t="shared" si="128"/>
        <v>1.7947464086999825</v>
      </c>
      <c r="BT48" s="18">
        <f t="shared" si="128"/>
        <v>1.6520142649369371</v>
      </c>
      <c r="BV48" s="68">
        <f t="shared" si="129"/>
        <v>-17.254729685423257</v>
      </c>
      <c r="BW48" s="69">
        <f t="shared" si="130"/>
        <v>49.956137828752425</v>
      </c>
      <c r="BX48" s="69">
        <f t="shared" si="131"/>
        <v>32.701408143329168</v>
      </c>
      <c r="BZ48" t="str">
        <f t="shared" si="146"/>
        <v>22 Health professionals</v>
      </c>
      <c r="CA48" s="18">
        <f t="shared" si="132"/>
        <v>1.3442057423400413</v>
      </c>
      <c r="CB48" s="18">
        <f t="shared" si="132"/>
        <v>1.7363167562274</v>
      </c>
      <c r="CC48" s="18">
        <f t="shared" si="132"/>
        <v>1.4637177562187269</v>
      </c>
      <c r="CD48" s="18">
        <f t="shared" si="132"/>
        <v>1.3596311543256523</v>
      </c>
      <c r="CE48" s="18">
        <f t="shared" si="132"/>
        <v>1.0486039588908038</v>
      </c>
      <c r="CG48" s="68">
        <f t="shared" si="133"/>
        <v>-60.201239088682037</v>
      </c>
      <c r="CH48" s="69">
        <f t="shared" si="134"/>
        <v>29.589965133705821</v>
      </c>
      <c r="CI48" s="69">
        <f t="shared" si="135"/>
        <v>-30.611273954976216</v>
      </c>
      <c r="CK48" t="str">
        <f t="shared" si="147"/>
        <v>22 Health professionals</v>
      </c>
      <c r="CL48" s="18">
        <f t="shared" si="136"/>
        <v>0.46997174553759419</v>
      </c>
      <c r="CM48" s="18">
        <f t="shared" si="136"/>
        <v>0.70532866121015581</v>
      </c>
      <c r="CN48" s="18">
        <f t="shared" si="136"/>
        <v>0.89666318586216143</v>
      </c>
      <c r="CO48" s="18">
        <f t="shared" si="136"/>
        <v>0.91783636221898135</v>
      </c>
      <c r="CP48" s="18">
        <f t="shared" si="136"/>
        <v>1.238014442145583</v>
      </c>
      <c r="CR48" s="68">
        <f t="shared" si="137"/>
        <v>-43.778432537939047</v>
      </c>
      <c r="CS48" s="69">
        <f t="shared" si="138"/>
        <v>28.935727002546013</v>
      </c>
      <c r="CT48" s="69">
        <f t="shared" si="139"/>
        <v>-14.84270553539303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29.033768799302269</v>
      </c>
      <c r="C49" s="18">
        <f t="shared" si="104"/>
        <v>24.153241143961885</v>
      </c>
      <c r="D49" s="18">
        <f t="shared" si="104"/>
        <v>25.649708880988779</v>
      </c>
      <c r="E49" s="18">
        <f t="shared" si="104"/>
        <v>22.871165116825498</v>
      </c>
      <c r="F49" s="18">
        <f t="shared" si="104"/>
        <v>19.809207464423441</v>
      </c>
      <c r="H49" s="68">
        <f t="shared" si="105"/>
        <v>47.112329724600684</v>
      </c>
      <c r="I49" s="69">
        <f t="shared" si="106"/>
        <v>60.980925126485872</v>
      </c>
      <c r="J49" s="69">
        <f t="shared" si="107"/>
        <v>108.09325485108656</v>
      </c>
      <c r="L49" t="str">
        <f t="shared" si="140"/>
        <v>23 Teaching and other educational professionals</v>
      </c>
      <c r="M49" s="18">
        <f t="shared" si="108"/>
        <v>24.088494558528371</v>
      </c>
      <c r="N49" s="18">
        <f t="shared" si="108"/>
        <v>20.368619325241145</v>
      </c>
      <c r="O49" s="18">
        <f t="shared" si="108"/>
        <v>21.351478332523754</v>
      </c>
      <c r="P49" s="18">
        <f t="shared" si="108"/>
        <v>19.034092643044659</v>
      </c>
      <c r="Q49" s="18">
        <f t="shared" si="108"/>
        <v>16.21414003310958</v>
      </c>
      <c r="S49" s="68">
        <f t="shared" si="109"/>
        <v>43.55303340535378</v>
      </c>
      <c r="T49" s="69">
        <f t="shared" si="110"/>
        <v>61.857157303976273</v>
      </c>
      <c r="U49" s="69">
        <f t="shared" si="111"/>
        <v>105.41019070933007</v>
      </c>
      <c r="W49" t="str">
        <f t="shared" si="141"/>
        <v>23 Teaching and other educational professionals</v>
      </c>
      <c r="X49" s="18">
        <f t="shared" si="112"/>
        <v>7.6172755515682393</v>
      </c>
      <c r="Y49" s="18">
        <f t="shared" si="112"/>
        <v>5.455329814678116</v>
      </c>
      <c r="Z49" s="18">
        <f t="shared" si="112"/>
        <v>5.5169166541401484</v>
      </c>
      <c r="AA49" s="18">
        <f t="shared" si="112"/>
        <v>3.9772321634463577</v>
      </c>
      <c r="AB49" s="18">
        <f t="shared" si="112"/>
        <v>2.4733652940836062</v>
      </c>
      <c r="AD49" s="68">
        <f t="shared" si="113"/>
        <v>-44.772701492744432</v>
      </c>
      <c r="AE49" s="69">
        <f t="shared" si="114"/>
        <v>39.034100349641946</v>
      </c>
      <c r="AF49" s="69">
        <f t="shared" si="115"/>
        <v>-5.7386011431024828</v>
      </c>
      <c r="AH49" t="str">
        <f t="shared" si="142"/>
        <v>23 Teaching and other educational professionals</v>
      </c>
      <c r="AI49" s="18">
        <f t="shared" si="116"/>
        <v>3.4516399976092851</v>
      </c>
      <c r="AJ49" s="18">
        <f t="shared" si="116"/>
        <v>1.7213480518824071</v>
      </c>
      <c r="AK49" s="18">
        <f t="shared" si="116"/>
        <v>1.5317876128599632</v>
      </c>
      <c r="AL49" s="18">
        <f t="shared" si="116"/>
        <v>0.82537661235843729</v>
      </c>
      <c r="AM49" s="18">
        <f t="shared" si="116"/>
        <v>0.73016408726776327</v>
      </c>
      <c r="AO49" s="68">
        <f t="shared" si="117"/>
        <v>-47.453564019987141</v>
      </c>
      <c r="AP49" s="69">
        <f t="shared" si="118"/>
        <v>16.859935783646069</v>
      </c>
      <c r="AQ49" s="69">
        <f t="shared" si="119"/>
        <v>-30.593628236341075</v>
      </c>
      <c r="AS49" t="str">
        <f t="shared" si="143"/>
        <v>23 Teaching and other educational professionals</v>
      </c>
      <c r="AT49" s="18">
        <f t="shared" si="120"/>
        <v>0.87006088716302388</v>
      </c>
      <c r="AU49" s="18">
        <f t="shared" si="120"/>
        <v>0.75785543793911747</v>
      </c>
      <c r="AV49" s="18">
        <f t="shared" si="120"/>
        <v>0.78945765314663119</v>
      </c>
      <c r="AW49" s="18">
        <f t="shared" si="120"/>
        <v>0.59705034133332247</v>
      </c>
      <c r="AX49" s="18">
        <f t="shared" si="120"/>
        <v>0.44885190630184157</v>
      </c>
      <c r="AZ49" s="68">
        <f t="shared" si="121"/>
        <v>-31.982782040723063</v>
      </c>
      <c r="BA49" s="69">
        <f t="shared" si="122"/>
        <v>37.880525884483397</v>
      </c>
      <c r="BB49" s="69">
        <f t="shared" si="123"/>
        <v>5.8977438437603356</v>
      </c>
      <c r="BD49" t="str">
        <f t="shared" si="144"/>
        <v>23 Teaching and other educational professionals</v>
      </c>
      <c r="BE49" s="18">
        <f t="shared" si="124"/>
        <v>0.86718017591863317</v>
      </c>
      <c r="BF49" s="18">
        <f t="shared" si="124"/>
        <v>0.77538196070447774</v>
      </c>
      <c r="BG49" s="18">
        <f t="shared" si="124"/>
        <v>0.88727919284069723</v>
      </c>
      <c r="BH49" s="18">
        <f t="shared" si="124"/>
        <v>0.78278627260971578</v>
      </c>
      <c r="BI49" s="18">
        <f t="shared" si="124"/>
        <v>0.80231501417060647</v>
      </c>
      <c r="BK49" s="68">
        <f t="shared" si="125"/>
        <v>-5.5045178700542881</v>
      </c>
      <c r="BL49" s="69">
        <f t="shared" si="126"/>
        <v>40.929203931272951</v>
      </c>
      <c r="BM49" s="69">
        <f t="shared" si="127"/>
        <v>35.424686061218665</v>
      </c>
      <c r="BO49" t="str">
        <f t="shared" si="145"/>
        <v>23 Teaching and other educational professionals</v>
      </c>
      <c r="BP49" s="18">
        <f t="shared" si="128"/>
        <v>0.74355642476568506</v>
      </c>
      <c r="BQ49" s="18">
        <f t="shared" si="128"/>
        <v>0.67147943261436616</v>
      </c>
      <c r="BR49" s="18">
        <f t="shared" si="128"/>
        <v>0.71450545998502979</v>
      </c>
      <c r="BS49" s="18">
        <f t="shared" si="128"/>
        <v>0.61897203679235901</v>
      </c>
      <c r="BT49" s="18">
        <f t="shared" si="128"/>
        <v>0.56000911312302004</v>
      </c>
      <c r="BV49" s="68">
        <f t="shared" si="129"/>
        <v>-26.160205916995384</v>
      </c>
      <c r="BW49" s="69">
        <f t="shared" si="130"/>
        <v>44.406282916471547</v>
      </c>
      <c r="BX49" s="69">
        <f t="shared" si="131"/>
        <v>18.246076999476166</v>
      </c>
      <c r="BZ49" t="str">
        <f t="shared" si="146"/>
        <v>23 Teaching and other educational professionals</v>
      </c>
      <c r="CA49" s="18">
        <f t="shared" si="132"/>
        <v>0.74222871681868663</v>
      </c>
      <c r="CB49" s="18">
        <f t="shared" si="132"/>
        <v>0.70469914984366167</v>
      </c>
      <c r="CC49" s="18">
        <f t="shared" si="132"/>
        <v>0.7882369276483997</v>
      </c>
      <c r="CD49" s="18">
        <f t="shared" si="132"/>
        <v>0.71733379872713687</v>
      </c>
      <c r="CE49" s="18">
        <f t="shared" si="132"/>
        <v>0.66557898038820373</v>
      </c>
      <c r="CG49" s="68">
        <f t="shared" si="133"/>
        <v>-53.090779060466417</v>
      </c>
      <c r="CH49" s="69">
        <f t="shared" si="134"/>
        <v>33.221832705559009</v>
      </c>
      <c r="CI49" s="69">
        <f t="shared" si="135"/>
        <v>-19.868946354907408</v>
      </c>
      <c r="CK49" t="str">
        <f t="shared" si="147"/>
        <v>23 Teaching and other educational professionals</v>
      </c>
      <c r="CL49" s="18">
        <f t="shared" si="136"/>
        <v>0.37122847693428146</v>
      </c>
      <c r="CM49" s="18">
        <f t="shared" si="136"/>
        <v>0.42732220984471958</v>
      </c>
      <c r="CN49" s="18">
        <f t="shared" si="136"/>
        <v>0.59800008910245706</v>
      </c>
      <c r="CO49" s="18">
        <f t="shared" si="136"/>
        <v>0.62873239504181988</v>
      </c>
      <c r="CP49" s="18">
        <f t="shared" si="136"/>
        <v>0.74614738455959495</v>
      </c>
      <c r="CR49" s="68">
        <f t="shared" si="137"/>
        <v>-49.19225146230022</v>
      </c>
      <c r="CS49" s="69">
        <f t="shared" si="138"/>
        <v>29.092472020158507</v>
      </c>
      <c r="CT49" s="69">
        <f t="shared" si="139"/>
        <v>-20.099779442141717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6.63891535382239</v>
      </c>
      <c r="C50" s="18">
        <f t="shared" si="104"/>
        <v>7.1206339492286679</v>
      </c>
      <c r="D50" s="18">
        <f t="shared" si="104"/>
        <v>7.4586586875726377</v>
      </c>
      <c r="E50" s="18">
        <f t="shared" si="104"/>
        <v>7.5331912614161984</v>
      </c>
      <c r="F50" s="18">
        <f t="shared" si="104"/>
        <v>7.7988680925796157</v>
      </c>
      <c r="H50" s="68">
        <f t="shared" si="105"/>
        <v>99.175196322216152</v>
      </c>
      <c r="I50" s="69">
        <f t="shared" si="106"/>
        <v>70.291891336796112</v>
      </c>
      <c r="J50" s="69">
        <f t="shared" si="107"/>
        <v>169.46708765901226</v>
      </c>
      <c r="L50" t="str">
        <f t="shared" si="140"/>
        <v>24 Business, media and public service professionals</v>
      </c>
      <c r="M50" s="18">
        <f t="shared" si="108"/>
        <v>12.164964652016028</v>
      </c>
      <c r="N50" s="18">
        <f t="shared" si="108"/>
        <v>13.234779538506402</v>
      </c>
      <c r="O50" s="18">
        <f t="shared" si="108"/>
        <v>13.28633207056296</v>
      </c>
      <c r="P50" s="18">
        <f t="shared" si="108"/>
        <v>12.784036253800233</v>
      </c>
      <c r="Q50" s="18">
        <f t="shared" si="108"/>
        <v>11.973020376720896</v>
      </c>
      <c r="S50" s="68">
        <f t="shared" si="109"/>
        <v>70.351131842059488</v>
      </c>
      <c r="T50" s="69">
        <f t="shared" si="110"/>
        <v>64.186642353505817</v>
      </c>
      <c r="U50" s="69">
        <f t="shared" si="111"/>
        <v>134.53777419556531</v>
      </c>
      <c r="W50" t="str">
        <f t="shared" si="141"/>
        <v>24 Business, media and public service professionals</v>
      </c>
      <c r="X50" s="18">
        <f t="shared" si="112"/>
        <v>10.805479978817239</v>
      </c>
      <c r="Y50" s="18">
        <f t="shared" si="112"/>
        <v>11.392310742688123</v>
      </c>
      <c r="Z50" s="18">
        <f t="shared" si="112"/>
        <v>12.025026988777004</v>
      </c>
      <c r="AA50" s="18">
        <f t="shared" si="112"/>
        <v>11.240236343356308</v>
      </c>
      <c r="AB50" s="18">
        <f t="shared" si="112"/>
        <v>10.303252355248448</v>
      </c>
      <c r="AD50" s="68">
        <f t="shared" si="113"/>
        <v>5.548055691328063</v>
      </c>
      <c r="AE50" s="69">
        <f t="shared" si="114"/>
        <v>53.017469564930863</v>
      </c>
      <c r="AF50" s="69">
        <f t="shared" si="115"/>
        <v>58.56552525625893</v>
      </c>
      <c r="AH50" t="str">
        <f t="shared" si="142"/>
        <v>24 Business, media and public service professionals</v>
      </c>
      <c r="AI50" s="18">
        <f t="shared" si="116"/>
        <v>3.7711997305039642</v>
      </c>
      <c r="AJ50" s="18">
        <f t="shared" si="116"/>
        <v>3.8130003563100772</v>
      </c>
      <c r="AK50" s="18">
        <f t="shared" si="116"/>
        <v>4.100427413387818</v>
      </c>
      <c r="AL50" s="18">
        <f t="shared" si="116"/>
        <v>3.7902887791833968</v>
      </c>
      <c r="AM50" s="18">
        <f t="shared" si="116"/>
        <v>3.5453332254674184</v>
      </c>
      <c r="AO50" s="68">
        <f t="shared" si="117"/>
        <v>-4.6876271100978224</v>
      </c>
      <c r="AP50" s="69">
        <f t="shared" si="118"/>
        <v>35.654619784594807</v>
      </c>
      <c r="AQ50" s="69">
        <f t="shared" si="119"/>
        <v>30.966992674496979</v>
      </c>
      <c r="AS50" t="str">
        <f t="shared" si="143"/>
        <v>24 Business, media and public service professionals</v>
      </c>
      <c r="AT50" s="18">
        <f t="shared" si="120"/>
        <v>5.9141418844961047</v>
      </c>
      <c r="AU50" s="18">
        <f t="shared" si="120"/>
        <v>6.1539838344759099</v>
      </c>
      <c r="AV50" s="18">
        <f t="shared" si="120"/>
        <v>6.6493000446682977</v>
      </c>
      <c r="AW50" s="18">
        <f t="shared" si="120"/>
        <v>6.4500193592400503</v>
      </c>
      <c r="AX50" s="18">
        <f t="shared" si="120"/>
        <v>6.091427440270186</v>
      </c>
      <c r="AZ50" s="68">
        <f t="shared" si="121"/>
        <v>9.5942513827321676</v>
      </c>
      <c r="BA50" s="69">
        <f t="shared" si="122"/>
        <v>50.38342758282046</v>
      </c>
      <c r="BB50" s="69">
        <f t="shared" si="123"/>
        <v>59.977678965552627</v>
      </c>
      <c r="BD50" t="str">
        <f t="shared" si="144"/>
        <v>24 Business, media and public service professionals</v>
      </c>
      <c r="BE50" s="18">
        <f t="shared" si="124"/>
        <v>3.3647118897689001</v>
      </c>
      <c r="BF50" s="18">
        <f t="shared" si="124"/>
        <v>3.846996600944133</v>
      </c>
      <c r="BG50" s="18">
        <f t="shared" si="124"/>
        <v>4.4483362350014772</v>
      </c>
      <c r="BH50" s="18">
        <f t="shared" si="124"/>
        <v>4.4982782383578135</v>
      </c>
      <c r="BI50" s="18">
        <f t="shared" si="124"/>
        <v>4.836051113831088</v>
      </c>
      <c r="BK50" s="68">
        <f t="shared" si="125"/>
        <v>13.610821104959282</v>
      </c>
      <c r="BL50" s="69">
        <f t="shared" si="126"/>
        <v>45.349973999296822</v>
      </c>
      <c r="BM50" s="69">
        <f t="shared" si="127"/>
        <v>58.9607951042561</v>
      </c>
      <c r="BO50" t="str">
        <f t="shared" si="145"/>
        <v>24 Business, media and public service professionals</v>
      </c>
      <c r="BP50" s="18">
        <f t="shared" si="128"/>
        <v>2.4163366689014092</v>
      </c>
      <c r="BQ50" s="18">
        <f t="shared" si="128"/>
        <v>2.5867769215848635</v>
      </c>
      <c r="BR50" s="18">
        <f t="shared" si="128"/>
        <v>2.9195812963893761</v>
      </c>
      <c r="BS50" s="18">
        <f t="shared" si="128"/>
        <v>2.7325036713133857</v>
      </c>
      <c r="BT50" s="18">
        <f t="shared" si="128"/>
        <v>2.6758686090801058</v>
      </c>
      <c r="BV50" s="68">
        <f t="shared" si="129"/>
        <v>-13.653418885753913</v>
      </c>
      <c r="BW50" s="69">
        <f t="shared" si="130"/>
        <v>41.421615952818073</v>
      </c>
      <c r="BX50" s="69">
        <f t="shared" si="131"/>
        <v>27.768197067064165</v>
      </c>
      <c r="BZ50" t="str">
        <f t="shared" si="146"/>
        <v>24 Business, media and public service professionals</v>
      </c>
      <c r="CA50" s="18">
        <f t="shared" si="132"/>
        <v>2.1924944815665652</v>
      </c>
      <c r="CB50" s="18">
        <f t="shared" si="132"/>
        <v>2.5444340533673193</v>
      </c>
      <c r="CC50" s="18">
        <f t="shared" si="132"/>
        <v>2.9215782711414522</v>
      </c>
      <c r="CD50" s="18">
        <f t="shared" si="132"/>
        <v>2.856789348208129</v>
      </c>
      <c r="CE50" s="18">
        <f t="shared" si="132"/>
        <v>2.9035854263694363</v>
      </c>
      <c r="CG50" s="68">
        <f t="shared" si="133"/>
        <v>-44.788126872995008</v>
      </c>
      <c r="CH50" s="69">
        <f t="shared" si="134"/>
        <v>30.242305001040336</v>
      </c>
      <c r="CI50" s="69">
        <f t="shared" si="135"/>
        <v>-14.545821871954672</v>
      </c>
      <c r="CK50" t="str">
        <f t="shared" si="147"/>
        <v>24 Business, media and public service professionals</v>
      </c>
      <c r="CL50" s="18">
        <f t="shared" si="136"/>
        <v>1.3554063548888269</v>
      </c>
      <c r="CM50" s="18">
        <f t="shared" si="136"/>
        <v>1.8216560255878873</v>
      </c>
      <c r="CN50" s="18">
        <f t="shared" si="136"/>
        <v>2.2276641569200186</v>
      </c>
      <c r="CO50" s="18">
        <f t="shared" si="136"/>
        <v>2.5381698834627384</v>
      </c>
      <c r="CP50" s="18">
        <f t="shared" si="136"/>
        <v>2.9791849409721145</v>
      </c>
      <c r="CR50" s="68">
        <f t="shared" si="137"/>
        <v>-45.542923228916614</v>
      </c>
      <c r="CS50" s="69">
        <f t="shared" si="138"/>
        <v>25.501024253542067</v>
      </c>
      <c r="CT50" s="69">
        <f t="shared" si="139"/>
        <v>-20.041898975374547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2.1325894231469209</v>
      </c>
      <c r="C51" s="18">
        <f t="shared" si="104"/>
        <v>2.3121525517724688</v>
      </c>
      <c r="D51" s="18">
        <f t="shared" si="104"/>
        <v>2.250898872442495</v>
      </c>
      <c r="E51" s="18">
        <f t="shared" si="104"/>
        <v>2.151390734932102</v>
      </c>
      <c r="F51" s="18">
        <f t="shared" si="104"/>
        <v>2.402172822705662</v>
      </c>
      <c r="H51" s="68">
        <f t="shared" si="105"/>
        <v>103.28843788660554</v>
      </c>
      <c r="I51" s="69">
        <f t="shared" si="106"/>
        <v>64.46468624267861</v>
      </c>
      <c r="J51" s="69">
        <f t="shared" si="107"/>
        <v>167.75312412928415</v>
      </c>
      <c r="L51" t="str">
        <f t="shared" si="140"/>
        <v>31 Science, engineering and technology associate professionals</v>
      </c>
      <c r="M51" s="18">
        <f t="shared" si="108"/>
        <v>2.0444774668089147</v>
      </c>
      <c r="N51" s="18">
        <f t="shared" si="108"/>
        <v>2.1345583743601364</v>
      </c>
      <c r="O51" s="18">
        <f t="shared" si="108"/>
        <v>2.0449302292584184</v>
      </c>
      <c r="P51" s="18">
        <f t="shared" si="108"/>
        <v>1.8299644683887291</v>
      </c>
      <c r="Q51" s="18">
        <f t="shared" si="108"/>
        <v>1.7599671298732813</v>
      </c>
      <c r="S51" s="68">
        <f t="shared" si="109"/>
        <v>62.694348206177288</v>
      </c>
      <c r="T51" s="69">
        <f t="shared" si="110"/>
        <v>52.562404404635267</v>
      </c>
      <c r="U51" s="69">
        <f t="shared" si="111"/>
        <v>115.25675261081257</v>
      </c>
      <c r="W51" t="str">
        <f t="shared" si="141"/>
        <v>31 Science, engineering and technology associate professionals</v>
      </c>
      <c r="X51" s="18">
        <f t="shared" si="112"/>
        <v>2.3381770434945093</v>
      </c>
      <c r="Y51" s="18">
        <f t="shared" si="112"/>
        <v>2.4922516762060924</v>
      </c>
      <c r="Z51" s="18">
        <f t="shared" si="112"/>
        <v>2.4803438545319376</v>
      </c>
      <c r="AA51" s="18">
        <f t="shared" si="112"/>
        <v>2.2411985853117757</v>
      </c>
      <c r="AB51" s="18">
        <f t="shared" si="112"/>
        <v>2.1755419582213329</v>
      </c>
      <c r="AD51" s="68">
        <f t="shared" si="113"/>
        <v>8.0481989170343411</v>
      </c>
      <c r="AE51" s="69">
        <f t="shared" si="114"/>
        <v>44.301079760762775</v>
      </c>
      <c r="AF51" s="69">
        <f t="shared" si="115"/>
        <v>52.349278677797116</v>
      </c>
      <c r="AH51" t="str">
        <f t="shared" si="142"/>
        <v>31 Science, engineering and technology associate professionals</v>
      </c>
      <c r="AI51" s="18">
        <f t="shared" si="116"/>
        <v>1.3040827651787459</v>
      </c>
      <c r="AJ51" s="18">
        <f t="shared" si="116"/>
        <v>1.5853534294746576</v>
      </c>
      <c r="AK51" s="18">
        <f t="shared" si="116"/>
        <v>1.6781761384161233</v>
      </c>
      <c r="AL51" s="18">
        <f t="shared" si="116"/>
        <v>1.7478664382492368</v>
      </c>
      <c r="AM51" s="18">
        <f t="shared" si="116"/>
        <v>2.0492707956552381</v>
      </c>
      <c r="AO51" s="68">
        <f t="shared" si="117"/>
        <v>34.611808406885558</v>
      </c>
      <c r="AP51" s="69">
        <f t="shared" si="118"/>
        <v>51.89570720275325</v>
      </c>
      <c r="AQ51" s="69">
        <f t="shared" si="119"/>
        <v>86.507515609638801</v>
      </c>
      <c r="AS51" t="str">
        <f t="shared" si="143"/>
        <v>31 Science, engineering and technology associate professionals</v>
      </c>
      <c r="AT51" s="18">
        <f t="shared" si="120"/>
        <v>3.6475727453398088</v>
      </c>
      <c r="AU51" s="18">
        <f t="shared" si="120"/>
        <v>3.6059341270283833</v>
      </c>
      <c r="AV51" s="18">
        <f t="shared" si="120"/>
        <v>3.5713054596626521</v>
      </c>
      <c r="AW51" s="18">
        <f t="shared" si="120"/>
        <v>2.9523671439076487</v>
      </c>
      <c r="AX51" s="18">
        <f t="shared" si="120"/>
        <v>2.5325131681670499</v>
      </c>
      <c r="AZ51" s="68">
        <f t="shared" si="121"/>
        <v>-15.166117336487197</v>
      </c>
      <c r="BA51" s="69">
        <f t="shared" si="122"/>
        <v>32.711915116782386</v>
      </c>
      <c r="BB51" s="69">
        <f t="shared" si="123"/>
        <v>17.545797780295189</v>
      </c>
      <c r="BD51" t="str">
        <f t="shared" si="144"/>
        <v>31 Science, engineering and technology associate professionals</v>
      </c>
      <c r="BE51" s="18">
        <f t="shared" si="124"/>
        <v>1.419562091165893</v>
      </c>
      <c r="BF51" s="18">
        <f t="shared" si="124"/>
        <v>1.3891848829778106</v>
      </c>
      <c r="BG51" s="18">
        <f t="shared" si="124"/>
        <v>1.5595627174240705</v>
      </c>
      <c r="BH51" s="18">
        <f t="shared" si="124"/>
        <v>1.2696739745862979</v>
      </c>
      <c r="BI51" s="18">
        <f t="shared" si="124"/>
        <v>1.0575148863039887</v>
      </c>
      <c r="BK51" s="68">
        <f t="shared" si="125"/>
        <v>-29.13854459368514</v>
      </c>
      <c r="BL51" s="69">
        <f t="shared" si="126"/>
        <v>27.920965371806972</v>
      </c>
      <c r="BM51" s="69">
        <f t="shared" si="127"/>
        <v>-1.2175792218781658</v>
      </c>
      <c r="BO51" t="str">
        <f t="shared" si="145"/>
        <v>31 Science, engineering and technology associate professionals</v>
      </c>
      <c r="BP51" s="18">
        <f t="shared" si="128"/>
        <v>1.0437867153691474</v>
      </c>
      <c r="BQ51" s="18">
        <f t="shared" si="128"/>
        <v>1.1506726635392903</v>
      </c>
      <c r="BR51" s="18">
        <f t="shared" si="128"/>
        <v>1.3560762059329867</v>
      </c>
      <c r="BS51" s="18">
        <f t="shared" si="128"/>
        <v>1.2086313909656039</v>
      </c>
      <c r="BT51" s="18">
        <f t="shared" si="128"/>
        <v>1.3316101619388927</v>
      </c>
      <c r="BV51" s="68">
        <f t="shared" si="129"/>
        <v>-7.4888799032183471</v>
      </c>
      <c r="BW51" s="69">
        <f t="shared" si="130"/>
        <v>36.023953321237407</v>
      </c>
      <c r="BX51" s="69">
        <f t="shared" si="131"/>
        <v>28.535073418019056</v>
      </c>
      <c r="BZ51" t="str">
        <f t="shared" si="146"/>
        <v>31 Science, engineering and technology associate professionals</v>
      </c>
      <c r="CA51" s="18">
        <f t="shared" si="132"/>
        <v>1.2336573182026527</v>
      </c>
      <c r="CB51" s="18">
        <f t="shared" si="132"/>
        <v>1.4695489280435736</v>
      </c>
      <c r="CC51" s="18">
        <f t="shared" si="132"/>
        <v>1.8334902502438057</v>
      </c>
      <c r="CD51" s="18">
        <f t="shared" si="132"/>
        <v>1.6863137068321894</v>
      </c>
      <c r="CE51" s="18">
        <f t="shared" si="132"/>
        <v>2.0503632738512625</v>
      </c>
      <c r="CG51" s="68">
        <f t="shared" si="133"/>
        <v>-37.874827373326795</v>
      </c>
      <c r="CH51" s="69">
        <f t="shared" si="134"/>
        <v>27.417156096650647</v>
      </c>
      <c r="CI51" s="69">
        <f t="shared" si="135"/>
        <v>-10.457671276676148</v>
      </c>
      <c r="CK51" t="str">
        <f t="shared" si="147"/>
        <v>31 Science, engineering and technology associate professionals</v>
      </c>
      <c r="CL51" s="18">
        <f t="shared" si="136"/>
        <v>0.59959469780922048</v>
      </c>
      <c r="CM51" s="18">
        <f t="shared" si="136"/>
        <v>0.86431932063402528</v>
      </c>
      <c r="CN51" s="18">
        <f t="shared" si="136"/>
        <v>1.1467494364261481</v>
      </c>
      <c r="CO51" s="18">
        <f t="shared" si="136"/>
        <v>1.4305949727894296</v>
      </c>
      <c r="CP51" s="18">
        <f t="shared" si="136"/>
        <v>2.6663071901240918</v>
      </c>
      <c r="CR51" s="68">
        <f t="shared" si="137"/>
        <v>-5.3221850392308978</v>
      </c>
      <c r="CS51" s="69">
        <f t="shared" si="138"/>
        <v>33.947957969396583</v>
      </c>
      <c r="CT51" s="69">
        <f t="shared" si="139"/>
        <v>28.625772930165681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0.50082719269603315</v>
      </c>
      <c r="C52" s="18">
        <f t="shared" si="104"/>
        <v>0.54755345612995432</v>
      </c>
      <c r="D52" s="18">
        <f t="shared" si="104"/>
        <v>0.50602668463453471</v>
      </c>
      <c r="E52" s="18">
        <f t="shared" si="104"/>
        <v>0.8425987483384082</v>
      </c>
      <c r="F52" s="18">
        <f t="shared" si="104"/>
        <v>1.2198296357265639</v>
      </c>
      <c r="H52" s="68">
        <f t="shared" si="105"/>
        <v>359.18762351676298</v>
      </c>
      <c r="I52" s="69">
        <f t="shared" si="106"/>
        <v>157.08015088127448</v>
      </c>
      <c r="J52" s="69">
        <f t="shared" si="107"/>
        <v>516.26777439803743</v>
      </c>
      <c r="L52" t="str">
        <f t="shared" si="140"/>
        <v>32 Health and social care associate professionals</v>
      </c>
      <c r="M52" s="18">
        <f t="shared" si="108"/>
        <v>1.901912690724314</v>
      </c>
      <c r="N52" s="18">
        <f t="shared" si="108"/>
        <v>2.2138804957586156</v>
      </c>
      <c r="O52" s="18">
        <f t="shared" si="108"/>
        <v>2.2598762668513057</v>
      </c>
      <c r="P52" s="18">
        <f t="shared" si="108"/>
        <v>3.6461850968093108</v>
      </c>
      <c r="Q52" s="18">
        <f t="shared" si="108"/>
        <v>4.6293423519666277</v>
      </c>
      <c r="S52" s="68">
        <f t="shared" si="109"/>
        <v>287.24074101165041</v>
      </c>
      <c r="T52" s="69">
        <f t="shared" si="110"/>
        <v>137.38858171770585</v>
      </c>
      <c r="U52" s="69">
        <f t="shared" si="111"/>
        <v>424.6293227293562</v>
      </c>
      <c r="W52" t="str">
        <f t="shared" si="141"/>
        <v>32 Health and social care associate professionals</v>
      </c>
      <c r="X52" s="18">
        <f t="shared" si="112"/>
        <v>2.8030014243240804</v>
      </c>
      <c r="Y52" s="18">
        <f t="shared" si="112"/>
        <v>3.233895827983837</v>
      </c>
      <c r="Z52" s="18">
        <f t="shared" si="112"/>
        <v>3.2235231179223374</v>
      </c>
      <c r="AA52" s="18">
        <f t="shared" si="112"/>
        <v>5.1292650466794116</v>
      </c>
      <c r="AB52" s="18">
        <f t="shared" si="112"/>
        <v>5.6976887082816372</v>
      </c>
      <c r="AD52" s="68">
        <f t="shared" si="113"/>
        <v>117.73582393515107</v>
      </c>
      <c r="AE52" s="69">
        <f t="shared" si="114"/>
        <v>116.82944763058534</v>
      </c>
      <c r="AF52" s="69">
        <f t="shared" si="115"/>
        <v>234.56527156573642</v>
      </c>
      <c r="AH52" t="str">
        <f t="shared" si="142"/>
        <v>32 Health and social care associate professionals</v>
      </c>
      <c r="AI52" s="18">
        <f t="shared" si="116"/>
        <v>6.5371758376751048</v>
      </c>
      <c r="AJ52" s="18">
        <f t="shared" si="116"/>
        <v>6.2418214555671279</v>
      </c>
      <c r="AK52" s="18">
        <f t="shared" si="116"/>
        <v>5.8995228935919766</v>
      </c>
      <c r="AL52" s="18">
        <f t="shared" si="116"/>
        <v>6.7373415976657132</v>
      </c>
      <c r="AM52" s="18">
        <f t="shared" si="116"/>
        <v>3.9537582378223899</v>
      </c>
      <c r="AO52" s="68">
        <f t="shared" si="117"/>
        <v>-26.122095499234099</v>
      </c>
      <c r="AP52" s="69">
        <f t="shared" si="118"/>
        <v>44.587996861834469</v>
      </c>
      <c r="AQ52" s="69">
        <f t="shared" si="119"/>
        <v>18.465901362600366</v>
      </c>
      <c r="AS52" t="str">
        <f t="shared" si="143"/>
        <v>32 Health and social care associate professionals</v>
      </c>
      <c r="AT52" s="18">
        <f t="shared" si="120"/>
        <v>1.4155031190467224</v>
      </c>
      <c r="AU52" s="18">
        <f t="shared" si="120"/>
        <v>1.5569526210664137</v>
      </c>
      <c r="AV52" s="18">
        <f t="shared" si="120"/>
        <v>1.6577506614492359</v>
      </c>
      <c r="AW52" s="18">
        <f t="shared" si="120"/>
        <v>2.3137826369022907</v>
      </c>
      <c r="AX52" s="18">
        <f t="shared" si="120"/>
        <v>2.374068755179612</v>
      </c>
      <c r="AZ52" s="68">
        <f t="shared" si="121"/>
        <v>71.324199845816537</v>
      </c>
      <c r="BA52" s="69">
        <f t="shared" si="122"/>
        <v>86.091510744213323</v>
      </c>
      <c r="BB52" s="69">
        <f t="shared" si="123"/>
        <v>157.41571059002987</v>
      </c>
      <c r="BD52" t="str">
        <f t="shared" si="144"/>
        <v>32 Health and social care associate professionals</v>
      </c>
      <c r="BE52" s="18">
        <f t="shared" si="124"/>
        <v>1.5071420052392668</v>
      </c>
      <c r="BF52" s="18">
        <f t="shared" si="124"/>
        <v>1.818806531892446</v>
      </c>
      <c r="BG52" s="18">
        <f t="shared" si="124"/>
        <v>1.8033126849548613</v>
      </c>
      <c r="BH52" s="18">
        <f t="shared" si="124"/>
        <v>2.9106395084702079</v>
      </c>
      <c r="BI52" s="18">
        <f t="shared" si="124"/>
        <v>3.2284794124677725</v>
      </c>
      <c r="BK52" s="68">
        <f t="shared" si="125"/>
        <v>87.09121984148787</v>
      </c>
      <c r="BL52" s="69">
        <f t="shared" si="126"/>
        <v>96.993243356246168</v>
      </c>
      <c r="BM52" s="69">
        <f t="shared" si="127"/>
        <v>184.08446319773401</v>
      </c>
      <c r="BO52" t="str">
        <f t="shared" si="145"/>
        <v>32 Health and social care associate professionals</v>
      </c>
      <c r="BP52" s="18">
        <f t="shared" si="128"/>
        <v>1.2163090905607143</v>
      </c>
      <c r="BQ52" s="18">
        <f t="shared" si="128"/>
        <v>1.3770147925292378</v>
      </c>
      <c r="BR52" s="18">
        <f t="shared" si="128"/>
        <v>1.3171590615397066</v>
      </c>
      <c r="BS52" s="18">
        <f t="shared" si="128"/>
        <v>2.0004575218988996</v>
      </c>
      <c r="BT52" s="18">
        <f t="shared" si="128"/>
        <v>1.9458702916215234</v>
      </c>
      <c r="BV52" s="68">
        <f t="shared" si="129"/>
        <v>39.179924933737617</v>
      </c>
      <c r="BW52" s="69">
        <f t="shared" si="130"/>
        <v>82.098587775169733</v>
      </c>
      <c r="BX52" s="69">
        <f t="shared" si="131"/>
        <v>121.27851270890734</v>
      </c>
      <c r="BZ52" t="str">
        <f t="shared" si="146"/>
        <v>32 Health and social care associate professionals</v>
      </c>
      <c r="CA52" s="18">
        <f t="shared" si="132"/>
        <v>0.73268832260297567</v>
      </c>
      <c r="CB52" s="18">
        <f t="shared" si="132"/>
        <v>0.77510847707844921</v>
      </c>
      <c r="CC52" s="18">
        <f t="shared" si="132"/>
        <v>0.70582948251433097</v>
      </c>
      <c r="CD52" s="18">
        <f t="shared" si="132"/>
        <v>0.98011009591155995</v>
      </c>
      <c r="CE52" s="18">
        <f t="shared" si="132"/>
        <v>0.88789941727007138</v>
      </c>
      <c r="CG52" s="68">
        <f t="shared" si="133"/>
        <v>-30.115739273424619</v>
      </c>
      <c r="CH52" s="69">
        <f t="shared" si="134"/>
        <v>45.860816587161636</v>
      </c>
      <c r="CI52" s="69">
        <f t="shared" si="135"/>
        <v>15.745077313737013</v>
      </c>
      <c r="CK52" t="str">
        <f t="shared" si="147"/>
        <v>32 Health and social care associate professionals</v>
      </c>
      <c r="CL52" s="18">
        <f t="shared" si="136"/>
        <v>0.23839243205224855</v>
      </c>
      <c r="CM52" s="18">
        <f t="shared" si="136"/>
        <v>0.32023651381123208</v>
      </c>
      <c r="CN52" s="18">
        <f t="shared" si="136"/>
        <v>0.37976312335662954</v>
      </c>
      <c r="CO52" s="18">
        <f t="shared" si="136"/>
        <v>0.61693865891811106</v>
      </c>
      <c r="CP52" s="18">
        <f t="shared" si="136"/>
        <v>0.87980072489038919</v>
      </c>
      <c r="CR52" s="68">
        <f t="shared" si="137"/>
        <v>-5.6638598165397847</v>
      </c>
      <c r="CS52" s="69">
        <f t="shared" si="138"/>
        <v>42.762713587085585</v>
      </c>
      <c r="CT52" s="69">
        <f t="shared" si="139"/>
        <v>37.098853770545794</v>
      </c>
    </row>
    <row r="53" spans="1:98" x14ac:dyDescent="0.2">
      <c r="A53" t="str">
        <f t="shared" si="103"/>
        <v>33 Protective service occupations</v>
      </c>
      <c r="B53" s="18">
        <f t="shared" si="104"/>
        <v>0.30151424219087669</v>
      </c>
      <c r="C53" s="18">
        <f t="shared" si="104"/>
        <v>0.29746868902142837</v>
      </c>
      <c r="D53" s="18">
        <f t="shared" si="104"/>
        <v>0.27415324853524925</v>
      </c>
      <c r="E53" s="18">
        <f t="shared" si="104"/>
        <v>0.25677487743153182</v>
      </c>
      <c r="F53" s="18">
        <f t="shared" si="104"/>
        <v>0.2883119886634754</v>
      </c>
      <c r="H53" s="68">
        <f t="shared" si="105"/>
        <v>100.32433901104456</v>
      </c>
      <c r="I53" s="69">
        <f t="shared" si="106"/>
        <v>51.796550879799454</v>
      </c>
      <c r="J53" s="69">
        <f t="shared" si="107"/>
        <v>152.12088989084401</v>
      </c>
      <c r="L53" t="str">
        <f t="shared" si="140"/>
        <v>33 Protective service occupations</v>
      </c>
      <c r="M53" s="18">
        <f t="shared" si="108"/>
        <v>0.63376437041904987</v>
      </c>
      <c r="N53" s="18">
        <f t="shared" si="108"/>
        <v>0.59099530828668678</v>
      </c>
      <c r="O53" s="18">
        <f t="shared" si="108"/>
        <v>0.54579940313577746</v>
      </c>
      <c r="P53" s="18">
        <f t="shared" si="108"/>
        <v>0.46052079065035945</v>
      </c>
      <c r="Q53" s="18">
        <f t="shared" si="108"/>
        <v>0.50516444491155232</v>
      </c>
      <c r="S53" s="68">
        <f t="shared" si="109"/>
        <v>74.962962675612346</v>
      </c>
      <c r="T53" s="69">
        <f t="shared" si="110"/>
        <v>40.447561179636352</v>
      </c>
      <c r="U53" s="69">
        <f t="shared" si="111"/>
        <v>115.4105238552487</v>
      </c>
      <c r="W53" t="str">
        <f t="shared" si="141"/>
        <v>33 Protective service occupations</v>
      </c>
      <c r="X53" s="18">
        <f t="shared" si="112"/>
        <v>1.2646930278413788</v>
      </c>
      <c r="Y53" s="18">
        <f t="shared" si="112"/>
        <v>1.2588291224610768</v>
      </c>
      <c r="Z53" s="18">
        <f t="shared" si="112"/>
        <v>1.3350032600398474</v>
      </c>
      <c r="AA53" s="18">
        <f t="shared" si="112"/>
        <v>1.1267100755336554</v>
      </c>
      <c r="AB53" s="18">
        <f t="shared" si="112"/>
        <v>1.3705625160168522</v>
      </c>
      <c r="AD53" s="68">
        <f t="shared" si="113"/>
        <v>26.467369098693176</v>
      </c>
      <c r="AE53" s="69">
        <f t="shared" si="114"/>
        <v>43.515794160274076</v>
      </c>
      <c r="AF53" s="69">
        <f t="shared" si="115"/>
        <v>69.983163258967252</v>
      </c>
      <c r="AH53" t="str">
        <f t="shared" si="142"/>
        <v>33 Protective service occupations</v>
      </c>
      <c r="AI53" s="18">
        <f t="shared" si="116"/>
        <v>1.1689162788117526</v>
      </c>
      <c r="AJ53" s="18">
        <f t="shared" si="116"/>
        <v>1.2935913841680331</v>
      </c>
      <c r="AK53" s="18">
        <f t="shared" si="116"/>
        <v>1.3430647642423468</v>
      </c>
      <c r="AL53" s="18">
        <f t="shared" si="116"/>
        <v>1.272132743693688</v>
      </c>
      <c r="AM53" s="18">
        <f t="shared" si="116"/>
        <v>1.5914713720900178</v>
      </c>
      <c r="AO53" s="68">
        <f t="shared" si="117"/>
        <v>30.624074036393385</v>
      </c>
      <c r="AP53" s="69">
        <f t="shared" si="118"/>
        <v>38.867297713493002</v>
      </c>
      <c r="AQ53" s="69">
        <f t="shared" si="119"/>
        <v>69.491371749886383</v>
      </c>
      <c r="AS53" t="str">
        <f t="shared" si="143"/>
        <v>33 Protective service occupations</v>
      </c>
      <c r="AT53" s="18">
        <f t="shared" si="120"/>
        <v>1.0991005243504504</v>
      </c>
      <c r="AU53" s="18">
        <f t="shared" si="120"/>
        <v>0.96548787021522964</v>
      </c>
      <c r="AV53" s="18">
        <f t="shared" si="120"/>
        <v>1.0051520828694409</v>
      </c>
      <c r="AW53" s="18">
        <f t="shared" si="120"/>
        <v>0.77457064146956844</v>
      </c>
      <c r="AX53" s="18">
        <f t="shared" si="120"/>
        <v>0.81339340462793563</v>
      </c>
      <c r="AZ53" s="68">
        <f t="shared" si="121"/>
        <v>-3.1914981368580659</v>
      </c>
      <c r="BA53" s="69">
        <f t="shared" si="122"/>
        <v>32.23313214153049</v>
      </c>
      <c r="BB53" s="69">
        <f t="shared" si="123"/>
        <v>29.041634004672424</v>
      </c>
      <c r="BD53" t="str">
        <f t="shared" si="144"/>
        <v>33 Protective service occupations</v>
      </c>
      <c r="BE53" s="18">
        <f t="shared" si="124"/>
        <v>1.006392619392239</v>
      </c>
      <c r="BF53" s="18">
        <f t="shared" si="124"/>
        <v>0.98538641931656501</v>
      </c>
      <c r="BG53" s="18">
        <f t="shared" si="124"/>
        <v>1.0812751698543892</v>
      </c>
      <c r="BH53" s="18">
        <f t="shared" si="124"/>
        <v>0.87411149618534922</v>
      </c>
      <c r="BI53" s="18">
        <f t="shared" si="124"/>
        <v>0.82891224401046659</v>
      </c>
      <c r="BK53" s="68">
        <f t="shared" si="125"/>
        <v>-19.887783524895134</v>
      </c>
      <c r="BL53" s="69">
        <f t="shared" si="126"/>
        <v>21.55975802912014</v>
      </c>
      <c r="BM53" s="69">
        <f t="shared" si="127"/>
        <v>1.6719745042250052</v>
      </c>
      <c r="BO53" t="str">
        <f t="shared" si="145"/>
        <v>33 Protective service occupations</v>
      </c>
      <c r="BP53" s="18">
        <f t="shared" si="128"/>
        <v>1.1234102772932719</v>
      </c>
      <c r="BQ53" s="18">
        <f t="shared" si="128"/>
        <v>1.1388659763734048</v>
      </c>
      <c r="BR53" s="18">
        <f t="shared" si="128"/>
        <v>1.2813471364225628</v>
      </c>
      <c r="BS53" s="18">
        <f t="shared" si="128"/>
        <v>1.014735246691822</v>
      </c>
      <c r="BT53" s="18">
        <f t="shared" si="128"/>
        <v>0.93392621170509793</v>
      </c>
      <c r="BV53" s="68">
        <f t="shared" si="129"/>
        <v>-31.333217820882481</v>
      </c>
      <c r="BW53" s="69">
        <f t="shared" si="130"/>
        <v>24.545399050024962</v>
      </c>
      <c r="BX53" s="69">
        <f t="shared" si="131"/>
        <v>-6.7878187708575179</v>
      </c>
      <c r="BZ53" t="str">
        <f t="shared" si="146"/>
        <v>33 Protective service occupations</v>
      </c>
      <c r="CA53" s="18">
        <f t="shared" si="132"/>
        <v>0.96677456612437229</v>
      </c>
      <c r="CB53" s="18">
        <f t="shared" si="132"/>
        <v>1.0044177516713104</v>
      </c>
      <c r="CC53" s="18">
        <f t="shared" si="132"/>
        <v>1.1279127574193335</v>
      </c>
      <c r="CD53" s="18">
        <f t="shared" si="132"/>
        <v>0.94009494554534978</v>
      </c>
      <c r="CE53" s="18">
        <f t="shared" si="132"/>
        <v>0.9740990395005511</v>
      </c>
      <c r="CG53" s="68">
        <f t="shared" si="133"/>
        <v>-52.021904392650299</v>
      </c>
      <c r="CH53" s="69">
        <f t="shared" si="134"/>
        <v>22.888402641631199</v>
      </c>
      <c r="CI53" s="69">
        <f t="shared" si="135"/>
        <v>-29.133501751019097</v>
      </c>
      <c r="CK53" t="str">
        <f t="shared" si="147"/>
        <v>33 Protective service occupations</v>
      </c>
      <c r="CL53" s="18">
        <f t="shared" si="136"/>
        <v>0.43091571035954118</v>
      </c>
      <c r="CM53" s="18">
        <f t="shared" si="136"/>
        <v>0.39764221785243087</v>
      </c>
      <c r="CN53" s="18">
        <f t="shared" si="136"/>
        <v>0.44774317839274519</v>
      </c>
      <c r="CO53" s="18">
        <f t="shared" si="136"/>
        <v>0.49102477770504704</v>
      </c>
      <c r="CP53" s="18">
        <f t="shared" si="136"/>
        <v>0.61443173322209566</v>
      </c>
      <c r="CR53" s="68">
        <f t="shared" si="137"/>
        <v>-44.120663919495016</v>
      </c>
      <c r="CS53" s="69">
        <f t="shared" si="138"/>
        <v>15.753931086266146</v>
      </c>
      <c r="CT53" s="69">
        <f t="shared" si="139"/>
        <v>-28.36673283322887</v>
      </c>
    </row>
    <row r="54" spans="1:98" x14ac:dyDescent="0.2">
      <c r="A54" t="str">
        <f t="shared" si="103"/>
        <v>34 Culture, media and sports occupations</v>
      </c>
      <c r="B54" s="18">
        <f t="shared" si="104"/>
        <v>0.90061831150128036</v>
      </c>
      <c r="C54" s="18">
        <f t="shared" si="104"/>
        <v>1.0289290513352343</v>
      </c>
      <c r="D54" s="18">
        <f t="shared" si="104"/>
        <v>1.0608493364092675</v>
      </c>
      <c r="E54" s="18">
        <f t="shared" si="104"/>
        <v>0.96436903772697036</v>
      </c>
      <c r="F54" s="18">
        <f t="shared" si="104"/>
        <v>0.93783200395896915</v>
      </c>
      <c r="H54" s="68">
        <f t="shared" si="105"/>
        <v>68.39754397783642</v>
      </c>
      <c r="I54" s="69">
        <f t="shared" si="106"/>
        <v>65.613746637392595</v>
      </c>
      <c r="J54" s="69">
        <f t="shared" si="107"/>
        <v>134.011290615229</v>
      </c>
      <c r="L54" t="str">
        <f t="shared" si="140"/>
        <v>34 Culture, media and sports occupations</v>
      </c>
      <c r="M54" s="18">
        <f t="shared" si="108"/>
        <v>2.9131655879779821</v>
      </c>
      <c r="N54" s="18">
        <f t="shared" si="108"/>
        <v>2.9639636533493841</v>
      </c>
      <c r="O54" s="18">
        <f t="shared" si="108"/>
        <v>2.9683746441711811</v>
      </c>
      <c r="P54" s="18">
        <f t="shared" si="108"/>
        <v>2.4047579922233808</v>
      </c>
      <c r="Q54" s="18">
        <f t="shared" si="108"/>
        <v>2.214765991782115</v>
      </c>
      <c r="S54" s="68">
        <f t="shared" si="109"/>
        <v>41.044299281380951</v>
      </c>
      <c r="T54" s="69">
        <f t="shared" si="110"/>
        <v>56.377165666938254</v>
      </c>
      <c r="U54" s="69">
        <f t="shared" si="111"/>
        <v>97.421464948319198</v>
      </c>
      <c r="W54" t="str">
        <f t="shared" si="141"/>
        <v>34 Culture, media and sports occupations</v>
      </c>
      <c r="X54" s="18">
        <f t="shared" si="112"/>
        <v>3.536249458892847</v>
      </c>
      <c r="Y54" s="18">
        <f t="shared" si="112"/>
        <v>3.4992088851161549</v>
      </c>
      <c r="Z54" s="18">
        <f t="shared" si="112"/>
        <v>3.3363007510325304</v>
      </c>
      <c r="AA54" s="18">
        <f t="shared" si="112"/>
        <v>2.7083387720576755</v>
      </c>
      <c r="AB54" s="18">
        <f t="shared" si="112"/>
        <v>2.5341813758386649</v>
      </c>
      <c r="AD54" s="68">
        <f t="shared" si="113"/>
        <v>-6.4304670022387072</v>
      </c>
      <c r="AE54" s="69">
        <f t="shared" si="114"/>
        <v>44.265184765450748</v>
      </c>
      <c r="AF54" s="69">
        <f t="shared" si="115"/>
        <v>37.834717763212041</v>
      </c>
      <c r="AH54" t="str">
        <f t="shared" si="142"/>
        <v>34 Culture, media and sports occupations</v>
      </c>
      <c r="AI54" s="18">
        <f t="shared" si="116"/>
        <v>1.6010288400347239</v>
      </c>
      <c r="AJ54" s="18">
        <f t="shared" si="116"/>
        <v>1.6604818584013086</v>
      </c>
      <c r="AK54" s="18">
        <f t="shared" si="116"/>
        <v>1.7546337895050561</v>
      </c>
      <c r="AL54" s="18">
        <f t="shared" si="116"/>
        <v>1.6056139961662632</v>
      </c>
      <c r="AM54" s="18">
        <f t="shared" si="116"/>
        <v>1.8750913123457915</v>
      </c>
      <c r="AO54" s="68">
        <f t="shared" si="117"/>
        <v>17.803252866339594</v>
      </c>
      <c r="AP54" s="69">
        <f t="shared" si="118"/>
        <v>50.73886728169321</v>
      </c>
      <c r="AQ54" s="69">
        <f t="shared" si="119"/>
        <v>68.542120148032808</v>
      </c>
      <c r="AS54" t="str">
        <f t="shared" si="143"/>
        <v>34 Culture, media and sports occupations</v>
      </c>
      <c r="AT54" s="18">
        <f t="shared" si="120"/>
        <v>2.0391434375278226</v>
      </c>
      <c r="AU54" s="18">
        <f t="shared" si="120"/>
        <v>1.93574081864002</v>
      </c>
      <c r="AV54" s="18">
        <f t="shared" si="120"/>
        <v>1.8533181289227849</v>
      </c>
      <c r="AW54" s="18">
        <f t="shared" si="120"/>
        <v>1.435029098076859</v>
      </c>
      <c r="AX54" s="18">
        <f t="shared" si="120"/>
        <v>1.2467692373425552</v>
      </c>
      <c r="AZ54" s="68">
        <f t="shared" si="121"/>
        <v>-19.52134053969403</v>
      </c>
      <c r="BA54" s="69">
        <f t="shared" si="122"/>
        <v>39.142854370150751</v>
      </c>
      <c r="BB54" s="69">
        <f t="shared" si="123"/>
        <v>19.62151383045672</v>
      </c>
      <c r="BD54" t="str">
        <f t="shared" si="144"/>
        <v>34 Culture, media and sports occupations</v>
      </c>
      <c r="BE54" s="18">
        <f t="shared" si="124"/>
        <v>1.3584645628767049</v>
      </c>
      <c r="BF54" s="18">
        <f t="shared" si="124"/>
        <v>1.2900103597147698</v>
      </c>
      <c r="BG54" s="18">
        <f t="shared" si="124"/>
        <v>1.4009524480918256</v>
      </c>
      <c r="BH54" s="18">
        <f t="shared" si="124"/>
        <v>1.1467807343714571</v>
      </c>
      <c r="BI54" s="18">
        <f t="shared" si="124"/>
        <v>1.2348670316810577</v>
      </c>
      <c r="BK54" s="68">
        <f t="shared" si="125"/>
        <v>-7.8865126896886908</v>
      </c>
      <c r="BL54" s="69">
        <f t="shared" si="126"/>
        <v>34.835173292156952</v>
      </c>
      <c r="BM54" s="69">
        <f t="shared" si="127"/>
        <v>26.948660602468262</v>
      </c>
      <c r="BO54" t="str">
        <f t="shared" si="145"/>
        <v>34 Culture, media and sports occupations</v>
      </c>
      <c r="BP54" s="18">
        <f t="shared" si="128"/>
        <v>0.71485385594452555</v>
      </c>
      <c r="BQ54" s="18">
        <f t="shared" si="128"/>
        <v>0.6331761274779022</v>
      </c>
      <c r="BR54" s="18">
        <f t="shared" si="128"/>
        <v>0.67082077400285078</v>
      </c>
      <c r="BS54" s="18">
        <f t="shared" si="128"/>
        <v>0.51649105839512599</v>
      </c>
      <c r="BT54" s="18">
        <f t="shared" si="128"/>
        <v>0.45136944345045854</v>
      </c>
      <c r="BV54" s="68">
        <f t="shared" si="129"/>
        <v>-36.609148414153154</v>
      </c>
      <c r="BW54" s="69">
        <f t="shared" si="130"/>
        <v>29.377468033374914</v>
      </c>
      <c r="BX54" s="69">
        <f t="shared" si="131"/>
        <v>-7.2316803807782355</v>
      </c>
      <c r="BZ54" t="str">
        <f t="shared" si="146"/>
        <v>34 Culture, media and sports occupations</v>
      </c>
      <c r="CA54" s="18">
        <f t="shared" si="132"/>
        <v>0.81970959674486588</v>
      </c>
      <c r="CB54" s="18">
        <f t="shared" si="132"/>
        <v>0.78059010340146773</v>
      </c>
      <c r="CC54" s="18">
        <f t="shared" si="132"/>
        <v>0.85128565576948501</v>
      </c>
      <c r="CD54" s="18">
        <f t="shared" si="132"/>
        <v>0.61071480811727508</v>
      </c>
      <c r="CE54" s="18">
        <f t="shared" si="132"/>
        <v>0.51542894073511791</v>
      </c>
      <c r="CG54" s="68">
        <f t="shared" si="133"/>
        <v>-66.363648382186852</v>
      </c>
      <c r="CH54" s="69">
        <f t="shared" si="134"/>
        <v>19.950464638223472</v>
      </c>
      <c r="CI54" s="69">
        <f t="shared" si="135"/>
        <v>-46.413183743963373</v>
      </c>
      <c r="CK54" t="str">
        <f t="shared" si="147"/>
        <v>34 Culture, media and sports occupations</v>
      </c>
      <c r="CL54" s="18">
        <f t="shared" si="136"/>
        <v>0.76360899061201537</v>
      </c>
      <c r="CM54" s="18">
        <f t="shared" si="136"/>
        <v>0.96268582910188882</v>
      </c>
      <c r="CN54" s="18">
        <f t="shared" si="136"/>
        <v>1.047153117082775</v>
      </c>
      <c r="CO54" s="18">
        <f t="shared" si="136"/>
        <v>1.0072392692260006</v>
      </c>
      <c r="CP54" s="18">
        <f t="shared" si="136"/>
        <v>1.1963487697510027</v>
      </c>
      <c r="CR54" s="68">
        <f t="shared" si="137"/>
        <v>-53.478447923004971</v>
      </c>
      <c r="CS54" s="69">
        <f t="shared" si="138"/>
        <v>21.894781038217047</v>
      </c>
      <c r="CT54" s="69">
        <f t="shared" si="139"/>
        <v>-31.583666884787924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5.4904841806109186</v>
      </c>
      <c r="C55" s="18">
        <f t="shared" si="148"/>
        <v>5.7064669322253927</v>
      </c>
      <c r="D55" s="18">
        <f t="shared" si="148"/>
        <v>5.5422818147046815</v>
      </c>
      <c r="E55" s="18">
        <f t="shared" si="148"/>
        <v>5.6857360865461368</v>
      </c>
      <c r="F55" s="18">
        <f t="shared" si="148"/>
        <v>6.2036730246042993</v>
      </c>
      <c r="H55" s="68">
        <f t="shared" si="105"/>
        <v>113.21841346528427</v>
      </c>
      <c r="I55" s="69">
        <f t="shared" si="106"/>
        <v>70.747051911407084</v>
      </c>
      <c r="J55" s="69">
        <f t="shared" si="107"/>
        <v>183.96546537669136</v>
      </c>
      <c r="L55" t="str">
        <f t="shared" si="140"/>
        <v>35 Business and public service associate professionals</v>
      </c>
      <c r="M55" s="18">
        <f t="shared" ref="M55:Q64" si="149">M18/M$35*100</f>
        <v>8.2736280245685325</v>
      </c>
      <c r="N55" s="18">
        <f t="shared" si="149"/>
        <v>8.3320803163321777</v>
      </c>
      <c r="O55" s="18">
        <f t="shared" si="149"/>
        <v>8.0793716642325268</v>
      </c>
      <c r="P55" s="18">
        <f t="shared" si="149"/>
        <v>8.0250538497771906</v>
      </c>
      <c r="Q55" s="18">
        <f t="shared" si="149"/>
        <v>8.0406440632024108</v>
      </c>
      <c r="S55" s="68">
        <f t="shared" si="109"/>
        <v>88.130692991408111</v>
      </c>
      <c r="T55" s="69">
        <f t="shared" si="110"/>
        <v>67.702501585465072</v>
      </c>
      <c r="U55" s="69">
        <f t="shared" si="111"/>
        <v>155.83319457687315</v>
      </c>
      <c r="W55" t="str">
        <f t="shared" si="141"/>
        <v>35 Business and public service associate professionals</v>
      </c>
      <c r="X55" s="18">
        <f t="shared" ref="X55:AB64" si="150">X18/X$35*100</f>
        <v>8.7086723894900278</v>
      </c>
      <c r="Y55" s="18">
        <f t="shared" si="150"/>
        <v>8.5463662699470291</v>
      </c>
      <c r="Z55" s="18">
        <f t="shared" si="150"/>
        <v>8.4403877703616264</v>
      </c>
      <c r="AA55" s="18">
        <f t="shared" si="150"/>
        <v>7.9673686930651115</v>
      </c>
      <c r="AB55" s="18">
        <f t="shared" si="150"/>
        <v>7.3033845577241099</v>
      </c>
      <c r="AD55" s="68">
        <f t="shared" si="113"/>
        <v>6.5917836782536847</v>
      </c>
      <c r="AE55" s="69">
        <f t="shared" si="114"/>
        <v>52.610680143060087</v>
      </c>
      <c r="AF55" s="69">
        <f t="shared" si="115"/>
        <v>59.202463821313778</v>
      </c>
      <c r="AH55" t="str">
        <f t="shared" si="142"/>
        <v>35 Business and public service associate professionals</v>
      </c>
      <c r="AI55" s="18">
        <f t="shared" ref="AI55:AM64" si="151">AI18/AI$35*100</f>
        <v>7.3290042894467806</v>
      </c>
      <c r="AJ55" s="18">
        <f t="shared" si="151"/>
        <v>8.1181677223434736</v>
      </c>
      <c r="AK55" s="18">
        <f t="shared" si="151"/>
        <v>8.3749613160870595</v>
      </c>
      <c r="AL55" s="18">
        <f t="shared" si="151"/>
        <v>8.6778060733577664</v>
      </c>
      <c r="AM55" s="18">
        <f t="shared" si="151"/>
        <v>8.6953163723006526</v>
      </c>
      <c r="AO55" s="68">
        <f t="shared" si="117"/>
        <v>14.452142742302943</v>
      </c>
      <c r="AP55" s="69">
        <f t="shared" si="118"/>
        <v>52.216031148827525</v>
      </c>
      <c r="AQ55" s="69">
        <f t="shared" si="119"/>
        <v>66.668173891130465</v>
      </c>
      <c r="AS55" t="str">
        <f t="shared" si="143"/>
        <v>35 Business and public service associate professionals</v>
      </c>
      <c r="AT55" s="18">
        <f t="shared" ref="AT55:AX64" si="152">AT18/AT$35*100</f>
        <v>7.0531190192470854</v>
      </c>
      <c r="AU55" s="18">
        <f t="shared" si="152"/>
        <v>7.2165060220903614</v>
      </c>
      <c r="AV55" s="18">
        <f t="shared" si="152"/>
        <v>7.3153051561981268</v>
      </c>
      <c r="AW55" s="18">
        <f t="shared" si="152"/>
        <v>7.1464361318607059</v>
      </c>
      <c r="AX55" s="18">
        <f t="shared" si="152"/>
        <v>6.8778189980741065</v>
      </c>
      <c r="AZ55" s="68">
        <f t="shared" si="121"/>
        <v>12.476792932981581</v>
      </c>
      <c r="BA55" s="69">
        <f t="shared" si="122"/>
        <v>50.336028770994844</v>
      </c>
      <c r="BB55" s="69">
        <f t="shared" si="123"/>
        <v>62.812821703976432</v>
      </c>
      <c r="BD55" t="str">
        <f t="shared" si="144"/>
        <v>35 Business and public service associate professionals</v>
      </c>
      <c r="BE55" s="18">
        <f t="shared" ref="BE55:BI64" si="153">BE18/BE$35*100</f>
        <v>5.413256332513205</v>
      </c>
      <c r="BF55" s="18">
        <f t="shared" si="153"/>
        <v>5.5254903035070635</v>
      </c>
      <c r="BG55" s="18">
        <f t="shared" si="153"/>
        <v>5.8188505919992188</v>
      </c>
      <c r="BH55" s="18">
        <f t="shared" si="153"/>
        <v>5.4694928964170169</v>
      </c>
      <c r="BI55" s="18">
        <f t="shared" si="153"/>
        <v>5.2500361431760236</v>
      </c>
      <c r="BK55" s="68">
        <f t="shared" si="125"/>
        <v>-5.7130667918300579</v>
      </c>
      <c r="BL55" s="69">
        <f t="shared" si="126"/>
        <v>40.372343812482484</v>
      </c>
      <c r="BM55" s="69">
        <f t="shared" si="127"/>
        <v>34.659277020652418</v>
      </c>
      <c r="BO55" t="str">
        <f t="shared" si="145"/>
        <v>35 Business and public service associate professionals</v>
      </c>
      <c r="BP55" s="18">
        <f t="shared" ref="BP55:BT64" si="154">BP18/BP$35*100</f>
        <v>4.4343806172556963</v>
      </c>
      <c r="BQ55" s="18">
        <f t="shared" si="154"/>
        <v>4.4623358047589523</v>
      </c>
      <c r="BR55" s="18">
        <f t="shared" si="154"/>
        <v>4.699667757401337</v>
      </c>
      <c r="BS55" s="18">
        <f t="shared" si="154"/>
        <v>4.3063928197501893</v>
      </c>
      <c r="BT55" s="18">
        <f t="shared" si="154"/>
        <v>4.0349646752317589</v>
      </c>
      <c r="BV55" s="68">
        <f t="shared" si="129"/>
        <v>-19.113971014499281</v>
      </c>
      <c r="BW55" s="69">
        <f t="shared" si="130"/>
        <v>38.775736425733506</v>
      </c>
      <c r="BX55" s="69">
        <f t="shared" si="131"/>
        <v>19.661765411234221</v>
      </c>
      <c r="BZ55" t="str">
        <f t="shared" si="146"/>
        <v>35 Business and public service associate professionals</v>
      </c>
      <c r="CA55" s="18">
        <f t="shared" ref="CA55:CE64" si="155">CA18/CA$35*100</f>
        <v>4.0506996854241226</v>
      </c>
      <c r="CB55" s="18">
        <f t="shared" si="155"/>
        <v>4.4387420308115484</v>
      </c>
      <c r="CC55" s="18">
        <f t="shared" si="155"/>
        <v>4.7945619282684637</v>
      </c>
      <c r="CD55" s="18">
        <f t="shared" si="155"/>
        <v>4.5726793235861827</v>
      </c>
      <c r="CE55" s="18">
        <f t="shared" si="155"/>
        <v>4.7349643832619126</v>
      </c>
      <c r="CG55" s="68">
        <f t="shared" si="133"/>
        <v>-45.136541248374854</v>
      </c>
      <c r="CH55" s="69">
        <f t="shared" si="134"/>
        <v>27.828382610271802</v>
      </c>
      <c r="CI55" s="69">
        <f t="shared" si="135"/>
        <v>-17.308158638103048</v>
      </c>
      <c r="CK55" t="str">
        <f t="shared" si="147"/>
        <v>35 Business and public service associate professionals</v>
      </c>
      <c r="CL55" s="18">
        <f t="shared" ref="CL55:CP64" si="156">CL18/CL$35*100</f>
        <v>2.3047611398870602</v>
      </c>
      <c r="CM55" s="18">
        <f t="shared" si="156"/>
        <v>2.7742583150850568</v>
      </c>
      <c r="CN55" s="18">
        <f t="shared" si="156"/>
        <v>3.2199004329606185</v>
      </c>
      <c r="CO55" s="18">
        <f t="shared" si="156"/>
        <v>3.2632286723288426</v>
      </c>
      <c r="CP55" s="18">
        <f t="shared" si="156"/>
        <v>4.4019234181536033</v>
      </c>
      <c r="CR55" s="68">
        <f t="shared" si="137"/>
        <v>-44.331871865997655</v>
      </c>
      <c r="CS55" s="69">
        <f t="shared" si="138"/>
        <v>21.855488204105605</v>
      </c>
      <c r="CT55" s="69">
        <f t="shared" si="139"/>
        <v>-22.476383661892051</v>
      </c>
    </row>
    <row r="56" spans="1:98" x14ac:dyDescent="0.2">
      <c r="A56" t="str">
        <f t="shared" si="103"/>
        <v>41 Administrative occupations</v>
      </c>
      <c r="B56" s="18">
        <f t="shared" si="148"/>
        <v>4.3416215658640178</v>
      </c>
      <c r="C56" s="18">
        <f t="shared" si="148"/>
        <v>4.2642107121360473</v>
      </c>
      <c r="D56" s="18">
        <f t="shared" si="148"/>
        <v>4.5760393873364276</v>
      </c>
      <c r="E56" s="18">
        <f t="shared" si="148"/>
        <v>4.9705363169507626</v>
      </c>
      <c r="F56" s="18">
        <f t="shared" si="148"/>
        <v>5.7530290203552559</v>
      </c>
      <c r="H56" s="68">
        <f t="shared" si="105"/>
        <v>139.48108876349167</v>
      </c>
      <c r="I56" s="69">
        <f t="shared" si="106"/>
        <v>82.599656848209975</v>
      </c>
      <c r="J56" s="69">
        <f t="shared" si="107"/>
        <v>222.08074561170164</v>
      </c>
      <c r="L56" t="str">
        <f t="shared" si="140"/>
        <v>41 Administrative occupations</v>
      </c>
      <c r="M56" s="18">
        <f t="shared" si="149"/>
        <v>6.3634669030661977</v>
      </c>
      <c r="N56" s="18">
        <f t="shared" si="149"/>
        <v>6.1945955557807419</v>
      </c>
      <c r="O56" s="18">
        <f t="shared" si="149"/>
        <v>6.6881959360841581</v>
      </c>
      <c r="P56" s="18">
        <f t="shared" si="149"/>
        <v>7.2145196662582993</v>
      </c>
      <c r="Q56" s="18">
        <f t="shared" si="149"/>
        <v>7.3870558382202356</v>
      </c>
      <c r="S56" s="68">
        <f t="shared" si="109"/>
        <v>108.78956947006455</v>
      </c>
      <c r="T56" s="69">
        <f t="shared" si="110"/>
        <v>79.765281448746705</v>
      </c>
      <c r="U56" s="69">
        <f t="shared" si="111"/>
        <v>188.55485091881127</v>
      </c>
      <c r="W56" t="str">
        <f t="shared" si="141"/>
        <v>41 Administrative occupations</v>
      </c>
      <c r="X56" s="18">
        <f t="shared" si="150"/>
        <v>10.542614261824006</v>
      </c>
      <c r="Y56" s="18">
        <f t="shared" si="150"/>
        <v>9.9070127550183074</v>
      </c>
      <c r="Z56" s="18">
        <f t="shared" si="150"/>
        <v>10.62759617120431</v>
      </c>
      <c r="AA56" s="18">
        <f t="shared" si="150"/>
        <v>11.460140993396646</v>
      </c>
      <c r="AB56" s="18">
        <f t="shared" si="150"/>
        <v>11.937538558763469</v>
      </c>
      <c r="AD56" s="68">
        <f t="shared" si="113"/>
        <v>38.369924507317975</v>
      </c>
      <c r="AE56" s="69">
        <f t="shared" si="114"/>
        <v>68.64232596245327</v>
      </c>
      <c r="AF56" s="69">
        <f t="shared" si="115"/>
        <v>107.01225046977126</v>
      </c>
      <c r="AH56" t="str">
        <f t="shared" si="142"/>
        <v>41 Administrative occupations</v>
      </c>
      <c r="AI56" s="18">
        <f t="shared" si="151"/>
        <v>11.459977796300706</v>
      </c>
      <c r="AJ56" s="18">
        <f t="shared" si="151"/>
        <v>11.952318859043219</v>
      </c>
      <c r="AK56" s="18">
        <f t="shared" si="151"/>
        <v>13.013061574373955</v>
      </c>
      <c r="AL56" s="18">
        <f t="shared" si="151"/>
        <v>14.60891342031638</v>
      </c>
      <c r="AM56" s="18">
        <f t="shared" si="151"/>
        <v>15.720434533487207</v>
      </c>
      <c r="AO56" s="68">
        <f t="shared" si="117"/>
        <v>33.170003460529095</v>
      </c>
      <c r="AP56" s="69">
        <f t="shared" si="118"/>
        <v>70.636294120173901</v>
      </c>
      <c r="AQ56" s="69">
        <f t="shared" si="119"/>
        <v>103.80629758070299</v>
      </c>
      <c r="AS56" t="str">
        <f t="shared" si="143"/>
        <v>41 Administrative occupations</v>
      </c>
      <c r="AT56" s="18">
        <f t="shared" si="152"/>
        <v>12.325885765384584</v>
      </c>
      <c r="AU56" s="18">
        <f t="shared" si="152"/>
        <v>11.956157712478811</v>
      </c>
      <c r="AV56" s="18">
        <f t="shared" si="152"/>
        <v>13.212824883139326</v>
      </c>
      <c r="AW56" s="18">
        <f t="shared" si="152"/>
        <v>13.55760813262159</v>
      </c>
      <c r="AX56" s="18">
        <f t="shared" si="152"/>
        <v>13.774610516131178</v>
      </c>
      <c r="AZ56" s="68">
        <f t="shared" si="121"/>
        <v>24.717753197306401</v>
      </c>
      <c r="BA56" s="69">
        <f t="shared" si="122"/>
        <v>63.022567059515943</v>
      </c>
      <c r="BB56" s="69">
        <f t="shared" si="123"/>
        <v>87.740320256822343</v>
      </c>
      <c r="BD56" t="str">
        <f t="shared" si="144"/>
        <v>41 Administrative occupations</v>
      </c>
      <c r="BE56" s="18">
        <f t="shared" si="153"/>
        <v>10.695580672254104</v>
      </c>
      <c r="BF56" s="18">
        <f t="shared" si="153"/>
        <v>9.9665152481229846</v>
      </c>
      <c r="BG56" s="18">
        <f t="shared" si="153"/>
        <v>10.559015739412519</v>
      </c>
      <c r="BH56" s="18">
        <f t="shared" si="153"/>
        <v>10.331551501647173</v>
      </c>
      <c r="BI56" s="18">
        <f t="shared" si="153"/>
        <v>9.3342376562231131</v>
      </c>
      <c r="BK56" s="68">
        <f t="shared" si="125"/>
        <v>-7.6191742652376329</v>
      </c>
      <c r="BL56" s="69">
        <f t="shared" si="126"/>
        <v>45.596947181744532</v>
      </c>
      <c r="BM56" s="69">
        <f t="shared" si="127"/>
        <v>37.9777729165069</v>
      </c>
      <c r="BO56" t="str">
        <f t="shared" si="145"/>
        <v>41 Administrative occupations</v>
      </c>
      <c r="BP56" s="18">
        <f t="shared" si="154"/>
        <v>12.527234240191524</v>
      </c>
      <c r="BQ56" s="18">
        <f t="shared" si="154"/>
        <v>11.846802255494683</v>
      </c>
      <c r="BR56" s="18">
        <f t="shared" si="154"/>
        <v>12.493890824176681</v>
      </c>
      <c r="BS56" s="18">
        <f t="shared" si="154"/>
        <v>12.254881532321296</v>
      </c>
      <c r="BT56" s="18">
        <f t="shared" si="154"/>
        <v>10.616463502945798</v>
      </c>
      <c r="BV56" s="68">
        <f t="shared" si="129"/>
        <v>-19.945988582263428</v>
      </c>
      <c r="BW56" s="69">
        <f t="shared" si="130"/>
        <v>43.517346809025518</v>
      </c>
      <c r="BX56" s="69">
        <f t="shared" si="131"/>
        <v>23.571358226762094</v>
      </c>
      <c r="BZ56" t="str">
        <f t="shared" si="146"/>
        <v>41 Administrative occupations</v>
      </c>
      <c r="CA56" s="18">
        <f t="shared" si="155"/>
        <v>9.886186051997683</v>
      </c>
      <c r="CB56" s="18">
        <f t="shared" si="155"/>
        <v>8.6993096705797957</v>
      </c>
      <c r="CC56" s="18">
        <f t="shared" si="155"/>
        <v>8.6681882840331745</v>
      </c>
      <c r="CD56" s="18">
        <f t="shared" si="155"/>
        <v>7.5631331838015665</v>
      </c>
      <c r="CE56" s="18">
        <f t="shared" si="155"/>
        <v>4.273466701752338</v>
      </c>
      <c r="CG56" s="68">
        <f t="shared" si="133"/>
        <v>-72.611554250820106</v>
      </c>
      <c r="CH56" s="69">
        <f t="shared" si="134"/>
        <v>23.275019351697971</v>
      </c>
      <c r="CI56" s="69">
        <f t="shared" si="135"/>
        <v>-49.336534899122142</v>
      </c>
      <c r="CK56" t="str">
        <f t="shared" si="147"/>
        <v>41 Administrative occupations</v>
      </c>
      <c r="CL56" s="18">
        <f t="shared" si="156"/>
        <v>6.4467281394862477</v>
      </c>
      <c r="CM56" s="18">
        <f t="shared" si="156"/>
        <v>6.3081636584781222</v>
      </c>
      <c r="CN56" s="18">
        <f t="shared" si="156"/>
        <v>7.2875925440612166</v>
      </c>
      <c r="CO56" s="18">
        <f t="shared" si="156"/>
        <v>8.0956157908372042</v>
      </c>
      <c r="CP56" s="18">
        <f t="shared" si="156"/>
        <v>10.008329803670071</v>
      </c>
      <c r="CR56" s="68">
        <f t="shared" si="137"/>
        <v>-44.077818678162785</v>
      </c>
      <c r="CS56" s="69">
        <f t="shared" si="138"/>
        <v>23.356658495904529</v>
      </c>
      <c r="CT56" s="69">
        <f t="shared" si="139"/>
        <v>-20.721160182258256</v>
      </c>
    </row>
    <row r="57" spans="1:98" x14ac:dyDescent="0.2">
      <c r="A57" t="str">
        <f t="shared" si="103"/>
        <v>42 Secretarial and related occupations</v>
      </c>
      <c r="B57" s="18">
        <f t="shared" si="148"/>
        <v>0.34395933993165934</v>
      </c>
      <c r="C57" s="18">
        <f t="shared" si="148"/>
        <v>0.29222441208620198</v>
      </c>
      <c r="D57" s="18">
        <f t="shared" si="148"/>
        <v>0.35640881721449513</v>
      </c>
      <c r="E57" s="18">
        <f t="shared" si="148"/>
        <v>0.40123766082826834</v>
      </c>
      <c r="F57" s="18">
        <f t="shared" si="148"/>
        <v>0.47101594102079086</v>
      </c>
      <c r="H57" s="68">
        <f t="shared" si="105"/>
        <v>151.73962396497404</v>
      </c>
      <c r="I57" s="69">
        <f t="shared" si="106"/>
        <v>101.38333801173151</v>
      </c>
      <c r="J57" s="69">
        <f t="shared" si="107"/>
        <v>253.12296197670557</v>
      </c>
      <c r="L57" t="str">
        <f t="shared" si="140"/>
        <v>42 Secretarial and related occupations</v>
      </c>
      <c r="M57" s="18">
        <f t="shared" si="149"/>
        <v>1.0013957672660314</v>
      </c>
      <c r="N57" s="18">
        <f t="shared" si="149"/>
        <v>0.89262218850252284</v>
      </c>
      <c r="O57" s="18">
        <f t="shared" si="149"/>
        <v>1.0164977081745046</v>
      </c>
      <c r="P57" s="18">
        <f t="shared" si="149"/>
        <v>1.0194013555188088</v>
      </c>
      <c r="Q57" s="18">
        <f t="shared" si="149"/>
        <v>0.62553849367578407</v>
      </c>
      <c r="S57" s="68">
        <f t="shared" si="109"/>
        <v>16.330619461346366</v>
      </c>
      <c r="T57" s="69">
        <f t="shared" si="110"/>
        <v>65.715414709093977</v>
      </c>
      <c r="U57" s="69">
        <f t="shared" si="111"/>
        <v>82.04603417044035</v>
      </c>
      <c r="W57" t="str">
        <f t="shared" si="141"/>
        <v>42 Secretarial and related occupations</v>
      </c>
      <c r="X57" s="18">
        <f t="shared" si="150"/>
        <v>1.660625002261948</v>
      </c>
      <c r="Y57" s="18">
        <f t="shared" si="150"/>
        <v>1.5107359749128295</v>
      </c>
      <c r="Z57" s="18">
        <f t="shared" si="150"/>
        <v>1.6171786157528081</v>
      </c>
      <c r="AA57" s="18">
        <f t="shared" si="150"/>
        <v>1.8420822153958512</v>
      </c>
      <c r="AB57" s="18">
        <f t="shared" si="150"/>
        <v>2.0498313927689855</v>
      </c>
      <c r="AD57" s="68">
        <f t="shared" si="113"/>
        <v>56.14285296688405</v>
      </c>
      <c r="AE57" s="69">
        <f t="shared" si="114"/>
        <v>83.313033200929695</v>
      </c>
      <c r="AF57" s="69">
        <f t="shared" si="115"/>
        <v>139.45588616781376</v>
      </c>
      <c r="AH57" t="str">
        <f t="shared" si="142"/>
        <v>42 Secretarial and related occupations</v>
      </c>
      <c r="AI57" s="18">
        <f t="shared" si="151"/>
        <v>2.4685616148655125</v>
      </c>
      <c r="AJ57" s="18">
        <f t="shared" si="151"/>
        <v>2.3420761494874696</v>
      </c>
      <c r="AK57" s="18">
        <f t="shared" si="151"/>
        <v>2.611023164602738</v>
      </c>
      <c r="AL57" s="18">
        <f t="shared" si="151"/>
        <v>2.7568594566588982</v>
      </c>
      <c r="AM57" s="18">
        <f t="shared" si="151"/>
        <v>2.4650609546517948</v>
      </c>
      <c r="AO57" s="68">
        <f t="shared" si="117"/>
        <v>4.0730512034277186</v>
      </c>
      <c r="AP57" s="69">
        <f t="shared" si="118"/>
        <v>63.793201544101954</v>
      </c>
      <c r="AQ57" s="69">
        <f t="shared" si="119"/>
        <v>67.866252747529671</v>
      </c>
      <c r="AS57" t="str">
        <f t="shared" si="143"/>
        <v>42 Secretarial and related occupations</v>
      </c>
      <c r="AT57" s="18">
        <f t="shared" si="152"/>
        <v>2.2160211348750685</v>
      </c>
      <c r="AU57" s="18">
        <f t="shared" si="152"/>
        <v>1.8190849363919921</v>
      </c>
      <c r="AV57" s="18">
        <f t="shared" si="152"/>
        <v>2.0667933825913654</v>
      </c>
      <c r="AW57" s="18">
        <f t="shared" si="152"/>
        <v>2.0425359556607137</v>
      </c>
      <c r="AX57" s="18">
        <f t="shared" si="152"/>
        <v>1.7970290804197504</v>
      </c>
      <c r="AZ57" s="68">
        <f t="shared" si="121"/>
        <v>4.0166044533304159</v>
      </c>
      <c r="BA57" s="69">
        <f t="shared" si="122"/>
        <v>58.747027683032194</v>
      </c>
      <c r="BB57" s="69">
        <f t="shared" si="123"/>
        <v>62.76363213636261</v>
      </c>
      <c r="BD57" t="str">
        <f t="shared" si="144"/>
        <v>42 Secretarial and related occupations</v>
      </c>
      <c r="BE57" s="18">
        <f t="shared" si="153"/>
        <v>2.1981897673663622</v>
      </c>
      <c r="BF57" s="18">
        <f t="shared" si="153"/>
        <v>1.8632173156225715</v>
      </c>
      <c r="BG57" s="18">
        <f t="shared" si="153"/>
        <v>1.8300172317201966</v>
      </c>
      <c r="BH57" s="18">
        <f t="shared" si="153"/>
        <v>1.6708586739561659</v>
      </c>
      <c r="BI57" s="18">
        <f t="shared" si="153"/>
        <v>0.48475187752129922</v>
      </c>
      <c r="BK57" s="68">
        <f t="shared" si="125"/>
        <v>-72.31842837309857</v>
      </c>
      <c r="BL57" s="69">
        <f t="shared" si="126"/>
        <v>35.088483200472247</v>
      </c>
      <c r="BM57" s="69">
        <f t="shared" si="127"/>
        <v>-37.229945172626323</v>
      </c>
      <c r="BO57" t="str">
        <f t="shared" si="145"/>
        <v>42 Secretarial and related occupations</v>
      </c>
      <c r="BP57" s="18">
        <f t="shared" si="154"/>
        <v>2.9265189213796603</v>
      </c>
      <c r="BQ57" s="18">
        <f t="shared" si="154"/>
        <v>2.2197630758459574</v>
      </c>
      <c r="BR57" s="18">
        <f t="shared" si="154"/>
        <v>2.1462173264060347</v>
      </c>
      <c r="BS57" s="18">
        <f t="shared" si="154"/>
        <v>1.4954317069628384</v>
      </c>
      <c r="BT57" s="18">
        <f t="shared" si="154"/>
        <v>0.42655151427341564</v>
      </c>
      <c r="BV57" s="68">
        <f t="shared" si="129"/>
        <v>-81.275995975603138</v>
      </c>
      <c r="BW57" s="69">
        <f t="shared" si="130"/>
        <v>26.778654632684979</v>
      </c>
      <c r="BX57" s="69">
        <f t="shared" si="131"/>
        <v>-54.497341342918148</v>
      </c>
      <c r="BZ57" t="str">
        <f t="shared" si="146"/>
        <v>42 Secretarial and related occupations</v>
      </c>
      <c r="CA57" s="18">
        <f t="shared" si="155"/>
        <v>3.6416205995721365</v>
      </c>
      <c r="CB57" s="18">
        <f t="shared" si="155"/>
        <v>3.4784530243447804</v>
      </c>
      <c r="CC57" s="18">
        <f t="shared" si="155"/>
        <v>3.1147412718502316</v>
      </c>
      <c r="CD57" s="18">
        <f t="shared" si="155"/>
        <v>2.7339616231219686</v>
      </c>
      <c r="CE57" s="18">
        <f t="shared" si="155"/>
        <v>0.84690921245786921</v>
      </c>
      <c r="CG57" s="68">
        <f t="shared" si="133"/>
        <v>-84.894667871149537</v>
      </c>
      <c r="CH57" s="69">
        <f t="shared" si="134"/>
        <v>24.581904563736003</v>
      </c>
      <c r="CI57" s="69">
        <f t="shared" si="135"/>
        <v>-60.31276330741354</v>
      </c>
      <c r="CK57" t="str">
        <f t="shared" si="147"/>
        <v>42 Secretarial and related occupations</v>
      </c>
      <c r="CL57" s="18">
        <f t="shared" si="156"/>
        <v>2.1793064312669896</v>
      </c>
      <c r="CM57" s="18">
        <f t="shared" si="156"/>
        <v>2.2322638966847812</v>
      </c>
      <c r="CN57" s="18">
        <f t="shared" si="156"/>
        <v>2.6138934932930962</v>
      </c>
      <c r="CO57" s="18">
        <f t="shared" si="156"/>
        <v>3.3628669471247727</v>
      </c>
      <c r="CP57" s="18">
        <f t="shared" si="156"/>
        <v>4.0192543381712946</v>
      </c>
      <c r="CR57" s="68">
        <f t="shared" si="137"/>
        <v>-37.387048053417494</v>
      </c>
      <c r="CS57" s="69">
        <f t="shared" si="138"/>
        <v>32.679866377168224</v>
      </c>
      <c r="CT57" s="69">
        <f t="shared" si="139"/>
        <v>-4.7071816762492693</v>
      </c>
    </row>
    <row r="58" spans="1:98" x14ac:dyDescent="0.2">
      <c r="A58" t="str">
        <f t="shared" si="103"/>
        <v>51 Skilled agricultural and related trades</v>
      </c>
      <c r="B58" s="18">
        <f t="shared" si="148"/>
        <v>0.13701820941649079</v>
      </c>
      <c r="C58" s="18">
        <f t="shared" si="148"/>
        <v>0.13982617518835189</v>
      </c>
      <c r="D58" s="18">
        <f t="shared" si="148"/>
        <v>0.1111902536570285</v>
      </c>
      <c r="E58" s="18">
        <f t="shared" si="148"/>
        <v>0.10799662233558852</v>
      </c>
      <c r="F58" s="18">
        <f t="shared" si="148"/>
        <v>0.13230164562874056</v>
      </c>
      <c r="H58" s="68">
        <f t="shared" si="105"/>
        <v>126.65376533039252</v>
      </c>
      <c r="I58" s="69">
        <f t="shared" si="106"/>
        <v>95.346810205027026</v>
      </c>
      <c r="J58" s="69">
        <f t="shared" si="107"/>
        <v>222.00057553541953</v>
      </c>
      <c r="L58" t="str">
        <f t="shared" si="140"/>
        <v>51 Skilled agricultural and related trades</v>
      </c>
      <c r="M58" s="18">
        <f t="shared" si="149"/>
        <v>0.18544002267962661</v>
      </c>
      <c r="N58" s="18">
        <f t="shared" si="149"/>
        <v>0.13383374791855607</v>
      </c>
      <c r="O58" s="18">
        <f t="shared" si="149"/>
        <v>0.11271732513363583</v>
      </c>
      <c r="P58" s="18">
        <f t="shared" si="149"/>
        <v>0.10773150848504129</v>
      </c>
      <c r="Q58" s="18">
        <f t="shared" si="149"/>
        <v>0.1065443002735823</v>
      </c>
      <c r="S58" s="68">
        <f t="shared" si="109"/>
        <v>78.684117672803282</v>
      </c>
      <c r="T58" s="69">
        <f t="shared" si="110"/>
        <v>71.645242346508098</v>
      </c>
      <c r="U58" s="69">
        <f t="shared" si="111"/>
        <v>150.32936001931139</v>
      </c>
      <c r="W58" t="str">
        <f t="shared" si="141"/>
        <v>51 Skilled agricultural and related trades</v>
      </c>
      <c r="X58" s="18">
        <f t="shared" si="150"/>
        <v>0.59966140608200624</v>
      </c>
      <c r="Y58" s="18">
        <f t="shared" si="150"/>
        <v>0.45139346272812392</v>
      </c>
      <c r="Z58" s="18">
        <f t="shared" si="150"/>
        <v>0.38418278177269605</v>
      </c>
      <c r="AA58" s="18">
        <f t="shared" si="150"/>
        <v>0.39745397278454653</v>
      </c>
      <c r="AB58" s="18">
        <f t="shared" si="150"/>
        <v>0.46603316411614459</v>
      </c>
      <c r="AD58" s="68">
        <f t="shared" si="113"/>
        <v>49.431063297096308</v>
      </c>
      <c r="AE58" s="69">
        <f t="shared" si="114"/>
        <v>82.363424571886696</v>
      </c>
      <c r="AF58" s="69">
        <f t="shared" si="115"/>
        <v>131.794487868983</v>
      </c>
      <c r="AH58" t="str">
        <f t="shared" si="142"/>
        <v>51 Skilled agricultural and related trades</v>
      </c>
      <c r="AI58" s="18">
        <f t="shared" si="151"/>
        <v>0.7762484757870457</v>
      </c>
      <c r="AJ58" s="18">
        <f t="shared" si="151"/>
        <v>0.73165361038964027</v>
      </c>
      <c r="AK58" s="18">
        <f t="shared" si="151"/>
        <v>0.58781638645902456</v>
      </c>
      <c r="AL58" s="18">
        <f t="shared" si="151"/>
        <v>0.68689664978224141</v>
      </c>
      <c r="AM58" s="18">
        <f t="shared" si="151"/>
        <v>0.8348347376515628</v>
      </c>
      <c r="AO58" s="68">
        <f t="shared" si="117"/>
        <v>56.559769282671745</v>
      </c>
      <c r="AP58" s="69">
        <f t="shared" si="118"/>
        <v>88.886242570470515</v>
      </c>
      <c r="AQ58" s="69">
        <f t="shared" si="119"/>
        <v>145.44601185314227</v>
      </c>
      <c r="AS58" t="str">
        <f t="shared" si="143"/>
        <v>51 Skilled agricultural and related trades</v>
      </c>
      <c r="AT58" s="18">
        <f t="shared" si="152"/>
        <v>1.443112920627426</v>
      </c>
      <c r="AU58" s="18">
        <f t="shared" si="152"/>
        <v>1.2349354013843075</v>
      </c>
      <c r="AV58" s="18">
        <f t="shared" si="152"/>
        <v>1.0040630443393859</v>
      </c>
      <c r="AW58" s="18">
        <f t="shared" si="152"/>
        <v>1.1026020625000628</v>
      </c>
      <c r="AX58" s="18">
        <f t="shared" si="152"/>
        <v>1.4473245202496063</v>
      </c>
      <c r="AZ58" s="68">
        <f t="shared" si="121"/>
        <v>72.444587149652719</v>
      </c>
      <c r="BA58" s="69">
        <f t="shared" si="122"/>
        <v>81.807632033769977</v>
      </c>
      <c r="BB58" s="69">
        <f t="shared" si="123"/>
        <v>154.25221918342268</v>
      </c>
      <c r="BD58" t="str">
        <f t="shared" si="144"/>
        <v>51 Skilled agricultural and related trades</v>
      </c>
      <c r="BE58" s="18">
        <f t="shared" si="153"/>
        <v>0.6296278271305672</v>
      </c>
      <c r="BF58" s="18">
        <f t="shared" si="153"/>
        <v>0.52902171784619534</v>
      </c>
      <c r="BG58" s="18">
        <f t="shared" si="153"/>
        <v>0.42923171097829332</v>
      </c>
      <c r="BH58" s="18">
        <f t="shared" si="153"/>
        <v>0.42099921903450443</v>
      </c>
      <c r="BI58" s="18">
        <f t="shared" si="153"/>
        <v>0.45705659591419712</v>
      </c>
      <c r="BK58" s="68">
        <f t="shared" si="125"/>
        <v>11.276793873033997</v>
      </c>
      <c r="BL58" s="69">
        <f t="shared" si="126"/>
        <v>55.396105829387665</v>
      </c>
      <c r="BM58" s="69">
        <f t="shared" si="127"/>
        <v>66.67289970242166</v>
      </c>
      <c r="BO58" t="str">
        <f t="shared" si="145"/>
        <v>51 Skilled agricultural and related trades</v>
      </c>
      <c r="BP58" s="18">
        <f t="shared" si="154"/>
        <v>1.0059370342612397</v>
      </c>
      <c r="BQ58" s="18">
        <f t="shared" si="154"/>
        <v>0.86169569812736924</v>
      </c>
      <c r="BR58" s="18">
        <f t="shared" si="154"/>
        <v>0.74018625669636218</v>
      </c>
      <c r="BS58" s="18">
        <f t="shared" si="154"/>
        <v>0.7163069264011791</v>
      </c>
      <c r="BT58" s="18">
        <f t="shared" si="154"/>
        <v>0.76200207347206284</v>
      </c>
      <c r="BV58" s="68">
        <f t="shared" si="129"/>
        <v>-3.0124317901721409</v>
      </c>
      <c r="BW58" s="69">
        <f t="shared" si="130"/>
        <v>57.047130679112676</v>
      </c>
      <c r="BX58" s="69">
        <f t="shared" si="131"/>
        <v>54.034698888940532</v>
      </c>
      <c r="BZ58" t="str">
        <f t="shared" si="146"/>
        <v>51 Skilled agricultural and related trades</v>
      </c>
      <c r="CA58" s="18">
        <f t="shared" si="155"/>
        <v>1.2161026775904729</v>
      </c>
      <c r="CB58" s="18">
        <f t="shared" si="155"/>
        <v>1.0679878735429063</v>
      </c>
      <c r="CC58" s="18">
        <f t="shared" si="155"/>
        <v>1.1476837745641226</v>
      </c>
      <c r="CD58" s="18">
        <f t="shared" si="155"/>
        <v>1.2420383280687064</v>
      </c>
      <c r="CE58" s="18">
        <f t="shared" si="155"/>
        <v>2.2538376851622912</v>
      </c>
      <c r="CG58" s="68">
        <f t="shared" si="133"/>
        <v>9.0977499314396937</v>
      </c>
      <c r="CH58" s="69">
        <f t="shared" si="134"/>
        <v>46.431940034166303</v>
      </c>
      <c r="CI58" s="69">
        <f t="shared" si="135"/>
        <v>55.529689965605996</v>
      </c>
      <c r="CK58" t="str">
        <f t="shared" si="147"/>
        <v>51 Skilled agricultural and related trades</v>
      </c>
      <c r="CL58" s="18">
        <f t="shared" si="156"/>
        <v>2.1671110491036929</v>
      </c>
      <c r="CM58" s="18">
        <f t="shared" si="156"/>
        <v>2.0333004981020824</v>
      </c>
      <c r="CN58" s="18">
        <f t="shared" si="156"/>
        <v>1.638701259524989</v>
      </c>
      <c r="CO58" s="18">
        <f t="shared" si="156"/>
        <v>1.9346856988436314</v>
      </c>
      <c r="CP58" s="18">
        <f t="shared" si="156"/>
        <v>1.7830508085503689</v>
      </c>
      <c r="CR58" s="68">
        <f t="shared" si="137"/>
        <v>-55.693187314844536</v>
      </c>
      <c r="CS58" s="69">
        <f t="shared" si="138"/>
        <v>25.799673520905731</v>
      </c>
      <c r="CT58" s="69">
        <f t="shared" si="139"/>
        <v>-29.893513793938808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0.22479818586960734</v>
      </c>
      <c r="C59" s="18">
        <f t="shared" si="148"/>
        <v>0.18916129112593291</v>
      </c>
      <c r="D59" s="18">
        <f t="shared" si="148"/>
        <v>0.1403533104668018</v>
      </c>
      <c r="E59" s="18">
        <f t="shared" si="148"/>
        <v>0.13692955872136478</v>
      </c>
      <c r="F59" s="18">
        <f t="shared" si="148"/>
        <v>0.13394994082992612</v>
      </c>
      <c r="H59" s="68">
        <f t="shared" si="105"/>
        <v>81.795981233860616</v>
      </c>
      <c r="I59" s="69">
        <f t="shared" si="106"/>
        <v>57.679754909396216</v>
      </c>
      <c r="J59" s="69">
        <f t="shared" si="107"/>
        <v>139.47573614325682</v>
      </c>
      <c r="L59" t="str">
        <f t="shared" si="140"/>
        <v>52 Skilled metal, electrical and electronic trades</v>
      </c>
      <c r="M59" s="18">
        <f t="shared" si="149"/>
        <v>0.94497361821955916</v>
      </c>
      <c r="N59" s="18">
        <f t="shared" si="149"/>
        <v>0.87985170256890621</v>
      </c>
      <c r="O59" s="18">
        <f t="shared" si="149"/>
        <v>0.63848889447290536</v>
      </c>
      <c r="P59" s="18">
        <f t="shared" si="149"/>
        <v>0.80977617957306314</v>
      </c>
      <c r="Q59" s="18">
        <f t="shared" si="149"/>
        <v>0.88675814356843852</v>
      </c>
      <c r="S59" s="68">
        <f t="shared" si="109"/>
        <v>162.54166931549835</v>
      </c>
      <c r="T59" s="69">
        <f t="shared" si="110"/>
        <v>83.570418307593783</v>
      </c>
      <c r="U59" s="69">
        <f t="shared" si="111"/>
        <v>246.11208762309212</v>
      </c>
      <c r="W59" t="str">
        <f t="shared" si="141"/>
        <v>52 Skilled metal, electrical and electronic trades</v>
      </c>
      <c r="X59" s="18">
        <f t="shared" si="150"/>
        <v>1.2805829472213279</v>
      </c>
      <c r="Y59" s="18">
        <f t="shared" si="150"/>
        <v>1.2203858493796897</v>
      </c>
      <c r="Z59" s="18">
        <f t="shared" si="150"/>
        <v>0.88065247530298651</v>
      </c>
      <c r="AA59" s="18">
        <f t="shared" si="150"/>
        <v>0.98493910648614713</v>
      </c>
      <c r="AB59" s="18">
        <f t="shared" si="150"/>
        <v>1.0394940941043969</v>
      </c>
      <c r="AD59" s="68">
        <f t="shared" si="113"/>
        <v>45.405028671981526</v>
      </c>
      <c r="AE59" s="69">
        <f t="shared" si="114"/>
        <v>60.584301133978748</v>
      </c>
      <c r="AF59" s="69">
        <f t="shared" si="115"/>
        <v>105.98932980596028</v>
      </c>
      <c r="AH59" t="str">
        <f t="shared" si="142"/>
        <v>52 Skilled metal, electrical and electronic trades</v>
      </c>
      <c r="AI59" s="18">
        <f t="shared" si="151"/>
        <v>1.6163728344426274</v>
      </c>
      <c r="AJ59" s="18">
        <f t="shared" si="151"/>
        <v>1.5780030863820751</v>
      </c>
      <c r="AK59" s="18">
        <f t="shared" si="151"/>
        <v>1.1864980755567567</v>
      </c>
      <c r="AL59" s="18">
        <f t="shared" si="151"/>
        <v>1.3648519270803481</v>
      </c>
      <c r="AM59" s="18">
        <f t="shared" si="151"/>
        <v>1.5531889268222274</v>
      </c>
      <c r="AO59" s="68">
        <f t="shared" si="117"/>
        <v>44.304075551846296</v>
      </c>
      <c r="AP59" s="69">
        <f t="shared" si="118"/>
        <v>52.29780965709967</v>
      </c>
      <c r="AQ59" s="69">
        <f t="shared" si="119"/>
        <v>96.601885208945959</v>
      </c>
      <c r="AS59" t="str">
        <f t="shared" si="143"/>
        <v>52 Skilled metal, electrical and electronic trades</v>
      </c>
      <c r="AT59" s="18">
        <f t="shared" si="152"/>
        <v>7.1548182859503928</v>
      </c>
      <c r="AU59" s="18">
        <f t="shared" si="152"/>
        <v>6.6216074333053943</v>
      </c>
      <c r="AV59" s="18">
        <f t="shared" si="152"/>
        <v>5.2678599013321028</v>
      </c>
      <c r="AW59" s="18">
        <f t="shared" si="152"/>
        <v>5.2782044965286286</v>
      </c>
      <c r="AX59" s="18">
        <f t="shared" si="152"/>
        <v>5.1181596109455212</v>
      </c>
      <c r="AZ59" s="68">
        <f t="shared" si="121"/>
        <v>16.231606004677509</v>
      </c>
      <c r="BA59" s="69">
        <f t="shared" si="122"/>
        <v>46.339135381624111</v>
      </c>
      <c r="BB59" s="69">
        <f t="shared" si="123"/>
        <v>62.57074138630162</v>
      </c>
      <c r="BD59" t="str">
        <f t="shared" si="144"/>
        <v>52 Skilled metal, electrical and electronic trades</v>
      </c>
      <c r="BE59" s="18">
        <f t="shared" si="153"/>
        <v>9.1741092787254761</v>
      </c>
      <c r="BF59" s="18">
        <f t="shared" si="153"/>
        <v>8.9891242664864404</v>
      </c>
      <c r="BG59" s="18">
        <f t="shared" si="153"/>
        <v>7.86529166887449</v>
      </c>
      <c r="BH59" s="18">
        <f t="shared" si="153"/>
        <v>7.6440075018214007</v>
      </c>
      <c r="BI59" s="18">
        <f t="shared" si="153"/>
        <v>7.3640097812842891</v>
      </c>
      <c r="BK59" s="68">
        <f t="shared" si="125"/>
        <v>-2.157859009915517</v>
      </c>
      <c r="BL59" s="69">
        <f t="shared" si="126"/>
        <v>34.958382030696747</v>
      </c>
      <c r="BM59" s="69">
        <f t="shared" si="127"/>
        <v>32.800523020781235</v>
      </c>
      <c r="BO59" t="str">
        <f t="shared" si="145"/>
        <v>52 Skilled metal, electrical and electronic trades</v>
      </c>
      <c r="BP59" s="18">
        <f t="shared" si="154"/>
        <v>5.2931507474527812</v>
      </c>
      <c r="BQ59" s="18">
        <f t="shared" si="154"/>
        <v>5.1360371395112168</v>
      </c>
      <c r="BR59" s="18">
        <f t="shared" si="154"/>
        <v>4.777259744667476</v>
      </c>
      <c r="BS59" s="18">
        <f t="shared" si="154"/>
        <v>4.609717506357585</v>
      </c>
      <c r="BT59" s="18">
        <f t="shared" si="154"/>
        <v>4.5412372418822526</v>
      </c>
      <c r="BV59" s="68">
        <f t="shared" si="129"/>
        <v>-10.443673677146466</v>
      </c>
      <c r="BW59" s="69">
        <f t="shared" si="130"/>
        <v>37.102001917139745</v>
      </c>
      <c r="BX59" s="69">
        <f t="shared" si="131"/>
        <v>26.658328239993278</v>
      </c>
      <c r="BZ59" t="str">
        <f t="shared" si="146"/>
        <v>52 Skilled metal, electrical and electronic trades</v>
      </c>
      <c r="CA59" s="18">
        <f t="shared" si="155"/>
        <v>4.1955652808312625</v>
      </c>
      <c r="CB59" s="18">
        <f t="shared" si="155"/>
        <v>3.9340668393397866</v>
      </c>
      <c r="CC59" s="18">
        <f t="shared" si="155"/>
        <v>3.797227415696911</v>
      </c>
      <c r="CD59" s="18">
        <f t="shared" si="155"/>
        <v>3.5903668594035758</v>
      </c>
      <c r="CE59" s="18">
        <f t="shared" si="155"/>
        <v>3.0681623298462211</v>
      </c>
      <c r="CG59" s="68">
        <f t="shared" si="133"/>
        <v>-55.112323588578768</v>
      </c>
      <c r="CH59" s="69">
        <f t="shared" si="134"/>
        <v>25.351191187860007</v>
      </c>
      <c r="CI59" s="69">
        <f t="shared" si="135"/>
        <v>-29.761132400718765</v>
      </c>
      <c r="CK59" t="str">
        <f t="shared" si="147"/>
        <v>52 Skilled metal, electrical and electronic trades</v>
      </c>
      <c r="CL59" s="18">
        <f t="shared" si="156"/>
        <v>4.6016989001715327</v>
      </c>
      <c r="CM59" s="18">
        <f t="shared" si="156"/>
        <v>4.6742158563485088</v>
      </c>
      <c r="CN59" s="18">
        <f t="shared" si="156"/>
        <v>3.7310387970678613</v>
      </c>
      <c r="CO59" s="18">
        <f t="shared" si="156"/>
        <v>3.5735123802560311</v>
      </c>
      <c r="CP59" s="18">
        <f t="shared" si="156"/>
        <v>3.4825415996521176</v>
      </c>
      <c r="CR59" s="68">
        <f t="shared" si="137"/>
        <v>-61.99216554911883</v>
      </c>
      <c r="CS59" s="69">
        <f t="shared" si="138"/>
        <v>19.703791782248928</v>
      </c>
      <c r="CT59" s="69">
        <f t="shared" si="139"/>
        <v>-42.28837376686991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0.13491657738143484</v>
      </c>
      <c r="C60" s="18">
        <f t="shared" si="148"/>
        <v>7.9870818634152393E-2</v>
      </c>
      <c r="D60" s="18">
        <f t="shared" si="148"/>
        <v>5.182031987248794E-2</v>
      </c>
      <c r="E60" s="18">
        <f t="shared" si="148"/>
        <v>6.1268256239063366E-2</v>
      </c>
      <c r="F60" s="18">
        <f t="shared" si="148"/>
        <v>4.5425807184706742E-2</v>
      </c>
      <c r="H60" s="68">
        <f t="shared" si="105"/>
        <v>66.98096893197993</v>
      </c>
      <c r="I60" s="69">
        <f t="shared" si="106"/>
        <v>60.900579086351513</v>
      </c>
      <c r="J60" s="69">
        <f t="shared" si="107"/>
        <v>127.88154801833144</v>
      </c>
      <c r="L60" t="str">
        <f t="shared" si="140"/>
        <v>53 Skilled construction and building trades</v>
      </c>
      <c r="M60" s="18">
        <f t="shared" si="149"/>
        <v>0.38631518889809852</v>
      </c>
      <c r="N60" s="18">
        <f t="shared" si="149"/>
        <v>0.35828821289452245</v>
      </c>
      <c r="O60" s="18">
        <f t="shared" si="149"/>
        <v>0.25495920642306125</v>
      </c>
      <c r="P60" s="18">
        <f t="shared" si="149"/>
        <v>0.27260748801557083</v>
      </c>
      <c r="Q60" s="18">
        <f t="shared" si="149"/>
        <v>0.26253308875804932</v>
      </c>
      <c r="S60" s="68">
        <f t="shared" si="109"/>
        <v>94.652396063310789</v>
      </c>
      <c r="T60" s="69">
        <f t="shared" si="110"/>
        <v>67.806694671821276</v>
      </c>
      <c r="U60" s="69">
        <f t="shared" si="111"/>
        <v>162.45909073513207</v>
      </c>
      <c r="W60" t="str">
        <f t="shared" si="141"/>
        <v>53 Skilled construction and building trades</v>
      </c>
      <c r="X60" s="18">
        <f t="shared" si="150"/>
        <v>0.68164333503367336</v>
      </c>
      <c r="Y60" s="18">
        <f t="shared" si="150"/>
        <v>0.61466855976457813</v>
      </c>
      <c r="Z60" s="18">
        <f t="shared" si="150"/>
        <v>0.44634191399443535</v>
      </c>
      <c r="AA60" s="18">
        <f t="shared" si="150"/>
        <v>0.4812115620901446</v>
      </c>
      <c r="AB60" s="18">
        <f t="shared" si="150"/>
        <v>0.46377712861488846</v>
      </c>
      <c r="AD60" s="68">
        <f t="shared" si="113"/>
        <v>27.998127470987395</v>
      </c>
      <c r="AE60" s="69">
        <f t="shared" si="114"/>
        <v>58.466183202053848</v>
      </c>
      <c r="AF60" s="69">
        <f t="shared" si="115"/>
        <v>86.46431067304124</v>
      </c>
      <c r="AH60" t="str">
        <f t="shared" si="142"/>
        <v>53 Skilled construction and building trades</v>
      </c>
      <c r="AI60" s="18">
        <f t="shared" si="151"/>
        <v>1.3037371211518587</v>
      </c>
      <c r="AJ60" s="18">
        <f t="shared" si="151"/>
        <v>1.5419202002448182</v>
      </c>
      <c r="AK60" s="18">
        <f t="shared" si="151"/>
        <v>1.212169914081686</v>
      </c>
      <c r="AL60" s="18">
        <f t="shared" si="151"/>
        <v>1.4258999804482344</v>
      </c>
      <c r="AM60" s="18">
        <f t="shared" si="151"/>
        <v>1.4816538299611224</v>
      </c>
      <c r="AO60" s="68">
        <f t="shared" si="117"/>
        <v>34.742498698347063</v>
      </c>
      <c r="AP60" s="69">
        <f t="shared" si="118"/>
        <v>63.730758417549247</v>
      </c>
      <c r="AQ60" s="69">
        <f t="shared" si="119"/>
        <v>98.473257115896317</v>
      </c>
      <c r="AS60" t="str">
        <f t="shared" si="143"/>
        <v>53 Skilled construction and building trades</v>
      </c>
      <c r="AT60" s="18">
        <f t="shared" si="152"/>
        <v>2.0637983083524634</v>
      </c>
      <c r="AU60" s="18">
        <f t="shared" si="152"/>
        <v>2.2005460896496776</v>
      </c>
      <c r="AV60" s="18">
        <f t="shared" si="152"/>
        <v>1.7316447746693882</v>
      </c>
      <c r="AW60" s="18">
        <f t="shared" si="152"/>
        <v>1.8898702207425893</v>
      </c>
      <c r="AX60" s="18">
        <f t="shared" si="152"/>
        <v>1.6999542797828688</v>
      </c>
      <c r="AZ60" s="68">
        <f t="shared" si="121"/>
        <v>17.441898758550188</v>
      </c>
      <c r="BA60" s="69">
        <f t="shared" si="122"/>
        <v>56.579170059818786</v>
      </c>
      <c r="BB60" s="69">
        <f t="shared" si="123"/>
        <v>74.021068818368974</v>
      </c>
      <c r="BD60" t="str">
        <f t="shared" si="144"/>
        <v>53 Skilled construction and building trades</v>
      </c>
      <c r="BE60" s="18">
        <f t="shared" si="153"/>
        <v>5.6357896872116653</v>
      </c>
      <c r="BF60" s="18">
        <f t="shared" si="153"/>
        <v>5.7762381747982934</v>
      </c>
      <c r="BG60" s="18">
        <f t="shared" si="153"/>
        <v>5.0326508603740576</v>
      </c>
      <c r="BH60" s="18">
        <f t="shared" si="153"/>
        <v>4.8352470353132135</v>
      </c>
      <c r="BI60" s="18">
        <f t="shared" si="153"/>
        <v>4.2843688872611505</v>
      </c>
      <c r="BK60" s="68">
        <f t="shared" si="125"/>
        <v>-11.035554244892431</v>
      </c>
      <c r="BL60" s="69">
        <f t="shared" si="126"/>
        <v>36.81829039809643</v>
      </c>
      <c r="BM60" s="69">
        <f t="shared" si="127"/>
        <v>25.782736153203999</v>
      </c>
      <c r="BO60" t="str">
        <f t="shared" si="145"/>
        <v>53 Skilled construction and building trades</v>
      </c>
      <c r="BP60" s="18">
        <f t="shared" si="154"/>
        <v>4.8067604675474467</v>
      </c>
      <c r="BQ60" s="18">
        <f t="shared" si="154"/>
        <v>5.4596006412368823</v>
      </c>
      <c r="BR60" s="18">
        <f t="shared" si="154"/>
        <v>5.0663040670170743</v>
      </c>
      <c r="BS60" s="18">
        <f t="shared" si="154"/>
        <v>5.2955808581438299</v>
      </c>
      <c r="BT60" s="18">
        <f t="shared" si="154"/>
        <v>5.5942047601682274</v>
      </c>
      <c r="BV60" s="68">
        <f t="shared" si="129"/>
        <v>4.0274711814409159</v>
      </c>
      <c r="BW60" s="69">
        <f t="shared" si="130"/>
        <v>49.566769333244146</v>
      </c>
      <c r="BX60" s="69">
        <f t="shared" si="131"/>
        <v>53.594240514685069</v>
      </c>
      <c r="BZ60" t="str">
        <f t="shared" si="146"/>
        <v>53 Skilled construction and building trades</v>
      </c>
      <c r="CA60" s="18">
        <f t="shared" si="155"/>
        <v>3.9965665058837447</v>
      </c>
      <c r="CB60" s="18">
        <f t="shared" si="155"/>
        <v>4.0234899914049302</v>
      </c>
      <c r="CC60" s="18">
        <f t="shared" si="155"/>
        <v>3.8741824733070738</v>
      </c>
      <c r="CD60" s="18">
        <f t="shared" si="155"/>
        <v>3.8043324681784547</v>
      </c>
      <c r="CE60" s="18">
        <f t="shared" si="155"/>
        <v>4.1635433525835168</v>
      </c>
      <c r="CG60" s="68">
        <f t="shared" si="133"/>
        <v>-40.296688784284441</v>
      </c>
      <c r="CH60" s="69">
        <f t="shared" si="134"/>
        <v>31.018541772927382</v>
      </c>
      <c r="CI60" s="69">
        <f t="shared" si="135"/>
        <v>-9.2781470113570528</v>
      </c>
      <c r="CK60" t="str">
        <f t="shared" si="147"/>
        <v>53 Skilled construction and building trades</v>
      </c>
      <c r="CL60" s="18">
        <f t="shared" si="156"/>
        <v>5.7644351103813651</v>
      </c>
      <c r="CM60" s="18">
        <f t="shared" si="156"/>
        <v>6.6786567546089177</v>
      </c>
      <c r="CN60" s="18">
        <f t="shared" si="156"/>
        <v>5.5592462575679855</v>
      </c>
      <c r="CO60" s="18">
        <f t="shared" si="156"/>
        <v>4.3853649089084161</v>
      </c>
      <c r="CP60" s="18">
        <f t="shared" si="156"/>
        <v>1.2460903511331529</v>
      </c>
      <c r="CR60" s="68">
        <f t="shared" si="137"/>
        <v>-90.872744693132688</v>
      </c>
      <c r="CS60" s="69">
        <f t="shared" si="138"/>
        <v>12.166740454417416</v>
      </c>
      <c r="CT60" s="69">
        <f t="shared" si="139"/>
        <v>-78.706004238715281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0.5515031174752103</v>
      </c>
      <c r="C61" s="18">
        <f t="shared" si="148"/>
        <v>0.41036153503234329</v>
      </c>
      <c r="D61" s="18">
        <f t="shared" si="148"/>
        <v>0.38475524503517483</v>
      </c>
      <c r="E61" s="18">
        <f t="shared" si="148"/>
        <v>0.4124924120035226</v>
      </c>
      <c r="F61" s="18">
        <f t="shared" si="148"/>
        <v>0.37791169538373343</v>
      </c>
      <c r="H61" s="68">
        <f t="shared" si="105"/>
        <v>87.098452984295577</v>
      </c>
      <c r="I61" s="69">
        <f t="shared" si="106"/>
        <v>70.592884226848511</v>
      </c>
      <c r="J61" s="69">
        <f t="shared" si="107"/>
        <v>157.69133721114409</v>
      </c>
      <c r="L61" t="str">
        <f t="shared" si="140"/>
        <v>54 Textiles, printing and other skilled trades</v>
      </c>
      <c r="M61" s="18">
        <f t="shared" si="149"/>
        <v>0.55995849012557175</v>
      </c>
      <c r="N61" s="18">
        <f t="shared" si="149"/>
        <v>0.49674696461247903</v>
      </c>
      <c r="O61" s="18">
        <f t="shared" si="149"/>
        <v>0.53718815181211543</v>
      </c>
      <c r="P61" s="18">
        <f t="shared" si="149"/>
        <v>0.5646513044884629</v>
      </c>
      <c r="Q61" s="18">
        <f t="shared" si="149"/>
        <v>0.65632216434212587</v>
      </c>
      <c r="S61" s="68">
        <f t="shared" si="109"/>
        <v>130.96014848213485</v>
      </c>
      <c r="T61" s="69">
        <f t="shared" si="110"/>
        <v>83.451435258550305</v>
      </c>
      <c r="U61" s="69">
        <f t="shared" si="111"/>
        <v>214.41158374068516</v>
      </c>
      <c r="W61" t="str">
        <f t="shared" si="141"/>
        <v>54 Textiles, printing and other skilled trades</v>
      </c>
      <c r="X61" s="18">
        <f t="shared" si="150"/>
        <v>0.78321686949729707</v>
      </c>
      <c r="Y61" s="18">
        <f t="shared" si="150"/>
        <v>0.65162444032048583</v>
      </c>
      <c r="Z61" s="18">
        <f t="shared" si="150"/>
        <v>0.65521749307186405</v>
      </c>
      <c r="AA61" s="18">
        <f t="shared" si="150"/>
        <v>0.75687901724054685</v>
      </c>
      <c r="AB61" s="18">
        <f t="shared" si="150"/>
        <v>0.86009648368780867</v>
      </c>
      <c r="AD61" s="68">
        <f t="shared" si="113"/>
        <v>61.705074455995486</v>
      </c>
      <c r="AE61" s="69">
        <f t="shared" si="114"/>
        <v>75.385638910629169</v>
      </c>
      <c r="AF61" s="69">
        <f t="shared" si="115"/>
        <v>137.09071336662467</v>
      </c>
      <c r="AH61" t="str">
        <f t="shared" si="142"/>
        <v>54 Textiles, printing and other skilled trades</v>
      </c>
      <c r="AI61" s="18">
        <f t="shared" si="151"/>
        <v>0.9997832942902013</v>
      </c>
      <c r="AJ61" s="18">
        <f t="shared" si="151"/>
        <v>0.79631096246007871</v>
      </c>
      <c r="AK61" s="18">
        <f t="shared" si="151"/>
        <v>0.90664839090623084</v>
      </c>
      <c r="AL61" s="18">
        <f t="shared" si="151"/>
        <v>0.97936175337904863</v>
      </c>
      <c r="AM61" s="18">
        <f t="shared" si="151"/>
        <v>1.1181343569706568</v>
      </c>
      <c r="AO61" s="68">
        <f t="shared" si="117"/>
        <v>35.949134356174348</v>
      </c>
      <c r="AP61" s="69">
        <f t="shared" si="118"/>
        <v>68.213881541523264</v>
      </c>
      <c r="AQ61" s="69">
        <f t="shared" si="119"/>
        <v>104.16301589769763</v>
      </c>
      <c r="AS61" t="str">
        <f t="shared" si="143"/>
        <v>54 Textiles, printing and other skilled trades</v>
      </c>
      <c r="AT61" s="18">
        <f t="shared" si="152"/>
        <v>1.1804916189264236</v>
      </c>
      <c r="AU61" s="18">
        <f t="shared" si="152"/>
        <v>0.94232906013515894</v>
      </c>
      <c r="AV61" s="18">
        <f t="shared" si="152"/>
        <v>1.011841370927788</v>
      </c>
      <c r="AW61" s="18">
        <f t="shared" si="152"/>
        <v>1.0641853988252439</v>
      </c>
      <c r="AX61" s="18">
        <f t="shared" si="152"/>
        <v>1.1063199416236367</v>
      </c>
      <c r="AZ61" s="68">
        <f t="shared" si="121"/>
        <v>30.80156434247619</v>
      </c>
      <c r="BA61" s="69">
        <f t="shared" si="122"/>
        <v>62.754651172779198</v>
      </c>
      <c r="BB61" s="69">
        <f t="shared" si="123"/>
        <v>93.556215515255374</v>
      </c>
      <c r="BD61" t="str">
        <f t="shared" si="144"/>
        <v>54 Textiles, printing and other skilled trades</v>
      </c>
      <c r="BE61" s="18">
        <f t="shared" si="153"/>
        <v>2.1093832119589475</v>
      </c>
      <c r="BF61" s="18">
        <f t="shared" si="153"/>
        <v>1.8408191740524069</v>
      </c>
      <c r="BG61" s="18">
        <f t="shared" si="153"/>
        <v>1.8418587968781086</v>
      </c>
      <c r="BH61" s="18">
        <f t="shared" si="153"/>
        <v>2.0603744820540224</v>
      </c>
      <c r="BI61" s="18">
        <f t="shared" si="153"/>
        <v>2.0962524144014116</v>
      </c>
      <c r="BK61" s="68">
        <f t="shared" si="125"/>
        <v>18.936092476627024</v>
      </c>
      <c r="BL61" s="69">
        <f t="shared" si="126"/>
        <v>46.84931452750692</v>
      </c>
      <c r="BM61" s="69">
        <f t="shared" si="127"/>
        <v>65.78540700413393</v>
      </c>
      <c r="BO61" t="str">
        <f t="shared" si="145"/>
        <v>54 Textiles, printing and other skilled trades</v>
      </c>
      <c r="BP61" s="18">
        <f t="shared" si="154"/>
        <v>2.4431992572960715</v>
      </c>
      <c r="BQ61" s="18">
        <f t="shared" si="154"/>
        <v>1.9104020181969956</v>
      </c>
      <c r="BR61" s="18">
        <f t="shared" si="154"/>
        <v>2.1164525106082546</v>
      </c>
      <c r="BS61" s="18">
        <f t="shared" si="154"/>
        <v>2.1052513018534404</v>
      </c>
      <c r="BT61" s="18">
        <f t="shared" si="154"/>
        <v>2.3723122665153507</v>
      </c>
      <c r="BV61" s="68">
        <f t="shared" si="129"/>
        <v>5.6000832757473775</v>
      </c>
      <c r="BW61" s="69">
        <f t="shared" si="130"/>
        <v>42.488102679123919</v>
      </c>
      <c r="BX61" s="69">
        <f t="shared" si="131"/>
        <v>48.088185954871292</v>
      </c>
      <c r="BZ61" t="str">
        <f t="shared" si="146"/>
        <v>54 Textiles, printing and other skilled trades</v>
      </c>
      <c r="CA61" s="18">
        <f t="shared" si="155"/>
        <v>2.9419650505894066</v>
      </c>
      <c r="CB61" s="18">
        <f t="shared" si="155"/>
        <v>2.4025735566039002</v>
      </c>
      <c r="CC61" s="18">
        <f t="shared" si="155"/>
        <v>2.6071307394571868</v>
      </c>
      <c r="CD61" s="18">
        <f t="shared" si="155"/>
        <v>2.8392359423040285</v>
      </c>
      <c r="CE61" s="18">
        <f t="shared" si="155"/>
        <v>2.8080819856675423</v>
      </c>
      <c r="CG61" s="68">
        <f t="shared" si="133"/>
        <v>-40.16402494137256</v>
      </c>
      <c r="CH61" s="69">
        <f t="shared" si="134"/>
        <v>31.658417567191844</v>
      </c>
      <c r="CI61" s="69">
        <f t="shared" si="135"/>
        <v>-8.5056073741807161</v>
      </c>
      <c r="CK61" t="str">
        <f t="shared" si="147"/>
        <v>54 Textiles, printing and other skilled trades</v>
      </c>
      <c r="CL61" s="18">
        <f t="shared" si="156"/>
        <v>3.8192775313723346</v>
      </c>
      <c r="CM61" s="18">
        <f t="shared" si="156"/>
        <v>3.222239507912974</v>
      </c>
      <c r="CN61" s="18">
        <f t="shared" si="156"/>
        <v>3.5160883682084796</v>
      </c>
      <c r="CO61" s="18">
        <f t="shared" si="156"/>
        <v>3.0694919139654377</v>
      </c>
      <c r="CP61" s="18">
        <f t="shared" si="156"/>
        <v>3.4870220565971168</v>
      </c>
      <c r="CR61" s="68">
        <f t="shared" si="137"/>
        <v>-59.616729227019093</v>
      </c>
      <c r="CS61" s="69">
        <f t="shared" si="138"/>
        <v>18.629704944355808</v>
      </c>
      <c r="CT61" s="69">
        <f t="shared" si="139"/>
        <v>-40.987024282663285</v>
      </c>
    </row>
    <row r="62" spans="1:98" x14ac:dyDescent="0.2">
      <c r="A62" t="str">
        <f t="shared" si="103"/>
        <v>61 Caring personal service occupations</v>
      </c>
      <c r="B62" s="18">
        <f t="shared" si="148"/>
        <v>0.33075880759695714</v>
      </c>
      <c r="C62" s="18">
        <f t="shared" si="148"/>
        <v>0.33317960390971324</v>
      </c>
      <c r="D62" s="18">
        <f t="shared" si="148"/>
        <v>0.34209267324814102</v>
      </c>
      <c r="E62" s="18">
        <f t="shared" si="148"/>
        <v>0.36159627488586787</v>
      </c>
      <c r="F62" s="18">
        <f t="shared" si="148"/>
        <v>0.43600256391563225</v>
      </c>
      <c r="H62" s="68">
        <f t="shared" si="105"/>
        <v>142.77819790099159</v>
      </c>
      <c r="I62" s="69">
        <f t="shared" si="106"/>
        <v>86.96310242985875</v>
      </c>
      <c r="J62" s="69">
        <f t="shared" si="107"/>
        <v>229.74130033085035</v>
      </c>
      <c r="L62" t="str">
        <f t="shared" si="140"/>
        <v>61 Caring personal service occupations</v>
      </c>
      <c r="M62" s="18">
        <f t="shared" si="149"/>
        <v>2.9606753727437614</v>
      </c>
      <c r="N62" s="18">
        <f t="shared" si="149"/>
        <v>3.160019393353422</v>
      </c>
      <c r="O62" s="18">
        <f t="shared" si="149"/>
        <v>3.2602836833284932</v>
      </c>
      <c r="P62" s="18">
        <f t="shared" si="149"/>
        <v>3.7142737008809448</v>
      </c>
      <c r="Q62" s="18">
        <f t="shared" si="149"/>
        <v>4.7921332347388184</v>
      </c>
      <c r="S62" s="68">
        <f t="shared" si="109"/>
        <v>177.85607605909098</v>
      </c>
      <c r="T62" s="69">
        <f t="shared" si="110"/>
        <v>101.17357463529709</v>
      </c>
      <c r="U62" s="69">
        <f t="shared" si="111"/>
        <v>279.02965069438807</v>
      </c>
      <c r="W62" t="str">
        <f t="shared" si="141"/>
        <v>61 Caring personal service occupations</v>
      </c>
      <c r="X62" s="18">
        <f t="shared" si="150"/>
        <v>4.8008736326744952</v>
      </c>
      <c r="Y62" s="18">
        <f t="shared" si="150"/>
        <v>4.7902152410844252</v>
      </c>
      <c r="Z62" s="18">
        <f t="shared" si="150"/>
        <v>4.9903097679685802</v>
      </c>
      <c r="AA62" s="18">
        <f t="shared" si="150"/>
        <v>5.3744531859890126</v>
      </c>
      <c r="AB62" s="18">
        <f t="shared" si="150"/>
        <v>6.0561217208765514</v>
      </c>
      <c r="AD62" s="68">
        <f t="shared" si="113"/>
        <v>49.495820406951665</v>
      </c>
      <c r="AE62" s="69">
        <f t="shared" si="114"/>
        <v>83.870268052518625</v>
      </c>
      <c r="AF62" s="69">
        <f t="shared" si="115"/>
        <v>133.36608845947029</v>
      </c>
      <c r="AH62" t="str">
        <f t="shared" si="142"/>
        <v>61 Caring personal service occupations</v>
      </c>
      <c r="AI62" s="18">
        <f t="shared" si="151"/>
        <v>14.010033465600877</v>
      </c>
      <c r="AJ62" s="18">
        <f t="shared" si="151"/>
        <v>13.771963484018551</v>
      </c>
      <c r="AK62" s="18">
        <f t="shared" si="151"/>
        <v>14.634517293216758</v>
      </c>
      <c r="AL62" s="18">
        <f t="shared" si="151"/>
        <v>14.250543667385873</v>
      </c>
      <c r="AM62" s="18">
        <f t="shared" si="151"/>
        <v>14.212814807039081</v>
      </c>
      <c r="AO62" s="68">
        <f t="shared" si="117"/>
        <v>7.0589659831913565</v>
      </c>
      <c r="AP62" s="69">
        <f t="shared" si="118"/>
        <v>60.032277287199079</v>
      </c>
      <c r="AQ62" s="69">
        <f t="shared" si="119"/>
        <v>67.091243270390436</v>
      </c>
      <c r="AS62" t="str">
        <f t="shared" si="143"/>
        <v>61 Caring personal service occupations</v>
      </c>
      <c r="AT62" s="18">
        <f t="shared" si="152"/>
        <v>7.3713049377229609</v>
      </c>
      <c r="AU62" s="18">
        <f t="shared" si="152"/>
        <v>7.2724055713996023</v>
      </c>
      <c r="AV62" s="18">
        <f t="shared" si="152"/>
        <v>7.7332466569584746</v>
      </c>
      <c r="AW62" s="18">
        <f t="shared" si="152"/>
        <v>7.257978654938535</v>
      </c>
      <c r="AX62" s="18">
        <f t="shared" si="152"/>
        <v>7.2223359338890427</v>
      </c>
      <c r="AZ62" s="68">
        <f t="shared" si="121"/>
        <v>11.727595441138096</v>
      </c>
      <c r="BA62" s="69">
        <f t="shared" si="122"/>
        <v>62.625652317841649</v>
      </c>
      <c r="BB62" s="69">
        <f t="shared" si="123"/>
        <v>74.353247758979748</v>
      </c>
      <c r="BD62" t="str">
        <f t="shared" si="144"/>
        <v>61 Caring personal service occupations</v>
      </c>
      <c r="BE62" s="18">
        <f t="shared" si="153"/>
        <v>12.779240513926199</v>
      </c>
      <c r="BF62" s="18">
        <f t="shared" si="153"/>
        <v>13.260526566732194</v>
      </c>
      <c r="BG62" s="18">
        <f t="shared" si="153"/>
        <v>13.173745307398118</v>
      </c>
      <c r="BH62" s="18">
        <f t="shared" si="153"/>
        <v>13.432261928876768</v>
      </c>
      <c r="BI62" s="18">
        <f t="shared" si="153"/>
        <v>14.395150269027242</v>
      </c>
      <c r="BK62" s="68">
        <f t="shared" si="125"/>
        <v>14.191390902115424</v>
      </c>
      <c r="BL62" s="69">
        <f t="shared" si="126"/>
        <v>60.642729544773388</v>
      </c>
      <c r="BM62" s="69">
        <f t="shared" si="127"/>
        <v>74.834120446888818</v>
      </c>
      <c r="BO62" t="str">
        <f t="shared" si="145"/>
        <v>61 Caring personal service occupations</v>
      </c>
      <c r="BP62" s="18">
        <f t="shared" si="154"/>
        <v>10.056564067515854</v>
      </c>
      <c r="BQ62" s="18">
        <f t="shared" si="154"/>
        <v>9.7838255192245924</v>
      </c>
      <c r="BR62" s="18">
        <f t="shared" si="154"/>
        <v>9.3207880145633073</v>
      </c>
      <c r="BS62" s="18">
        <f t="shared" si="154"/>
        <v>8.8372421814626225</v>
      </c>
      <c r="BT62" s="18">
        <f t="shared" si="154"/>
        <v>8.0573486207946186</v>
      </c>
      <c r="BV62" s="68">
        <f t="shared" si="129"/>
        <v>-18.559494922561822</v>
      </c>
      <c r="BW62" s="69">
        <f t="shared" si="130"/>
        <v>49.204430780456072</v>
      </c>
      <c r="BX62" s="69">
        <f t="shared" si="131"/>
        <v>30.644935857894257</v>
      </c>
      <c r="BZ62" t="str">
        <f t="shared" si="146"/>
        <v>61 Caring personal service occupations</v>
      </c>
      <c r="CA62" s="18">
        <f t="shared" si="155"/>
        <v>4.4325420268837785</v>
      </c>
      <c r="CB62" s="18">
        <f t="shared" si="155"/>
        <v>2.738251477021854</v>
      </c>
      <c r="CC62" s="18">
        <f t="shared" si="155"/>
        <v>2.4337542165922583</v>
      </c>
      <c r="CD62" s="18">
        <f t="shared" si="155"/>
        <v>1.949730157696514</v>
      </c>
      <c r="CE62" s="18">
        <f t="shared" si="155"/>
        <v>2.110784264117187</v>
      </c>
      <c r="CG62" s="68">
        <f t="shared" si="133"/>
        <v>-51.818254407046517</v>
      </c>
      <c r="CH62" s="69">
        <f t="shared" si="134"/>
        <v>21.947455955398674</v>
      </c>
      <c r="CI62" s="69">
        <f t="shared" si="135"/>
        <v>-29.87079845164784</v>
      </c>
      <c r="CK62" t="str">
        <f t="shared" si="147"/>
        <v>61 Caring personal service occupations</v>
      </c>
      <c r="CL62" s="18">
        <f t="shared" si="156"/>
        <v>1.636232941669459</v>
      </c>
      <c r="CM62" s="18">
        <f t="shared" si="156"/>
        <v>1.5500122849970115</v>
      </c>
      <c r="CN62" s="18">
        <f t="shared" si="156"/>
        <v>1.6606926777885989</v>
      </c>
      <c r="CO62" s="18">
        <f t="shared" si="156"/>
        <v>1.9776322511888305</v>
      </c>
      <c r="CP62" s="18">
        <f t="shared" si="156"/>
        <v>2.2063377620284186</v>
      </c>
      <c r="CR62" s="68">
        <f t="shared" si="137"/>
        <v>-45.900991545470141</v>
      </c>
      <c r="CS62" s="69">
        <f t="shared" si="138"/>
        <v>22.012092614105601</v>
      </c>
      <c r="CT62" s="69">
        <f t="shared" si="139"/>
        <v>-23.888898931364544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0.14900800883113416</v>
      </c>
      <c r="C63" s="18">
        <f t="shared" si="148"/>
        <v>0.19232286649897493</v>
      </c>
      <c r="D63" s="18">
        <f t="shared" si="148"/>
        <v>0.20932251695410342</v>
      </c>
      <c r="E63" s="18">
        <f t="shared" si="148"/>
        <v>0.2272728655517238</v>
      </c>
      <c r="F63" s="18">
        <f t="shared" si="148"/>
        <v>0.27391170520088709</v>
      </c>
      <c r="H63" s="68">
        <f t="shared" si="105"/>
        <v>149.26371100350795</v>
      </c>
      <c r="I63" s="69">
        <f t="shared" si="106"/>
        <v>92.495083788387049</v>
      </c>
      <c r="J63" s="69">
        <f t="shared" si="107"/>
        <v>241.75879479189501</v>
      </c>
      <c r="L63" t="str">
        <f t="shared" si="140"/>
        <v>62 Leisure, travel and related personal service occupations</v>
      </c>
      <c r="M63" s="18">
        <f t="shared" si="149"/>
        <v>0.52638548223134907</v>
      </c>
      <c r="N63" s="18">
        <f t="shared" si="149"/>
        <v>0.48380175850526391</v>
      </c>
      <c r="O63" s="18">
        <f t="shared" si="149"/>
        <v>0.47804518994276218</v>
      </c>
      <c r="P63" s="18">
        <f t="shared" si="149"/>
        <v>0.43533280054886531</v>
      </c>
      <c r="Q63" s="18">
        <f t="shared" si="149"/>
        <v>0.52064915436375059</v>
      </c>
      <c r="S63" s="68">
        <f t="shared" si="109"/>
        <v>105.88401037019737</v>
      </c>
      <c r="T63" s="69">
        <f t="shared" si="110"/>
        <v>74.919717889741094</v>
      </c>
      <c r="U63" s="69">
        <f t="shared" si="111"/>
        <v>180.80372825993848</v>
      </c>
      <c r="W63" t="str">
        <f t="shared" si="141"/>
        <v>62 Leisure, travel and related personal service occupations</v>
      </c>
      <c r="X63" s="18">
        <f t="shared" si="150"/>
        <v>1.0216890731225157</v>
      </c>
      <c r="Y63" s="18">
        <f t="shared" si="150"/>
        <v>1.0958212244518164</v>
      </c>
      <c r="Z63" s="18">
        <f t="shared" si="150"/>
        <v>1.0308809433717723</v>
      </c>
      <c r="AA63" s="18">
        <f t="shared" si="150"/>
        <v>1.1145091768785229</v>
      </c>
      <c r="AB63" s="18">
        <f t="shared" si="150"/>
        <v>1.3598188535193261</v>
      </c>
      <c r="AD63" s="68">
        <f t="shared" si="113"/>
        <v>62.492943976271484</v>
      </c>
      <c r="AE63" s="69">
        <f t="shared" si="114"/>
        <v>80.370932618579346</v>
      </c>
      <c r="AF63" s="69">
        <f t="shared" si="115"/>
        <v>142.86387659485084</v>
      </c>
      <c r="AH63" t="str">
        <f t="shared" si="142"/>
        <v>62 Leisure, travel and related personal service occupations</v>
      </c>
      <c r="AI63" s="18">
        <f t="shared" si="151"/>
        <v>2.1694243266555455</v>
      </c>
      <c r="AJ63" s="18">
        <f t="shared" si="151"/>
        <v>2.4111602770686371</v>
      </c>
      <c r="AK63" s="18">
        <f t="shared" si="151"/>
        <v>2.3501103653816369</v>
      </c>
      <c r="AL63" s="18">
        <f t="shared" si="151"/>
        <v>2.4774092226832085</v>
      </c>
      <c r="AM63" s="18">
        <f t="shared" si="151"/>
        <v>3.0246165655400965</v>
      </c>
      <c r="AO63" s="68">
        <f t="shared" si="117"/>
        <v>41.874197460460607</v>
      </c>
      <c r="AP63" s="69">
        <f t="shared" si="118"/>
        <v>73.054157976515967</v>
      </c>
      <c r="AQ63" s="69">
        <f t="shared" si="119"/>
        <v>114.92835543697657</v>
      </c>
      <c r="AS63" t="str">
        <f t="shared" si="143"/>
        <v>62 Leisure, travel and related personal service occupations</v>
      </c>
      <c r="AT63" s="18">
        <f t="shared" si="152"/>
        <v>2.4874830282940628</v>
      </c>
      <c r="AU63" s="18">
        <f t="shared" si="152"/>
        <v>2.621779662074383</v>
      </c>
      <c r="AV63" s="18">
        <f t="shared" si="152"/>
        <v>2.6981413542765327</v>
      </c>
      <c r="AW63" s="18">
        <f t="shared" si="152"/>
        <v>2.7539265206027448</v>
      </c>
      <c r="AX63" s="18">
        <f t="shared" si="152"/>
        <v>3.3429647420568012</v>
      </c>
      <c r="AZ63" s="68">
        <f t="shared" si="121"/>
        <v>48.221678636028763</v>
      </c>
      <c r="BA63" s="69">
        <f t="shared" si="122"/>
        <v>75.003731056246011</v>
      </c>
      <c r="BB63" s="69">
        <f t="shared" si="123"/>
        <v>123.22540969227478</v>
      </c>
      <c r="BD63" t="str">
        <f t="shared" si="144"/>
        <v>62 Leisure, travel and related personal service occupations</v>
      </c>
      <c r="BE63" s="18">
        <f t="shared" si="153"/>
        <v>2.7072655331420825</v>
      </c>
      <c r="BF63" s="18">
        <f t="shared" si="153"/>
        <v>2.3434209970833488</v>
      </c>
      <c r="BG63" s="18">
        <f t="shared" si="153"/>
        <v>2.2001525847930328</v>
      </c>
      <c r="BH63" s="18">
        <f t="shared" si="153"/>
        <v>1.9720069283644417</v>
      </c>
      <c r="BI63" s="18">
        <f t="shared" si="153"/>
        <v>1.8045734365985093</v>
      </c>
      <c r="BK63" s="68">
        <f t="shared" si="125"/>
        <v>-14.286706670883415</v>
      </c>
      <c r="BL63" s="69">
        <f t="shared" si="126"/>
        <v>40.916303708037837</v>
      </c>
      <c r="BM63" s="69">
        <f t="shared" si="127"/>
        <v>26.629597037154429</v>
      </c>
      <c r="BO63" t="str">
        <f t="shared" si="145"/>
        <v>62 Leisure, travel and related personal service occupations</v>
      </c>
      <c r="BP63" s="18">
        <f t="shared" si="154"/>
        <v>2.9193462680541638</v>
      </c>
      <c r="BQ63" s="18">
        <f t="shared" si="154"/>
        <v>2.6089535856642176</v>
      </c>
      <c r="BR63" s="18">
        <f t="shared" si="154"/>
        <v>2.44173254998499</v>
      </c>
      <c r="BS63" s="18">
        <f t="shared" si="154"/>
        <v>2.1556553918881143</v>
      </c>
      <c r="BT63" s="18">
        <f t="shared" si="154"/>
        <v>2.0312963527191603</v>
      </c>
      <c r="BV63" s="68">
        <f t="shared" si="129"/>
        <v>-21.625256883189014</v>
      </c>
      <c r="BW63" s="69">
        <f t="shared" si="130"/>
        <v>43.748035423409917</v>
      </c>
      <c r="BX63" s="69">
        <f t="shared" si="131"/>
        <v>22.122778540220907</v>
      </c>
      <c r="BZ63" t="str">
        <f t="shared" si="146"/>
        <v>62 Leisure, travel and related personal service occupations</v>
      </c>
      <c r="CA63" s="18">
        <f t="shared" si="155"/>
        <v>2.6475757594538432</v>
      </c>
      <c r="CB63" s="18">
        <f t="shared" si="155"/>
        <v>2.6663993907772499</v>
      </c>
      <c r="CC63" s="18">
        <f t="shared" si="155"/>
        <v>2.4891925489489917</v>
      </c>
      <c r="CD63" s="18">
        <f t="shared" si="155"/>
        <v>2.4050544851443747</v>
      </c>
      <c r="CE63" s="18">
        <f t="shared" si="155"/>
        <v>2.4709998332598495</v>
      </c>
      <c r="CG63" s="68">
        <f t="shared" si="133"/>
        <v>-44.852018269684088</v>
      </c>
      <c r="CH63" s="69">
        <f t="shared" si="134"/>
        <v>32.626726096909373</v>
      </c>
      <c r="CI63" s="69">
        <f t="shared" si="135"/>
        <v>-12.225292172774715</v>
      </c>
      <c r="CK63" t="str">
        <f t="shared" si="147"/>
        <v>62 Leisure, travel and related personal service occupations</v>
      </c>
      <c r="CL63" s="18">
        <f t="shared" si="156"/>
        <v>2.6797630304853777</v>
      </c>
      <c r="CM63" s="18">
        <f t="shared" si="156"/>
        <v>2.5079961539822371</v>
      </c>
      <c r="CN63" s="18">
        <f t="shared" si="156"/>
        <v>2.5850686531701741</v>
      </c>
      <c r="CO63" s="18">
        <f t="shared" si="156"/>
        <v>2.1283108599367573</v>
      </c>
      <c r="CP63" s="18">
        <f t="shared" si="156"/>
        <v>2.0657254703084651</v>
      </c>
      <c r="CR63" s="68">
        <f t="shared" si="137"/>
        <v>-67.46078279165512</v>
      </c>
      <c r="CS63" s="69">
        <f t="shared" si="138"/>
        <v>16.359984606400289</v>
      </c>
      <c r="CT63" s="69">
        <f t="shared" si="139"/>
        <v>-51.100798185254824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1.8424809909800281E-2</v>
      </c>
      <c r="C64" s="18">
        <f t="shared" si="148"/>
        <v>1.9012645633037104E-2</v>
      </c>
      <c r="D64" s="18">
        <f t="shared" si="148"/>
        <v>1.6694254532000213E-2</v>
      </c>
      <c r="E64" s="18">
        <f t="shared" si="148"/>
        <v>1.7493130360965777E-2</v>
      </c>
      <c r="F64" s="18">
        <f t="shared" si="148"/>
        <v>1.964318269890751E-2</v>
      </c>
      <c r="H64" s="68">
        <f t="shared" si="105"/>
        <v>124.13477230816892</v>
      </c>
      <c r="I64" s="69">
        <f t="shared" si="106"/>
        <v>83.620474492405663</v>
      </c>
      <c r="J64" s="69">
        <f t="shared" si="107"/>
        <v>207.75524680057455</v>
      </c>
      <c r="L64" t="str">
        <f t="shared" si="140"/>
        <v>63 Community and civil enforcement occupations</v>
      </c>
      <c r="M64" s="18">
        <f t="shared" si="149"/>
        <v>4.0898002681540126E-2</v>
      </c>
      <c r="N64" s="18">
        <f t="shared" si="149"/>
        <v>3.3141660143095698E-2</v>
      </c>
      <c r="O64" s="18">
        <f t="shared" si="149"/>
        <v>3.5216536105193708E-2</v>
      </c>
      <c r="P64" s="18">
        <f t="shared" si="149"/>
        <v>2.8089045223232731E-2</v>
      </c>
      <c r="Q64" s="18">
        <f t="shared" si="149"/>
        <v>3.2324053581134618E-2</v>
      </c>
      <c r="S64" s="68">
        <f t="shared" si="109"/>
        <v>73.510429958787213</v>
      </c>
      <c r="T64" s="69">
        <f t="shared" si="110"/>
        <v>64.096352655427509</v>
      </c>
      <c r="U64" s="69">
        <f t="shared" si="111"/>
        <v>137.60678261421472</v>
      </c>
      <c r="W64" t="str">
        <f t="shared" si="141"/>
        <v>63 Community and civil enforcement occupations</v>
      </c>
      <c r="X64" s="18">
        <f t="shared" si="150"/>
        <v>8.5433765332228517E-2</v>
      </c>
      <c r="Y64" s="18">
        <f t="shared" si="150"/>
        <v>8.1202094530940044E-2</v>
      </c>
      <c r="Z64" s="18">
        <f t="shared" si="150"/>
        <v>8.3404496327468061E-2</v>
      </c>
      <c r="AA64" s="18">
        <f t="shared" si="150"/>
        <v>8.2116381784838252E-2</v>
      </c>
      <c r="AB64" s="18">
        <f t="shared" si="150"/>
        <v>9.1977518332180971E-2</v>
      </c>
      <c r="AD64" s="68">
        <f t="shared" si="113"/>
        <v>35.848292427523873</v>
      </c>
      <c r="AE64" s="69">
        <f t="shared" si="114"/>
        <v>76.611364032391677</v>
      </c>
      <c r="AF64" s="69">
        <f t="shared" si="115"/>
        <v>112.45965645991556</v>
      </c>
      <c r="AH64" t="str">
        <f t="shared" si="142"/>
        <v>63 Community and civil enforcement occupations</v>
      </c>
      <c r="AI64" s="18">
        <f t="shared" si="151"/>
        <v>8.0334319621332487E-2</v>
      </c>
      <c r="AJ64" s="18">
        <f t="shared" si="151"/>
        <v>7.7208426277214068E-2</v>
      </c>
      <c r="AK64" s="18">
        <f t="shared" si="151"/>
        <v>9.0024483609810024E-2</v>
      </c>
      <c r="AL64" s="18">
        <f t="shared" si="151"/>
        <v>7.4684607394423758E-2</v>
      </c>
      <c r="AM64" s="18">
        <f t="shared" si="151"/>
        <v>8.6567775889682466E-2</v>
      </c>
      <c r="AO64" s="68">
        <f t="shared" si="117"/>
        <v>6.0027104778418723</v>
      </c>
      <c r="AP64" s="69">
        <f t="shared" si="118"/>
        <v>53.999508546737815</v>
      </c>
      <c r="AQ64" s="69">
        <f t="shared" si="119"/>
        <v>60.002219024579695</v>
      </c>
      <c r="AS64" t="str">
        <f t="shared" si="143"/>
        <v>63 Community and civil enforcement occupations</v>
      </c>
      <c r="AT64" s="18">
        <f t="shared" si="152"/>
        <v>8.3489902774535316E-2</v>
      </c>
      <c r="AU64" s="18">
        <f t="shared" si="152"/>
        <v>6.8627465599262819E-2</v>
      </c>
      <c r="AV64" s="18">
        <f t="shared" si="152"/>
        <v>7.8942831977391964E-2</v>
      </c>
      <c r="AW64" s="18">
        <f t="shared" si="152"/>
        <v>5.8209695909514789E-2</v>
      </c>
      <c r="AX64" s="18">
        <f t="shared" si="152"/>
        <v>5.5217839379388123E-2</v>
      </c>
      <c r="AZ64" s="68">
        <f t="shared" si="121"/>
        <v>-16.321991301068511</v>
      </c>
      <c r="BA64" s="69">
        <f t="shared" si="122"/>
        <v>53.204942810456636</v>
      </c>
      <c r="BB64" s="69">
        <f t="shared" si="123"/>
        <v>36.882951509388128</v>
      </c>
      <c r="BD64" t="str">
        <f t="shared" si="144"/>
        <v>63 Community and civil enforcement occupations</v>
      </c>
      <c r="BE64" s="18">
        <f t="shared" si="153"/>
        <v>8.0529221770099732E-2</v>
      </c>
      <c r="BF64" s="18">
        <f t="shared" si="153"/>
        <v>5.7243876017583122E-2</v>
      </c>
      <c r="BG64" s="18">
        <f t="shared" si="153"/>
        <v>8.1010464446610655E-2</v>
      </c>
      <c r="BH64" s="18">
        <f t="shared" si="153"/>
        <v>5.2261807543074509E-2</v>
      </c>
      <c r="BI64" s="18">
        <f t="shared" si="153"/>
        <v>6.0540684718977694E-2</v>
      </c>
      <c r="BK64" s="68">
        <f t="shared" si="125"/>
        <v>-21.903309639454488</v>
      </c>
      <c r="BL64" s="69">
        <f t="shared" si="126"/>
        <v>27.629802270807328</v>
      </c>
      <c r="BM64" s="69">
        <f t="shared" si="127"/>
        <v>5.7264926313528441</v>
      </c>
      <c r="BO64" t="str">
        <f t="shared" si="145"/>
        <v>63 Community and civil enforcement occupations</v>
      </c>
      <c r="BP64" s="18">
        <f t="shared" si="154"/>
        <v>0.11196889945049852</v>
      </c>
      <c r="BQ64" s="18">
        <f t="shared" si="154"/>
        <v>0.10146506919362225</v>
      </c>
      <c r="BR64" s="18">
        <f t="shared" si="154"/>
        <v>0.13440714038344828</v>
      </c>
      <c r="BS64" s="18">
        <f t="shared" si="154"/>
        <v>9.7977252406032694E-2</v>
      </c>
      <c r="BT64" s="18">
        <f t="shared" si="154"/>
        <v>0.12002565476967372</v>
      </c>
      <c r="BV64" s="68">
        <f t="shared" si="129"/>
        <v>-15.869653629220615</v>
      </c>
      <c r="BW64" s="69">
        <f t="shared" si="130"/>
        <v>36.97696665121186</v>
      </c>
      <c r="BX64" s="69">
        <f t="shared" si="131"/>
        <v>21.107313021991246</v>
      </c>
      <c r="BZ64" t="str">
        <f t="shared" si="146"/>
        <v>63 Community and civil enforcement occupations</v>
      </c>
      <c r="CA64" s="18">
        <f t="shared" si="155"/>
        <v>0.14115427777001541</v>
      </c>
      <c r="CB64" s="18">
        <f t="shared" si="155"/>
        <v>0.13937725151559321</v>
      </c>
      <c r="CC64" s="18">
        <f t="shared" si="155"/>
        <v>0.1857451163781669</v>
      </c>
      <c r="CD64" s="18">
        <f t="shared" si="155"/>
        <v>0.14514849021811349</v>
      </c>
      <c r="CE64" s="18">
        <f t="shared" si="155"/>
        <v>0.19465994783631652</v>
      </c>
      <c r="CG64" s="68">
        <f t="shared" si="133"/>
        <v>-41.779678701661346</v>
      </c>
      <c r="CH64" s="69">
        <f t="shared" si="134"/>
        <v>27.514468228190353</v>
      </c>
      <c r="CI64" s="69">
        <f t="shared" si="135"/>
        <v>-14.265210473471001</v>
      </c>
      <c r="CK64" t="str">
        <f t="shared" si="147"/>
        <v>63 Community and civil enforcement occupations</v>
      </c>
      <c r="CL64" s="18">
        <f t="shared" si="156"/>
        <v>0.13314183973870214</v>
      </c>
      <c r="CM64" s="18">
        <f t="shared" si="156"/>
        <v>9.608976619024312E-2</v>
      </c>
      <c r="CN64" s="18">
        <f t="shared" si="156"/>
        <v>0.14070997756604697</v>
      </c>
      <c r="CO64" s="18">
        <f t="shared" si="156"/>
        <v>6.5549333632319684E-2</v>
      </c>
      <c r="CP64" s="18">
        <f t="shared" si="156"/>
        <v>5.6087320900469063E-2</v>
      </c>
      <c r="CR64" s="68">
        <f t="shared" si="137"/>
        <v>-83.768958808242999</v>
      </c>
      <c r="CS64" s="69">
        <f t="shared" si="138"/>
        <v>8.7418087791188412</v>
      </c>
      <c r="CT64" s="69">
        <f t="shared" si="139"/>
        <v>-75.027150029124158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1.0278448704269476</v>
      </c>
      <c r="C65" s="18">
        <f t="shared" si="157"/>
        <v>0.8840683755127754</v>
      </c>
      <c r="D65" s="18">
        <f t="shared" si="157"/>
        <v>0.80975525410499438</v>
      </c>
      <c r="E65" s="18">
        <f t="shared" si="157"/>
        <v>0.78760652570950551</v>
      </c>
      <c r="F65" s="18">
        <f t="shared" si="157"/>
        <v>0.81647697406200515</v>
      </c>
      <c r="H65" s="68">
        <f t="shared" si="105"/>
        <v>92.067807975640235</v>
      </c>
      <c r="I65" s="69">
        <f t="shared" si="106"/>
        <v>64.988544432551734</v>
      </c>
      <c r="J65" s="69">
        <f t="shared" si="107"/>
        <v>157.05635240819197</v>
      </c>
      <c r="L65" t="str">
        <f t="shared" si="140"/>
        <v>71 Sales occupations</v>
      </c>
      <c r="M65" s="18">
        <f t="shared" ref="M65:Q70" si="158">M28/M$35*100</f>
        <v>2.1278295647479468</v>
      </c>
      <c r="N65" s="18">
        <f t="shared" si="158"/>
        <v>1.9369507420536911</v>
      </c>
      <c r="O65" s="18">
        <f t="shared" si="158"/>
        <v>1.8984256761761167</v>
      </c>
      <c r="P65" s="18">
        <f t="shared" si="158"/>
        <v>2.0585778176119049</v>
      </c>
      <c r="Q65" s="18">
        <f t="shared" si="158"/>
        <v>2.4265822785840703</v>
      </c>
      <c r="S65" s="68">
        <f t="shared" si="109"/>
        <v>141.62831596665518</v>
      </c>
      <c r="T65" s="69">
        <f t="shared" si="110"/>
        <v>74.661367377868245</v>
      </c>
      <c r="U65" s="69">
        <f t="shared" si="111"/>
        <v>216.28968334452341</v>
      </c>
      <c r="W65" t="str">
        <f t="shared" si="141"/>
        <v>71 Sales occupations</v>
      </c>
      <c r="X65" s="18">
        <f t="shared" ref="X65:AB70" si="159">X28/X$35*100</f>
        <v>4.1004455267450801</v>
      </c>
      <c r="Y65" s="18">
        <f t="shared" si="159"/>
        <v>3.8353829906975383</v>
      </c>
      <c r="Z65" s="18">
        <f t="shared" si="159"/>
        <v>3.8657253981335753</v>
      </c>
      <c r="AA65" s="18">
        <f t="shared" si="159"/>
        <v>4.0464630474758048</v>
      </c>
      <c r="AB65" s="18">
        <f t="shared" si="159"/>
        <v>4.6088027610748785</v>
      </c>
      <c r="AD65" s="68">
        <f t="shared" si="113"/>
        <v>46.865261197435821</v>
      </c>
      <c r="AE65" s="69">
        <f t="shared" si="114"/>
        <v>64.810947866002763</v>
      </c>
      <c r="AF65" s="69">
        <f t="shared" si="115"/>
        <v>111.67620906343858</v>
      </c>
      <c r="AH65" t="str">
        <f t="shared" si="142"/>
        <v>71 Sales occupations</v>
      </c>
      <c r="AI65" s="18">
        <f t="shared" ref="AI65:AM70" si="160">AI28/AI$35*100</f>
        <v>4.3485764272785277</v>
      </c>
      <c r="AJ65" s="18">
        <f t="shared" si="160"/>
        <v>4.3893913039645662</v>
      </c>
      <c r="AK65" s="18">
        <f t="shared" si="160"/>
        <v>4.5582985916778558</v>
      </c>
      <c r="AL65" s="18">
        <f t="shared" si="160"/>
        <v>4.8967726861846952</v>
      </c>
      <c r="AM65" s="18">
        <f t="shared" si="160"/>
        <v>5.663372967149038</v>
      </c>
      <c r="AO65" s="68">
        <f t="shared" si="117"/>
        <v>36.959998523512091</v>
      </c>
      <c r="AP65" s="69">
        <f t="shared" si="118"/>
        <v>61.398777169919391</v>
      </c>
      <c r="AQ65" s="69">
        <f t="shared" si="119"/>
        <v>98.358775693431483</v>
      </c>
      <c r="AS65" t="str">
        <f t="shared" si="143"/>
        <v>71 Sales occupations</v>
      </c>
      <c r="AT65" s="18">
        <f t="shared" ref="AT65:AX70" si="161">AT28/AT$35*100</f>
        <v>4.0502428860147646</v>
      </c>
      <c r="AU65" s="18">
        <f t="shared" si="161"/>
        <v>3.7526126337947758</v>
      </c>
      <c r="AV65" s="18">
        <f t="shared" si="161"/>
        <v>3.7990336878613427</v>
      </c>
      <c r="AW65" s="18">
        <f t="shared" si="161"/>
        <v>3.6652157654950002</v>
      </c>
      <c r="AX65" s="18">
        <f t="shared" si="161"/>
        <v>4.0146644371444458</v>
      </c>
      <c r="AZ65" s="68">
        <f t="shared" si="121"/>
        <v>26.421440901493497</v>
      </c>
      <c r="BA65" s="69">
        <f t="shared" si="122"/>
        <v>50.972893068170031</v>
      </c>
      <c r="BB65" s="69">
        <f t="shared" si="123"/>
        <v>77.394333969663535</v>
      </c>
      <c r="BD65" t="str">
        <f t="shared" si="144"/>
        <v>71 Sales occupations</v>
      </c>
      <c r="BE65" s="18">
        <f t="shared" ref="BE65:BI70" si="162">BE28/BE$35*100</f>
        <v>7.3841597707971305</v>
      </c>
      <c r="BF65" s="18">
        <f t="shared" si="162"/>
        <v>6.7042373826280839</v>
      </c>
      <c r="BG65" s="18">
        <f t="shared" si="162"/>
        <v>6.9988144466752988</v>
      </c>
      <c r="BH65" s="18">
        <f t="shared" si="162"/>
        <v>6.9552568503150853</v>
      </c>
      <c r="BI65" s="18">
        <f t="shared" si="162"/>
        <v>6.8764477120888792</v>
      </c>
      <c r="BK65" s="68">
        <f t="shared" si="125"/>
        <v>2.6753255011208692</v>
      </c>
      <c r="BL65" s="69">
        <f t="shared" si="126"/>
        <v>44.925202388291019</v>
      </c>
      <c r="BM65" s="69">
        <f t="shared" si="127"/>
        <v>47.600527889411886</v>
      </c>
      <c r="BO65" t="str">
        <f t="shared" si="145"/>
        <v>71 Sales occupations</v>
      </c>
      <c r="BP65" s="18">
        <f t="shared" ref="BP65:BT70" si="163">BP28/BP$35*100</f>
        <v>7.8029131783995602</v>
      </c>
      <c r="BQ65" s="18">
        <f t="shared" si="163"/>
        <v>6.7939718574393844</v>
      </c>
      <c r="BR65" s="18">
        <f t="shared" si="163"/>
        <v>6.9032291268390207</v>
      </c>
      <c r="BS65" s="18">
        <f t="shared" si="163"/>
        <v>6.7135122436723664</v>
      </c>
      <c r="BT65" s="18">
        <f t="shared" si="163"/>
        <v>6.4652770619216051</v>
      </c>
      <c r="BV65" s="68">
        <f t="shared" si="129"/>
        <v>-11.766036821254875</v>
      </c>
      <c r="BW65" s="69">
        <f t="shared" si="130"/>
        <v>46.952027194657411</v>
      </c>
      <c r="BX65" s="69">
        <f t="shared" si="131"/>
        <v>35.185990373402539</v>
      </c>
      <c r="BZ65" t="str">
        <f t="shared" si="146"/>
        <v>71 Sales occupations</v>
      </c>
      <c r="CA65" s="18">
        <f t="shared" ref="CA65:CE70" si="164">CA28/CA$35*100</f>
        <v>7.6637226911435157</v>
      </c>
      <c r="CB65" s="18">
        <f t="shared" si="164"/>
        <v>7.0745266810348193</v>
      </c>
      <c r="CC65" s="18">
        <f t="shared" si="164"/>
        <v>7.1130623723449871</v>
      </c>
      <c r="CD65" s="18">
        <f t="shared" si="164"/>
        <v>6.5931264697816987</v>
      </c>
      <c r="CE65" s="18">
        <f t="shared" si="164"/>
        <v>4.4854784774286518</v>
      </c>
      <c r="CG65" s="68">
        <f t="shared" si="133"/>
        <v>-64.967788069386586</v>
      </c>
      <c r="CH65" s="69">
        <f t="shared" si="134"/>
        <v>24.782368745196283</v>
      </c>
      <c r="CI65" s="69">
        <f t="shared" si="135"/>
        <v>-40.185419324190299</v>
      </c>
      <c r="CK65" t="str">
        <f t="shared" si="147"/>
        <v>71 Sales occupations</v>
      </c>
      <c r="CL65" s="18">
        <f t="shared" ref="CL65:CP70" si="165">CL28/CL$35*100</f>
        <v>9.1351611785697564</v>
      </c>
      <c r="CM65" s="18">
        <f t="shared" si="165"/>
        <v>8.0417984155290618</v>
      </c>
      <c r="CN65" s="18">
        <f t="shared" si="165"/>
        <v>8.3130085046545634</v>
      </c>
      <c r="CO65" s="18">
        <f t="shared" si="165"/>
        <v>7.2367327733260129</v>
      </c>
      <c r="CP65" s="18">
        <f t="shared" si="165"/>
        <v>5.7795618988063779</v>
      </c>
      <c r="CR65" s="68">
        <f t="shared" si="137"/>
        <v>-71.689778159694427</v>
      </c>
      <c r="CS65" s="69">
        <f t="shared" si="138"/>
        <v>13.940290907674013</v>
      </c>
      <c r="CT65" s="69">
        <f t="shared" si="139"/>
        <v>-57.749487252020415</v>
      </c>
    </row>
    <row r="66" spans="1:98" x14ac:dyDescent="0.2">
      <c r="A66" t="str">
        <f t="shared" si="103"/>
        <v>72 Customer service occupations</v>
      </c>
      <c r="B66" s="18">
        <f t="shared" si="157"/>
        <v>0.52429152907858234</v>
      </c>
      <c r="C66" s="18">
        <f t="shared" si="157"/>
        <v>0.52613025117639622</v>
      </c>
      <c r="D66" s="18">
        <f t="shared" si="157"/>
        <v>0.57959649089621446</v>
      </c>
      <c r="E66" s="18">
        <f t="shared" si="157"/>
        <v>0.75431153922162009</v>
      </c>
      <c r="F66" s="18">
        <f t="shared" si="157"/>
        <v>0.93864925617003314</v>
      </c>
      <c r="H66" s="68">
        <f t="shared" si="105"/>
        <v>208.4906502699352</v>
      </c>
      <c r="I66" s="69">
        <f t="shared" si="106"/>
        <v>88.107132000623622</v>
      </c>
      <c r="J66" s="69">
        <f t="shared" si="107"/>
        <v>296.59778227055881</v>
      </c>
      <c r="L66" t="str">
        <f t="shared" si="140"/>
        <v>72 Customer service occupations</v>
      </c>
      <c r="M66" s="18">
        <f t="shared" si="158"/>
        <v>0.72545867290514998</v>
      </c>
      <c r="N66" s="18">
        <f t="shared" si="158"/>
        <v>0.77653506012967455</v>
      </c>
      <c r="O66" s="18">
        <f t="shared" si="158"/>
        <v>0.82906312602567533</v>
      </c>
      <c r="P66" s="18">
        <f t="shared" si="158"/>
        <v>0.94428354463398301</v>
      </c>
      <c r="Q66" s="18">
        <f t="shared" si="158"/>
        <v>1.1197153667578383</v>
      </c>
      <c r="S66" s="68">
        <f t="shared" si="109"/>
        <v>155.30918742094158</v>
      </c>
      <c r="T66" s="69">
        <f t="shared" si="110"/>
        <v>81.217488838635319</v>
      </c>
      <c r="U66" s="69">
        <f t="shared" si="111"/>
        <v>236.52667625957687</v>
      </c>
      <c r="W66" t="str">
        <f t="shared" si="141"/>
        <v>72 Customer service occupations</v>
      </c>
      <c r="X66" s="18">
        <f t="shared" si="159"/>
        <v>1.5628527804943861</v>
      </c>
      <c r="Y66" s="18">
        <f t="shared" si="159"/>
        <v>1.660784519409731</v>
      </c>
      <c r="Z66" s="18">
        <f t="shared" si="159"/>
        <v>1.7850206729681077</v>
      </c>
      <c r="AA66" s="18">
        <f t="shared" si="159"/>
        <v>1.9978787384618266</v>
      </c>
      <c r="AB66" s="18">
        <f t="shared" si="159"/>
        <v>2.3077934108721352</v>
      </c>
      <c r="AD66" s="68">
        <f t="shared" si="113"/>
        <v>59.263273918979131</v>
      </c>
      <c r="AE66" s="69">
        <f t="shared" si="114"/>
        <v>67.631651452789328</v>
      </c>
      <c r="AF66" s="69">
        <f t="shared" si="115"/>
        <v>126.89492537176845</v>
      </c>
      <c r="AH66" t="str">
        <f t="shared" si="142"/>
        <v>72 Customer service occupations</v>
      </c>
      <c r="AI66" s="18">
        <f t="shared" si="160"/>
        <v>1.3450655246572998</v>
      </c>
      <c r="AJ66" s="18">
        <f t="shared" si="160"/>
        <v>1.5337281346525149</v>
      </c>
      <c r="AK66" s="18">
        <f t="shared" si="160"/>
        <v>1.7309849241709432</v>
      </c>
      <c r="AL66" s="18">
        <f t="shared" si="160"/>
        <v>2.0918208783841767</v>
      </c>
      <c r="AM66" s="18">
        <f t="shared" si="160"/>
        <v>2.5617737542138683</v>
      </c>
      <c r="AO66" s="68">
        <f t="shared" si="117"/>
        <v>63.14314715404862</v>
      </c>
      <c r="AP66" s="69">
        <f t="shared" si="118"/>
        <v>70.22567466843762</v>
      </c>
      <c r="AQ66" s="69">
        <f t="shared" si="119"/>
        <v>133.36882182248624</v>
      </c>
      <c r="AS66" t="str">
        <f t="shared" si="143"/>
        <v>72 Customer service occupations</v>
      </c>
      <c r="AT66" s="18">
        <f t="shared" si="161"/>
        <v>3.0187100880040609</v>
      </c>
      <c r="AU66" s="18">
        <f t="shared" si="161"/>
        <v>3.3698556191012625</v>
      </c>
      <c r="AV66" s="18">
        <f t="shared" si="161"/>
        <v>3.2770931260897411</v>
      </c>
      <c r="AW66" s="18">
        <f t="shared" si="161"/>
        <v>3.9089467589418754</v>
      </c>
      <c r="AX66" s="18">
        <f t="shared" si="161"/>
        <v>3.9454290092008169</v>
      </c>
      <c r="AZ66" s="68">
        <f t="shared" si="121"/>
        <v>44.029044678175914</v>
      </c>
      <c r="BA66" s="69">
        <f t="shared" si="122"/>
        <v>56.89375902171183</v>
      </c>
      <c r="BB66" s="69">
        <f t="shared" si="123"/>
        <v>100.92280369988775</v>
      </c>
      <c r="BD66" t="str">
        <f t="shared" si="144"/>
        <v>72 Customer service occupations</v>
      </c>
      <c r="BE66" s="18">
        <f t="shared" si="162"/>
        <v>2.2432958946695534</v>
      </c>
      <c r="BF66" s="18">
        <f t="shared" si="162"/>
        <v>2.4155452355525289</v>
      </c>
      <c r="BG66" s="18">
        <f t="shared" si="162"/>
        <v>2.5009108398262385</v>
      </c>
      <c r="BH66" s="18">
        <f t="shared" si="162"/>
        <v>2.8126208868433622</v>
      </c>
      <c r="BI66" s="18">
        <f t="shared" si="162"/>
        <v>3.1152920083592281</v>
      </c>
      <c r="BK66" s="68">
        <f t="shared" si="125"/>
        <v>30.174816753568624</v>
      </c>
      <c r="BL66" s="69">
        <f t="shared" si="126"/>
        <v>48.526366189098816</v>
      </c>
      <c r="BM66" s="69">
        <f t="shared" si="127"/>
        <v>78.70118294266743</v>
      </c>
      <c r="BO66" t="str">
        <f t="shared" si="145"/>
        <v>72 Customer service occupations</v>
      </c>
      <c r="BP66" s="18">
        <f t="shared" si="163"/>
        <v>2.302008845300247</v>
      </c>
      <c r="BQ66" s="18">
        <f t="shared" si="163"/>
        <v>2.6600348709303079</v>
      </c>
      <c r="BR66" s="18">
        <f t="shared" si="163"/>
        <v>2.7203963149039776</v>
      </c>
      <c r="BS66" s="18">
        <f t="shared" si="163"/>
        <v>2.9361338926592544</v>
      </c>
      <c r="BT66" s="18">
        <f t="shared" si="163"/>
        <v>3.1927364691302045</v>
      </c>
      <c r="BV66" s="68">
        <f t="shared" si="129"/>
        <v>10.568604795080038</v>
      </c>
      <c r="BW66" s="69">
        <f t="shared" si="130"/>
        <v>53.758730696567724</v>
      </c>
      <c r="BX66" s="69">
        <f t="shared" si="131"/>
        <v>64.327335491647759</v>
      </c>
      <c r="BZ66" t="str">
        <f t="shared" si="146"/>
        <v>72 Customer service occupations</v>
      </c>
      <c r="CA66" s="18">
        <f t="shared" si="164"/>
        <v>1.8305109764285641</v>
      </c>
      <c r="CB66" s="18">
        <f t="shared" si="164"/>
        <v>1.9322866616842496</v>
      </c>
      <c r="CC66" s="18">
        <f t="shared" si="164"/>
        <v>2.1196878672982642</v>
      </c>
      <c r="CD66" s="18">
        <f t="shared" si="164"/>
        <v>2.2990303548309035</v>
      </c>
      <c r="CE66" s="18">
        <f t="shared" si="164"/>
        <v>3.161391959099396</v>
      </c>
      <c r="CG66" s="68">
        <f t="shared" si="133"/>
        <v>-17.144407060127413</v>
      </c>
      <c r="CH66" s="69">
        <f t="shared" si="134"/>
        <v>30.469454884446932</v>
      </c>
      <c r="CI66" s="69">
        <f t="shared" si="135"/>
        <v>13.325047824319519</v>
      </c>
      <c r="CK66" t="str">
        <f t="shared" si="147"/>
        <v>72 Customer service occupations</v>
      </c>
      <c r="CL66" s="18">
        <f t="shared" si="165"/>
        <v>1.2580354803380889</v>
      </c>
      <c r="CM66" s="18">
        <f t="shared" si="165"/>
        <v>1.5208836240122769</v>
      </c>
      <c r="CN66" s="18">
        <f t="shared" si="165"/>
        <v>1.8343583863042319</v>
      </c>
      <c r="CO66" s="18">
        <f t="shared" si="165"/>
        <v>2.4011011644326103</v>
      </c>
      <c r="CP66" s="18">
        <f t="shared" si="165"/>
        <v>3.3383571938156655</v>
      </c>
      <c r="CR66" s="68">
        <f t="shared" si="137"/>
        <v>-25.893689562612003</v>
      </c>
      <c r="CS66" s="69">
        <f t="shared" si="138"/>
        <v>27.801665126848984</v>
      </c>
      <c r="CT66" s="69">
        <f t="shared" si="139"/>
        <v>1.9079755642369793</v>
      </c>
    </row>
    <row r="67" spans="1:98" x14ac:dyDescent="0.2">
      <c r="A67" t="str">
        <f t="shared" si="103"/>
        <v>81 Process, plant and machine operatives</v>
      </c>
      <c r="B67" s="18">
        <f t="shared" si="157"/>
        <v>0.43852202318599293</v>
      </c>
      <c r="C67" s="18">
        <f t="shared" si="157"/>
        <v>0.41297569583659682</v>
      </c>
      <c r="D67" s="18">
        <f t="shared" si="157"/>
        <v>0.37063700093769425</v>
      </c>
      <c r="E67" s="18">
        <f t="shared" si="157"/>
        <v>0.44620300929309559</v>
      </c>
      <c r="F67" s="18">
        <f t="shared" si="157"/>
        <v>0.65693676551764535</v>
      </c>
      <c r="H67" s="68">
        <f t="shared" si="105"/>
        <v>237.6285844155162</v>
      </c>
      <c r="I67" s="69">
        <f t="shared" si="106"/>
        <v>111.93570008613702</v>
      </c>
      <c r="J67" s="69">
        <f t="shared" si="107"/>
        <v>349.56428450165322</v>
      </c>
      <c r="L67" t="str">
        <f t="shared" si="140"/>
        <v>81 Process, plant and machine operatives</v>
      </c>
      <c r="M67" s="18">
        <f t="shared" si="158"/>
        <v>0.42619237846037389</v>
      </c>
      <c r="N67" s="18">
        <f t="shared" si="158"/>
        <v>0.40601714147297058</v>
      </c>
      <c r="O67" s="18">
        <f t="shared" si="158"/>
        <v>0.33921737658266693</v>
      </c>
      <c r="P67" s="18">
        <f t="shared" si="158"/>
        <v>0.44749902139837316</v>
      </c>
      <c r="Q67" s="18">
        <f t="shared" si="158"/>
        <v>0.55615989034249191</v>
      </c>
      <c r="S67" s="68">
        <f t="shared" si="109"/>
        <v>209.93311289962304</v>
      </c>
      <c r="T67" s="69">
        <f t="shared" si="110"/>
        <v>95.346379421401593</v>
      </c>
      <c r="U67" s="69">
        <f t="shared" si="111"/>
        <v>305.27949232102463</v>
      </c>
      <c r="W67" t="str">
        <f t="shared" si="141"/>
        <v>81 Process, plant and machine operatives</v>
      </c>
      <c r="X67" s="18">
        <f t="shared" si="159"/>
        <v>0.61491115695921983</v>
      </c>
      <c r="Y67" s="18">
        <f t="shared" si="159"/>
        <v>0.58151785115813148</v>
      </c>
      <c r="Z67" s="18">
        <f t="shared" si="159"/>
        <v>0.50043888133164327</v>
      </c>
      <c r="AA67" s="18">
        <f t="shared" si="159"/>
        <v>0.71590976352027702</v>
      </c>
      <c r="AB67" s="18">
        <f t="shared" si="159"/>
        <v>1.0465498234195252</v>
      </c>
      <c r="AD67" s="68">
        <f t="shared" si="113"/>
        <v>157.61480875439349</v>
      </c>
      <c r="AE67" s="69">
        <f t="shared" si="114"/>
        <v>100.21586237154855</v>
      </c>
      <c r="AF67" s="69">
        <f t="shared" si="115"/>
        <v>257.83067112594205</v>
      </c>
      <c r="AH67" t="str">
        <f t="shared" si="142"/>
        <v>81 Process, plant and machine operatives</v>
      </c>
      <c r="AI67" s="18">
        <f t="shared" si="160"/>
        <v>0.91734932828639471</v>
      </c>
      <c r="AJ67" s="18">
        <f t="shared" si="160"/>
        <v>0.94317122177952839</v>
      </c>
      <c r="AK67" s="18">
        <f t="shared" si="160"/>
        <v>0.80967610081749719</v>
      </c>
      <c r="AL67" s="18">
        <f t="shared" si="160"/>
        <v>1.097208215798027</v>
      </c>
      <c r="AM67" s="18">
        <f t="shared" si="160"/>
        <v>1.3457562026014098</v>
      </c>
      <c r="AO67" s="68">
        <f t="shared" si="117"/>
        <v>83.221493625664692</v>
      </c>
      <c r="AP67" s="69">
        <f t="shared" si="118"/>
        <v>68.675873923704131</v>
      </c>
      <c r="AQ67" s="69">
        <f t="shared" si="119"/>
        <v>151.89736754936879</v>
      </c>
      <c r="AS67" t="str">
        <f t="shared" si="143"/>
        <v>81 Process, plant and machine operatives</v>
      </c>
      <c r="AT67" s="18">
        <f t="shared" si="161"/>
        <v>2.3621682213667796</v>
      </c>
      <c r="AU67" s="18">
        <f t="shared" si="161"/>
        <v>2.1443071250610757</v>
      </c>
      <c r="AV67" s="18">
        <f t="shared" si="161"/>
        <v>1.8090264086319894</v>
      </c>
      <c r="AW67" s="18">
        <f t="shared" si="161"/>
        <v>2.1891345071197392</v>
      </c>
      <c r="AX67" s="18">
        <f t="shared" si="161"/>
        <v>2.5335915333685666</v>
      </c>
      <c r="AZ67" s="68">
        <f t="shared" si="121"/>
        <v>67.546871094908767</v>
      </c>
      <c r="BA67" s="69">
        <f t="shared" si="122"/>
        <v>66.384558742491379</v>
      </c>
      <c r="BB67" s="69">
        <f t="shared" si="123"/>
        <v>133.93142983740017</v>
      </c>
      <c r="BD67" t="str">
        <f t="shared" si="144"/>
        <v>81 Process, plant and machine operatives</v>
      </c>
      <c r="BE67" s="18">
        <f t="shared" si="162"/>
        <v>3.8100232096802458</v>
      </c>
      <c r="BF67" s="18">
        <f t="shared" si="162"/>
        <v>3.6496434909108659</v>
      </c>
      <c r="BG67" s="18">
        <f t="shared" si="162"/>
        <v>3.301318525148885</v>
      </c>
      <c r="BH67" s="18">
        <f t="shared" si="162"/>
        <v>3.8664756207960753</v>
      </c>
      <c r="BI67" s="18">
        <f t="shared" si="162"/>
        <v>4.2549801105940439</v>
      </c>
      <c r="BK67" s="68">
        <f t="shared" si="125"/>
        <v>34.690364552863201</v>
      </c>
      <c r="BL67" s="69">
        <f t="shared" si="126"/>
        <v>46.316500009386246</v>
      </c>
      <c r="BM67" s="69">
        <f t="shared" si="127"/>
        <v>81.006864562249447</v>
      </c>
      <c r="BO67" t="str">
        <f t="shared" si="145"/>
        <v>81 Process, plant and machine operatives</v>
      </c>
      <c r="BP67" s="18">
        <f t="shared" si="163"/>
        <v>4.7667791726891586</v>
      </c>
      <c r="BQ67" s="18">
        <f t="shared" si="163"/>
        <v>4.5769577708554738</v>
      </c>
      <c r="BR67" s="18">
        <f t="shared" si="163"/>
        <v>4.2848489527826281</v>
      </c>
      <c r="BS67" s="18">
        <f t="shared" si="163"/>
        <v>4.8967520821418091</v>
      </c>
      <c r="BT67" s="18">
        <f t="shared" si="163"/>
        <v>5.1806653081455361</v>
      </c>
      <c r="BV67" s="68">
        <f t="shared" si="129"/>
        <v>13.907141495275438</v>
      </c>
      <c r="BW67" s="69">
        <f t="shared" si="130"/>
        <v>48.877735329742663</v>
      </c>
      <c r="BX67" s="69">
        <f t="shared" si="131"/>
        <v>62.784876825018102</v>
      </c>
      <c r="BZ67" t="str">
        <f t="shared" si="146"/>
        <v>81 Process, plant and machine operatives</v>
      </c>
      <c r="CA67" s="18">
        <f t="shared" si="164"/>
        <v>6.3421633693980146</v>
      </c>
      <c r="CB67" s="18">
        <f t="shared" si="164"/>
        <v>5.9203586053028543</v>
      </c>
      <c r="CC67" s="18">
        <f t="shared" si="164"/>
        <v>5.5928944203151882</v>
      </c>
      <c r="CD67" s="18">
        <f t="shared" si="164"/>
        <v>6.0176524917671701</v>
      </c>
      <c r="CE67" s="18">
        <f t="shared" si="164"/>
        <v>4.740764415635268</v>
      </c>
      <c r="CG67" s="68">
        <f t="shared" si="133"/>
        <v>-52.9101667513048</v>
      </c>
      <c r="CH67" s="69">
        <f t="shared" si="134"/>
        <v>29.371688186666006</v>
      </c>
      <c r="CI67" s="69">
        <f t="shared" si="135"/>
        <v>-23.53847856463879</v>
      </c>
      <c r="CK67" t="str">
        <f t="shared" si="147"/>
        <v>81 Process, plant and machine operatives</v>
      </c>
      <c r="CL67" s="18">
        <f t="shared" si="165"/>
        <v>8.5724393215264296</v>
      </c>
      <c r="CM67" s="18">
        <f t="shared" si="165"/>
        <v>6.9879659366120155</v>
      </c>
      <c r="CN67" s="18">
        <f t="shared" si="165"/>
        <v>6.1815371478203289</v>
      </c>
      <c r="CO67" s="18">
        <f t="shared" si="165"/>
        <v>3.6788979668477011</v>
      </c>
      <c r="CP67" s="18">
        <f t="shared" si="165"/>
        <v>2.199280672799143</v>
      </c>
      <c r="CR67" s="68">
        <f t="shared" si="137"/>
        <v>-85.512589961136385</v>
      </c>
      <c r="CS67" s="69">
        <f t="shared" si="138"/>
        <v>9.4639111879539204</v>
      </c>
      <c r="CT67" s="69">
        <f t="shared" si="139"/>
        <v>-76.048678773182473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0.63410993835836471</v>
      </c>
      <c r="C68" s="18">
        <f t="shared" si="157"/>
        <v>0.79730057439029567</v>
      </c>
      <c r="D68" s="18">
        <f t="shared" si="157"/>
        <v>0.62179226532529941</v>
      </c>
      <c r="E68" s="18">
        <f t="shared" si="157"/>
        <v>0.78579592710306101</v>
      </c>
      <c r="F68" s="18">
        <f t="shared" si="157"/>
        <v>0.97541622311325704</v>
      </c>
      <c r="H68" s="68">
        <f t="shared" si="105"/>
        <v>198.81959455304025</v>
      </c>
      <c r="I68" s="69">
        <f t="shared" si="106"/>
        <v>118.71274793320055</v>
      </c>
      <c r="J68" s="69">
        <f t="shared" si="107"/>
        <v>317.53234248624074</v>
      </c>
      <c r="L68" t="str">
        <f t="shared" si="140"/>
        <v>82 Transport and mobile machine drivers and operatives</v>
      </c>
      <c r="M68" s="18">
        <f t="shared" si="158"/>
        <v>0.5979424648162226</v>
      </c>
      <c r="N68" s="18">
        <f t="shared" si="158"/>
        <v>0.64390172010294155</v>
      </c>
      <c r="O68" s="18">
        <f t="shared" si="158"/>
        <v>0.51562292452559688</v>
      </c>
      <c r="P68" s="18">
        <f t="shared" si="158"/>
        <v>0.62785164017323314</v>
      </c>
      <c r="Q68" s="18">
        <f t="shared" si="158"/>
        <v>0.77042644541904137</v>
      </c>
      <c r="S68" s="68">
        <f t="shared" si="109"/>
        <v>182.4524645853561</v>
      </c>
      <c r="T68" s="69">
        <f t="shared" si="110"/>
        <v>110.6147055079542</v>
      </c>
      <c r="U68" s="69">
        <f t="shared" si="111"/>
        <v>293.06717009331027</v>
      </c>
      <c r="W68" t="str">
        <f t="shared" si="141"/>
        <v>82 Transport and mobile machine drivers and operatives</v>
      </c>
      <c r="X68" s="18">
        <f t="shared" si="159"/>
        <v>0.90578638997516803</v>
      </c>
      <c r="Y68" s="18">
        <f t="shared" si="159"/>
        <v>1.0814069740292309</v>
      </c>
      <c r="Z68" s="18">
        <f t="shared" si="159"/>
        <v>0.96202549871135823</v>
      </c>
      <c r="AA68" s="18">
        <f t="shared" si="159"/>
        <v>1.1819730626019229</v>
      </c>
      <c r="AB68" s="18">
        <f t="shared" si="159"/>
        <v>1.5359369674347014</v>
      </c>
      <c r="AD68" s="68">
        <f t="shared" si="113"/>
        <v>96.674824035155666</v>
      </c>
      <c r="AE68" s="69">
        <f t="shared" si="114"/>
        <v>97.21721058891309</v>
      </c>
      <c r="AF68" s="69">
        <f t="shared" si="115"/>
        <v>193.89203462406874</v>
      </c>
      <c r="AH68" t="str">
        <f t="shared" si="142"/>
        <v>82 Transport and mobile machine drivers and operatives</v>
      </c>
      <c r="AI68" s="18">
        <f t="shared" si="160"/>
        <v>1.462201830906481</v>
      </c>
      <c r="AJ68" s="18">
        <f t="shared" si="160"/>
        <v>1.8263664819279106</v>
      </c>
      <c r="AK68" s="18">
        <f t="shared" si="160"/>
        <v>1.5290149604543775</v>
      </c>
      <c r="AL68" s="18">
        <f t="shared" si="160"/>
        <v>1.9441560682090266</v>
      </c>
      <c r="AM68" s="18">
        <f t="shared" si="160"/>
        <v>2.2690283793011563</v>
      </c>
      <c r="AO68" s="68">
        <f t="shared" si="117"/>
        <v>63.587284181952541</v>
      </c>
      <c r="AP68" s="69">
        <f t="shared" si="118"/>
        <v>85.046325506389522</v>
      </c>
      <c r="AQ68" s="69">
        <f t="shared" si="119"/>
        <v>148.63360968834206</v>
      </c>
      <c r="AS68" t="str">
        <f t="shared" si="143"/>
        <v>82 Transport and mobile machine drivers and operatives</v>
      </c>
      <c r="AT68" s="18">
        <f t="shared" si="161"/>
        <v>2.5717955342764509</v>
      </c>
      <c r="AU68" s="18">
        <f t="shared" si="161"/>
        <v>2.8287908853000014</v>
      </c>
      <c r="AV68" s="18">
        <f t="shared" si="161"/>
        <v>2.4392875563498824</v>
      </c>
      <c r="AW68" s="18">
        <f t="shared" si="161"/>
        <v>2.7540326211870596</v>
      </c>
      <c r="AX68" s="18">
        <f t="shared" si="161"/>
        <v>2.9634691425020012</v>
      </c>
      <c r="AZ68" s="68">
        <f t="shared" si="121"/>
        <v>45.338956862296328</v>
      </c>
      <c r="BA68" s="69">
        <f t="shared" si="122"/>
        <v>80.299040508409732</v>
      </c>
      <c r="BB68" s="69">
        <f t="shared" si="123"/>
        <v>125.63799737070607</v>
      </c>
      <c r="BD68" t="str">
        <f t="shared" si="144"/>
        <v>82 Transport and mobile machine drivers and operatives</v>
      </c>
      <c r="BE68" s="18">
        <f t="shared" si="162"/>
        <v>3.5348966113531581</v>
      </c>
      <c r="BF68" s="18">
        <f t="shared" si="162"/>
        <v>4.0192996768587568</v>
      </c>
      <c r="BG68" s="18">
        <f t="shared" si="162"/>
        <v>3.8471545493841131</v>
      </c>
      <c r="BH68" s="18">
        <f t="shared" si="162"/>
        <v>4.4413917259435864</v>
      </c>
      <c r="BI68" s="18">
        <f t="shared" si="162"/>
        <v>5.2254867491266639</v>
      </c>
      <c r="BK68" s="68">
        <f t="shared" si="125"/>
        <v>41.942856356353822</v>
      </c>
      <c r="BL68" s="69">
        <f t="shared" si="126"/>
        <v>63.783770116401193</v>
      </c>
      <c r="BM68" s="69">
        <f t="shared" si="127"/>
        <v>105.72662647275502</v>
      </c>
      <c r="BO68" t="str">
        <f t="shared" si="145"/>
        <v>82 Transport and mobile machine drivers and operatives</v>
      </c>
      <c r="BP68" s="18">
        <f t="shared" si="163"/>
        <v>5.56712033965551</v>
      </c>
      <c r="BQ68" s="18">
        <f t="shared" si="163"/>
        <v>6.3952729321766624</v>
      </c>
      <c r="BR68" s="18">
        <f t="shared" si="163"/>
        <v>6.1531285411242616</v>
      </c>
      <c r="BS68" s="18">
        <f t="shared" si="163"/>
        <v>7.0068712860843831</v>
      </c>
      <c r="BT68" s="18">
        <f t="shared" si="163"/>
        <v>8.2276704627116466</v>
      </c>
      <c r="BV68" s="68">
        <f t="shared" si="129"/>
        <v>25.974265675793433</v>
      </c>
      <c r="BW68" s="69">
        <f t="shared" si="130"/>
        <v>68.620770902549026</v>
      </c>
      <c r="BX68" s="69">
        <f t="shared" si="131"/>
        <v>94.595036578342473</v>
      </c>
      <c r="BZ68" t="str">
        <f t="shared" si="146"/>
        <v>82 Transport and mobile machine drivers and operatives</v>
      </c>
      <c r="CA68" s="18">
        <f t="shared" si="164"/>
        <v>7.9415098533930459</v>
      </c>
      <c r="CB68" s="18">
        <f t="shared" si="164"/>
        <v>8.2731992716691494</v>
      </c>
      <c r="CC68" s="18">
        <f t="shared" si="164"/>
        <v>8.1704765877770669</v>
      </c>
      <c r="CD68" s="18">
        <f t="shared" si="164"/>
        <v>8.3497054654629999</v>
      </c>
      <c r="CE68" s="18">
        <f t="shared" si="164"/>
        <v>9.6907464440635582</v>
      </c>
      <c r="CG68" s="68">
        <f t="shared" si="133"/>
        <v>-34.109130297178758</v>
      </c>
      <c r="CH68" s="69">
        <f t="shared" si="134"/>
        <v>38.42377195840568</v>
      </c>
      <c r="CI68" s="69">
        <f t="shared" si="135"/>
        <v>4.3146416612269212</v>
      </c>
      <c r="CK68" t="str">
        <f t="shared" si="147"/>
        <v>82 Transport and mobile machine drivers and operatives</v>
      </c>
      <c r="CL68" s="18">
        <f t="shared" si="165"/>
        <v>9.3942679709334165</v>
      </c>
      <c r="CM68" s="18">
        <f t="shared" si="165"/>
        <v>11.966622551598249</v>
      </c>
      <c r="CN68" s="18">
        <f t="shared" si="165"/>
        <v>11.06875116066735</v>
      </c>
      <c r="CO68" s="18">
        <f t="shared" si="165"/>
        <v>10.569689675859628</v>
      </c>
      <c r="CP68" s="18">
        <f t="shared" si="165"/>
        <v>7.2806296645309274</v>
      </c>
      <c r="CR68" s="68">
        <f t="shared" si="137"/>
        <v>-73.215910054271546</v>
      </c>
      <c r="CS68" s="69">
        <f t="shared" si="138"/>
        <v>21.905222889619115</v>
      </c>
      <c r="CT68" s="69">
        <f t="shared" si="139"/>
        <v>-51.310687164652435</v>
      </c>
    </row>
    <row r="69" spans="1:98" x14ac:dyDescent="0.2">
      <c r="A69" t="str">
        <f t="shared" si="103"/>
        <v>91 Elementary trades and related occupations</v>
      </c>
      <c r="B69" s="18">
        <f t="shared" si="157"/>
        <v>6.5332208789016825E-3</v>
      </c>
      <c r="C69" s="18">
        <f t="shared" si="157"/>
        <v>4.9599634064706336E-3</v>
      </c>
      <c r="D69" s="18">
        <f t="shared" si="157"/>
        <v>3.9364872932836272E-3</v>
      </c>
      <c r="E69" s="18">
        <f t="shared" si="157"/>
        <v>1.6221652049892392E-2</v>
      </c>
      <c r="F69" s="18">
        <f t="shared" si="157"/>
        <v>2.9208453837381847E-2</v>
      </c>
      <c r="H69" s="68">
        <f t="shared" si="105"/>
        <v>1313.396876318762</v>
      </c>
      <c r="I69" s="69">
        <f t="shared" si="106"/>
        <v>520.14767432403391</v>
      </c>
      <c r="J69" s="69">
        <f t="shared" si="107"/>
        <v>1833.5445506427959</v>
      </c>
      <c r="L69" t="str">
        <f t="shared" si="140"/>
        <v>91 Elementary trades and related occupations</v>
      </c>
      <c r="M69" s="18">
        <f t="shared" si="158"/>
        <v>0.25856584261911775</v>
      </c>
      <c r="N69" s="18">
        <f t="shared" si="158"/>
        <v>0.22488089267405317</v>
      </c>
      <c r="O69" s="18">
        <f t="shared" si="158"/>
        <v>0.15484762352625794</v>
      </c>
      <c r="P69" s="18">
        <f t="shared" si="158"/>
        <v>0.34262480242024584</v>
      </c>
      <c r="Q69" s="18">
        <f t="shared" si="158"/>
        <v>0.58555479433658075</v>
      </c>
      <c r="S69" s="68">
        <f t="shared" si="109"/>
        <v>614.84091359727358</v>
      </c>
      <c r="T69" s="69">
        <f t="shared" si="110"/>
        <v>245.78558771464193</v>
      </c>
      <c r="U69" s="69">
        <f t="shared" si="111"/>
        <v>860.62650131191538</v>
      </c>
      <c r="W69" t="str">
        <f t="shared" si="141"/>
        <v>91 Elementary trades and related occupations</v>
      </c>
      <c r="X69" s="18">
        <f t="shared" si="159"/>
        <v>0.40067748233892198</v>
      </c>
      <c r="Y69" s="18">
        <f t="shared" si="159"/>
        <v>0.33429447045012933</v>
      </c>
      <c r="Z69" s="18">
        <f t="shared" si="159"/>
        <v>0.27059502294007187</v>
      </c>
      <c r="AA69" s="18">
        <f t="shared" si="159"/>
        <v>0.77254226421705707</v>
      </c>
      <c r="AB69" s="18">
        <f t="shared" si="159"/>
        <v>1.090735725475261</v>
      </c>
      <c r="AD69" s="68">
        <f t="shared" si="113"/>
        <v>396.54852252900372</v>
      </c>
      <c r="AE69" s="69">
        <f t="shared" si="114"/>
        <v>251.39764296367309</v>
      </c>
      <c r="AF69" s="69">
        <f t="shared" si="115"/>
        <v>647.94616549267676</v>
      </c>
      <c r="AH69" t="str">
        <f t="shared" si="142"/>
        <v>91 Elementary trades and related occupations</v>
      </c>
      <c r="AI69" s="18">
        <f t="shared" si="160"/>
        <v>0.91380341206295568</v>
      </c>
      <c r="AJ69" s="18">
        <f t="shared" si="160"/>
        <v>0.87015091128313848</v>
      </c>
      <c r="AK69" s="18">
        <f t="shared" si="160"/>
        <v>0.67566170261906311</v>
      </c>
      <c r="AL69" s="18">
        <f t="shared" si="160"/>
        <v>1.870619433252654</v>
      </c>
      <c r="AM69" s="18">
        <f t="shared" si="160"/>
        <v>2.6338909051416337</v>
      </c>
      <c r="AO69" s="68">
        <f t="shared" si="117"/>
        <v>329.72421694058789</v>
      </c>
      <c r="AP69" s="69">
        <f t="shared" si="118"/>
        <v>220.5083679988474</v>
      </c>
      <c r="AQ69" s="69">
        <f t="shared" si="119"/>
        <v>550.23258493943536</v>
      </c>
      <c r="AS69" t="str">
        <f t="shared" si="143"/>
        <v>91 Elementary trades and related occupations</v>
      </c>
      <c r="AT69" s="18">
        <f t="shared" si="161"/>
        <v>1.0373988899865985</v>
      </c>
      <c r="AU69" s="18">
        <f t="shared" si="161"/>
        <v>0.89838674966083998</v>
      </c>
      <c r="AV69" s="18">
        <f t="shared" si="161"/>
        <v>0.79239282658065369</v>
      </c>
      <c r="AW69" s="18">
        <f t="shared" si="161"/>
        <v>2.1063759403846509</v>
      </c>
      <c r="AX69" s="18">
        <f t="shared" si="161"/>
        <v>2.7673236604078206</v>
      </c>
      <c r="AZ69" s="68">
        <f t="shared" si="121"/>
        <v>317.79578159702766</v>
      </c>
      <c r="BA69" s="69">
        <f t="shared" si="122"/>
        <v>200.3565718573459</v>
      </c>
      <c r="BB69" s="69">
        <f t="shared" si="123"/>
        <v>518.15235345437361</v>
      </c>
      <c r="BD69" t="str">
        <f t="shared" si="144"/>
        <v>91 Elementary trades and related occupations</v>
      </c>
      <c r="BE69" s="18">
        <f t="shared" si="162"/>
        <v>1.301928309051414</v>
      </c>
      <c r="BF69" s="18">
        <f t="shared" si="162"/>
        <v>1.169399258136935</v>
      </c>
      <c r="BG69" s="18">
        <f t="shared" si="162"/>
        <v>1.0423402145064378</v>
      </c>
      <c r="BH69" s="18">
        <f t="shared" si="162"/>
        <v>1.9856124665121728</v>
      </c>
      <c r="BI69" s="18">
        <f t="shared" si="162"/>
        <v>2.6736501901130643</v>
      </c>
      <c r="BK69" s="68">
        <f t="shared" si="125"/>
        <v>168.05351997916875</v>
      </c>
      <c r="BL69" s="69">
        <f t="shared" si="126"/>
        <v>95.022787654850674</v>
      </c>
      <c r="BM69" s="69">
        <f t="shared" si="127"/>
        <v>263.07630763401943</v>
      </c>
      <c r="BO69" t="str">
        <f t="shared" si="145"/>
        <v>91 Elementary trades and related occupations</v>
      </c>
      <c r="BP69" s="18">
        <f t="shared" si="163"/>
        <v>2.2119007114996569</v>
      </c>
      <c r="BQ69" s="18">
        <f t="shared" si="163"/>
        <v>2.0202217583294475</v>
      </c>
      <c r="BR69" s="18">
        <f t="shared" si="163"/>
        <v>1.9394185787141756</v>
      </c>
      <c r="BS69" s="18">
        <f t="shared" si="163"/>
        <v>3.5726706196255198</v>
      </c>
      <c r="BT69" s="18">
        <f t="shared" si="163"/>
        <v>4.6810130354677435</v>
      </c>
      <c r="BV69" s="68">
        <f t="shared" si="129"/>
        <v>127.38888559463111</v>
      </c>
      <c r="BW69" s="69">
        <f t="shared" si="130"/>
        <v>84.169759857296611</v>
      </c>
      <c r="BX69" s="69">
        <f t="shared" si="131"/>
        <v>211.55864545192767</v>
      </c>
      <c r="BZ69" t="str">
        <f t="shared" si="146"/>
        <v>91 Elementary trades and related occupations</v>
      </c>
      <c r="CA69" s="18">
        <f t="shared" si="164"/>
        <v>4.4732061156183258</v>
      </c>
      <c r="CB69" s="18">
        <f t="shared" si="164"/>
        <v>4.277222520511021</v>
      </c>
      <c r="CC69" s="18">
        <f t="shared" si="164"/>
        <v>4.0075584700018494</v>
      </c>
      <c r="CD69" s="18">
        <f t="shared" si="164"/>
        <v>7.5225043025193061</v>
      </c>
      <c r="CE69" s="18">
        <f t="shared" si="164"/>
        <v>10.2837311451313</v>
      </c>
      <c r="CG69" s="68">
        <f t="shared" si="133"/>
        <v>42.556244538522833</v>
      </c>
      <c r="CH69" s="69">
        <f t="shared" si="134"/>
        <v>65.834040884817341</v>
      </c>
      <c r="CI69" s="69">
        <f t="shared" si="135"/>
        <v>108.39028542334017</v>
      </c>
      <c r="CK69" t="str">
        <f t="shared" si="147"/>
        <v>91 Elementary trades and related occupations</v>
      </c>
      <c r="CL69" s="18">
        <f t="shared" si="165"/>
        <v>6.1717631620423177</v>
      </c>
      <c r="CM69" s="18">
        <f t="shared" si="165"/>
        <v>5.66092868863712</v>
      </c>
      <c r="CN69" s="18">
        <f t="shared" si="165"/>
        <v>5.432678094518482</v>
      </c>
      <c r="CO69" s="18">
        <f t="shared" si="165"/>
        <v>10.82573447923699</v>
      </c>
      <c r="CP69" s="18">
        <f t="shared" si="165"/>
        <v>13.908257993506279</v>
      </c>
      <c r="CR69" s="68">
        <f t="shared" si="137"/>
        <v>4.2474267853234196</v>
      </c>
      <c r="CS69" s="69">
        <f t="shared" si="138"/>
        <v>43.02046458886705</v>
      </c>
      <c r="CT69" s="69">
        <f t="shared" si="139"/>
        <v>47.267891374190462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0.47412929130469944</v>
      </c>
      <c r="C70" s="18">
        <f t="shared" si="157"/>
        <v>0.57842806193667551</v>
      </c>
      <c r="D70" s="18">
        <f t="shared" si="157"/>
        <v>0.49392468859368388</v>
      </c>
      <c r="E70" s="18">
        <f t="shared" si="157"/>
        <v>0.5152593515398628</v>
      </c>
      <c r="F70" s="18">
        <f t="shared" si="157"/>
        <v>0.57002697463522511</v>
      </c>
      <c r="H70" s="68">
        <f t="shared" si="105"/>
        <v>119.83613806942049</v>
      </c>
      <c r="I70" s="69">
        <f t="shared" si="106"/>
        <v>80.070669457273596</v>
      </c>
      <c r="J70" s="69">
        <f t="shared" si="107"/>
        <v>199.90680752669408</v>
      </c>
      <c r="L70" t="str">
        <f t="shared" ref="L70" si="166">A70</f>
        <v>92 Elementary administration and service occupations</v>
      </c>
      <c r="M70" s="18">
        <f t="shared" si="158"/>
        <v>1.8392281697426152</v>
      </c>
      <c r="N70" s="18">
        <f t="shared" si="158"/>
        <v>2.0242856736066246</v>
      </c>
      <c r="O70" s="18">
        <f t="shared" si="158"/>
        <v>1.8825980949583254</v>
      </c>
      <c r="P70" s="18">
        <f t="shared" si="158"/>
        <v>2.0319096926083065</v>
      </c>
      <c r="Q70" s="18">
        <f t="shared" si="158"/>
        <v>2.6374249048628333</v>
      </c>
      <c r="S70" s="68">
        <f t="shared" si="109"/>
        <v>164.83104396965368</v>
      </c>
      <c r="T70" s="69">
        <f t="shared" si="110"/>
        <v>93.736664821899851</v>
      </c>
      <c r="U70" s="69">
        <f t="shared" si="111"/>
        <v>258.56770879155351</v>
      </c>
      <c r="W70" t="str">
        <f t="shared" ref="W70" si="167">A70</f>
        <v>92 Elementary administration and service occupations</v>
      </c>
      <c r="X70" s="18">
        <f t="shared" si="159"/>
        <v>3.2552018158667253</v>
      </c>
      <c r="Y70" s="18">
        <f t="shared" si="159"/>
        <v>3.4262331711065492</v>
      </c>
      <c r="Z70" s="18">
        <f t="shared" si="159"/>
        <v>3.3486515357998758</v>
      </c>
      <c r="AA70" s="18">
        <f t="shared" si="159"/>
        <v>3.432400168345469</v>
      </c>
      <c r="AB70" s="18">
        <f t="shared" si="159"/>
        <v>3.854427016152024</v>
      </c>
      <c r="AD70" s="68">
        <f t="shared" si="113"/>
        <v>41.79203325911844</v>
      </c>
      <c r="AE70" s="69">
        <f t="shared" si="114"/>
        <v>77.437274731619326</v>
      </c>
      <c r="AF70" s="69">
        <f t="shared" si="115"/>
        <v>119.22930799073774</v>
      </c>
      <c r="AH70" t="str">
        <f t="shared" ref="AH70" si="168">L70</f>
        <v>92 Elementary administration and service occupations</v>
      </c>
      <c r="AI70" s="18">
        <f t="shared" si="160"/>
        <v>4.9702333626064705</v>
      </c>
      <c r="AJ70" s="18">
        <f t="shared" si="160"/>
        <v>5.807117611649117</v>
      </c>
      <c r="AK70" s="18">
        <f t="shared" si="160"/>
        <v>5.6355662975038125</v>
      </c>
      <c r="AL70" s="18">
        <f t="shared" si="160"/>
        <v>6.1046481367949585</v>
      </c>
      <c r="AM70" s="18">
        <f t="shared" si="160"/>
        <v>7.3939070000098068</v>
      </c>
      <c r="AO70" s="68">
        <f t="shared" si="117"/>
        <v>44.629794775236192</v>
      </c>
      <c r="AP70" s="69">
        <f t="shared" si="118"/>
        <v>71.25707206035905</v>
      </c>
      <c r="AQ70" s="69">
        <f t="shared" si="119"/>
        <v>115.88686683559524</v>
      </c>
      <c r="AS70" t="str">
        <f t="shared" ref="AS70" si="169">W70</f>
        <v>92 Elementary administration and service occupations</v>
      </c>
      <c r="AT70" s="18">
        <f t="shared" si="161"/>
        <v>4.9164456855685064</v>
      </c>
      <c r="AU70" s="18">
        <f t="shared" si="161"/>
        <v>5.0017632794139706</v>
      </c>
      <c r="AV70" s="18">
        <f t="shared" si="161"/>
        <v>5.0381107930400422</v>
      </c>
      <c r="AW70" s="18">
        <f t="shared" si="161"/>
        <v>5.095927559712413</v>
      </c>
      <c r="AX70" s="18">
        <f t="shared" si="161"/>
        <v>6.0020542933644494</v>
      </c>
      <c r="AZ70" s="68">
        <f t="shared" si="121"/>
        <v>42.520335319933281</v>
      </c>
      <c r="BA70" s="69">
        <f t="shared" si="122"/>
        <v>72.265572049363158</v>
      </c>
      <c r="BB70" s="69">
        <f t="shared" si="123"/>
        <v>114.78590736929644</v>
      </c>
      <c r="BD70" t="str">
        <f t="shared" ref="BD70" si="170">AH70</f>
        <v>92 Elementary administration and service occupations</v>
      </c>
      <c r="BE70" s="18">
        <f t="shared" si="162"/>
        <v>7.7767196125391891</v>
      </c>
      <c r="BF70" s="18">
        <f t="shared" si="162"/>
        <v>7.185325325329929</v>
      </c>
      <c r="BG70" s="18">
        <f t="shared" si="162"/>
        <v>6.8937551696062211</v>
      </c>
      <c r="BH70" s="18">
        <f t="shared" si="162"/>
        <v>5.8690025600093101</v>
      </c>
      <c r="BI70" s="18">
        <f t="shared" si="162"/>
        <v>5.2425107758051821</v>
      </c>
      <c r="BK70" s="68">
        <f t="shared" si="125"/>
        <v>-20.528776494170963</v>
      </c>
      <c r="BL70" s="69">
        <f t="shared" si="126"/>
        <v>42.354503719736435</v>
      </c>
      <c r="BM70" s="69">
        <f t="shared" si="127"/>
        <v>21.825727225565476</v>
      </c>
      <c r="BO70" t="str">
        <f t="shared" ref="BO70" si="171">AS70</f>
        <v>92 Elementary administration and service occupations</v>
      </c>
      <c r="BP70" s="18">
        <f t="shared" si="163"/>
        <v>12.822461145064343</v>
      </c>
      <c r="BQ70" s="18">
        <f t="shared" si="163"/>
        <v>13.960272643490329</v>
      </c>
      <c r="BR70" s="18">
        <f t="shared" si="163"/>
        <v>13.135414821275807</v>
      </c>
      <c r="BS70" s="18">
        <f t="shared" si="163"/>
        <v>12.876900819188316</v>
      </c>
      <c r="BT70" s="18">
        <f t="shared" si="163"/>
        <v>13.607637357443183</v>
      </c>
      <c r="BV70" s="68">
        <f t="shared" si="129"/>
        <v>-2.4022358352358704</v>
      </c>
      <c r="BW70" s="69">
        <f t="shared" si="130"/>
        <v>50.769017854479202</v>
      </c>
      <c r="BX70" s="69">
        <f t="shared" si="131"/>
        <v>48.366782019243338</v>
      </c>
      <c r="BZ70" t="str">
        <f t="shared" ref="BZ70" si="172">BD70</f>
        <v>92 Elementary administration and service occupations</v>
      </c>
      <c r="CA70" s="18">
        <f t="shared" si="164"/>
        <v>17.2845866440707</v>
      </c>
      <c r="CB70" s="18">
        <f t="shared" si="164"/>
        <v>19.547648611535426</v>
      </c>
      <c r="CC70" s="18">
        <f t="shared" si="164"/>
        <v>18.339166181136502</v>
      </c>
      <c r="CD70" s="18">
        <f t="shared" si="164"/>
        <v>17.510425775352285</v>
      </c>
      <c r="CE70" s="18">
        <f t="shared" si="164"/>
        <v>18.385141963056238</v>
      </c>
      <c r="CG70" s="68">
        <f t="shared" si="133"/>
        <v>-44.3067193527406</v>
      </c>
      <c r="CH70" s="69">
        <f t="shared" si="134"/>
        <v>30.987766708496594</v>
      </c>
      <c r="CI70" s="69">
        <f t="shared" si="135"/>
        <v>-13.318952644244</v>
      </c>
      <c r="CK70" t="str">
        <f t="shared" ref="CK70" si="173">BO70</f>
        <v>92 Elementary administration and service occupations</v>
      </c>
      <c r="CL70" s="18">
        <f t="shared" si="165"/>
        <v>23.574648690979664</v>
      </c>
      <c r="CM70" s="18">
        <f t="shared" si="165"/>
        <v>20.974396874723951</v>
      </c>
      <c r="CN70" s="18">
        <f t="shared" si="165"/>
        <v>20.450546767259901</v>
      </c>
      <c r="CO70" s="18">
        <f t="shared" si="165"/>
        <v>16.789762174543462</v>
      </c>
      <c r="CP70" s="18">
        <f t="shared" si="165"/>
        <v>13.496602587162542</v>
      </c>
      <c r="CR70" s="68">
        <f t="shared" si="137"/>
        <v>-73.126383563344817</v>
      </c>
      <c r="CS70" s="69">
        <f t="shared" si="138"/>
        <v>14.807106781112916</v>
      </c>
      <c r="CT70" s="69">
        <f t="shared" si="139"/>
        <v>-58.319276782231896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90.48659251092694</v>
      </c>
      <c r="I72" s="67">
        <f>IF(D35&gt;0,I35/D35*100,0)</f>
        <v>67.431830413884398</v>
      </c>
      <c r="J72" s="67">
        <f t="shared" ref="J72" si="175">IF(D35&gt;0,(J35/D35)*100,0)</f>
        <v>157.91842292481135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89.036820704862535</v>
      </c>
      <c r="T72" s="67">
        <f t="shared" ref="T72" si="177">IF(O35&gt;0,T35/O35*100,0)</f>
        <v>70.235382071746585</v>
      </c>
      <c r="U72" s="67">
        <f t="shared" ref="U72" si="178">IF(O35&gt;0,(U35/O35)*100,0)</f>
        <v>159.27220277660911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23.186172146372993</v>
      </c>
      <c r="AE72" s="67">
        <f t="shared" ref="AE72" si="180">IF(Z35&gt;0,AE35/Z35*100,0)</f>
        <v>61.519440632100512</v>
      </c>
      <c r="AF72" s="67">
        <f t="shared" ref="AF72" si="181">IF(Z35&gt;0,(AF35/Z35)*100,0)</f>
        <v>84.705612778473508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10.235467804657675</v>
      </c>
      <c r="AP72" s="67">
        <f t="shared" ref="AP72" si="183">IF(AK35&gt;0,AP35/AK35*100,0)</f>
        <v>55.231269847952134</v>
      </c>
      <c r="AQ72" s="67">
        <f t="shared" ref="AQ72" si="184">IF(AK35&gt;0,(AQ35/AK35)*100,0)</f>
        <v>65.466737652609822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19.631246987695711</v>
      </c>
      <c r="BA72" s="67">
        <f t="shared" ref="BA72" si="186">IF(AV35&gt;0,BA35/AV35*100,0)</f>
        <v>56.420339816364695</v>
      </c>
      <c r="BB72" s="67">
        <f t="shared" ref="BB72" si="187">IF(AV35&gt;0,(BB35/AV35)*100,0)</f>
        <v>76.051586804060406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4.5024381078352436</v>
      </c>
      <c r="BL72" s="67">
        <f t="shared" ref="BL72" si="189">IF(BG35&gt;0,BL35/BG35*100,0)</f>
        <v>46.525745576777773</v>
      </c>
      <c r="BM72" s="67">
        <f t="shared" ref="BM72" si="190">IF(BG35&gt;0,(BM35/BG35)*100,0)</f>
        <v>51.028183684613012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-5.7891473546658787</v>
      </c>
      <c r="BW72" s="67">
        <f t="shared" ref="BW72" si="192">IF(BR35&gt;0,BW35/BR35*100,0)</f>
        <v>47.926104229109733</v>
      </c>
      <c r="BX72" s="67">
        <f t="shared" ref="BX72" si="193">IF(BR35&gt;0,(BX35/BR35)*100,0)</f>
        <v>42.136956874443854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-44.445991713572965</v>
      </c>
      <c r="CH72" s="67">
        <f t="shared" ref="CH72" si="195">IF(CC35&gt;0,CH35/CC35*100,0)</f>
        <v>31.379213331719104</v>
      </c>
      <c r="CI72" s="67">
        <f t="shared" ref="CI72" si="196">IF(CC35&gt;0,(CI35/CC35)*100,0)</f>
        <v>-13.066778381853867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-59.280111702632396</v>
      </c>
      <c r="CS72" s="67">
        <f t="shared" ref="CS72" si="198">IF(CN35&gt;0,CS35/CN35*100,0)</f>
        <v>20.37787734682431</v>
      </c>
      <c r="CT72" s="67">
        <f t="shared" ref="CT72" si="199">IF(CN35&gt;0,(CT35/CN35)*100,0)</f>
        <v>-38.902234355808091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Greater Birmingham and Solihull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Greater Birmingham and Solihull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Greater Birmingham and Solihull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Greater Birmingham and Solihull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Greater Birmingham and Solihull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Greater Birmingham and Solihull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Greater Birmingham and Solihull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Greater Birmingham and Solihull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Greater Birmingham and Solihull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9.9701854399627763</v>
      </c>
      <c r="C82" s="18">
        <f t="shared" si="210"/>
        <v>-5.201319694595341</v>
      </c>
      <c r="D82" s="18">
        <f t="shared" si="210"/>
        <v>3.2978449905003426</v>
      </c>
      <c r="E82" s="18">
        <f t="shared" si="210"/>
        <v>4.4470746695676855</v>
      </c>
      <c r="F82" s="18">
        <f t="shared" ref="F82:F107" si="211">IF(AND(F$6-C$6 &lt;&gt; 0,C8&lt;&gt;0,F8&lt;&gt;0),(EXP(LN(F8/C8)/(F$6-C$6))-1)*100,0)</f>
        <v>3.4579426701200289</v>
      </c>
      <c r="H82" s="18">
        <f t="shared" ref="H82:H107" si="212">IF($F$6-$D$6 &lt;&gt; 0,(EXP(LN(1+(H45/100))/($F$6-$D$6))-1)*100,0)</f>
        <v>4.0625844626389407</v>
      </c>
      <c r="I82" s="18">
        <f t="shared" ref="I82:I107" si="213">IF(D8&gt;0,((1+(I8/D8))^(1/($F$6-$D$6))-1)*100,0)</f>
        <v>3.5683011238263562</v>
      </c>
      <c r="J82" s="18">
        <f t="shared" ref="J82:J107" si="214">IF($F$6-$D$6 &lt;&gt; 0,(EXP(LN(1+(J45/100))/($F$6-$D$6))-1)*100,0)</f>
        <v>6.3252923585971788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12.910753680875974</v>
      </c>
      <c r="N82" s="18">
        <f t="shared" si="215"/>
        <v>-2.7435566942758505</v>
      </c>
      <c r="O82" s="18">
        <f t="shared" si="215"/>
        <v>2.571606798152426</v>
      </c>
      <c r="P82" s="18">
        <f t="shared" si="215"/>
        <v>4.1331323664868913</v>
      </c>
      <c r="Q82" s="18">
        <f t="shared" ref="Q82:Q107" si="216">IF(AND(Q$6-N$6 &lt;&gt; 0,N8&lt;&gt;0,Q8&lt;&gt;0),(EXP(LN(Q8/N8)/(Q$6-N$6))-1)*100,0)</f>
        <v>3.201015031610166</v>
      </c>
      <c r="S82" s="18">
        <f t="shared" ref="S82:S107" si="217">IF($F$6-$D$6 &lt;&gt; 0,(EXP(LN(1+(S45/100))/($F$6-$D$6))-1)*100,0)</f>
        <v>3.6100001926937075</v>
      </c>
      <c r="T82" s="18">
        <f t="shared" ref="T82:T107" si="218">IF(O8&gt;0,((1+(T8/O8))^(1/($F$6-$D$6))-1)*100,0)</f>
        <v>3.4758377423658393</v>
      </c>
      <c r="U82" s="18">
        <f t="shared" ref="U82:U107" si="219">IF($F$6-$D$6 &lt;&gt; 0,(EXP(LN(1+(U45/100))/($F$6-$D$6))-1)*100,0)</f>
        <v>5.9264890309721929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3.7248420639031554</v>
      </c>
      <c r="Y82" s="18">
        <f t="shared" si="220"/>
        <v>7.8099103562065952</v>
      </c>
      <c r="Z82" s="18">
        <f t="shared" si="220"/>
        <v>-1.4741539312898788</v>
      </c>
      <c r="AA82" s="18">
        <f t="shared" si="220"/>
        <v>1.2655053539075478</v>
      </c>
      <c r="AB82" s="18">
        <f t="shared" ref="AB82:AB107" si="221">IF(AND(AB$6-Y$6 &lt;&gt; 0,Y8&lt;&gt;0,AB8&lt;&gt;0),(EXP(LN(AB8/Y8)/(AB$6-Y$6))-1)*100,0)</f>
        <v>0.7950154651474195</v>
      </c>
      <c r="AD82" s="18">
        <f t="shared" ref="AD82:AD107" si="222">IF($F$6-$D$6 &lt;&gt; 0,(EXP(LN(1+(AD45/100))/($F$6-$D$6))-1)*100,0)</f>
        <v>0.34392405123884195</v>
      </c>
      <c r="AE82" s="18">
        <f t="shared" ref="AE82:AE107" si="223">IF(Z8&gt;0,((1+(AE8/Z8))^(1/($F$6-$D$6))-1)*100,0)</f>
        <v>3.0398329088201059</v>
      </c>
      <c r="AF82" s="18">
        <f t="shared" ref="AF82:AF107" si="224">IF($F$6-$D$6 &lt;&gt; 0,(EXP(LN(1+(AF45/100))/($F$6-$D$6))-1)*100,0)</f>
        <v>3.2679372421966502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2.222248688199735</v>
      </c>
      <c r="AJ82" s="18">
        <f t="shared" si="225"/>
        <v>11.342201550837006</v>
      </c>
      <c r="AK82" s="18">
        <f t="shared" si="225"/>
        <v>-2.4460738018103667</v>
      </c>
      <c r="AL82" s="18">
        <f t="shared" si="225"/>
        <v>0.81366162643550233</v>
      </c>
      <c r="AM82" s="18">
        <f t="shared" ref="AM82:AM107" si="226">IF(AND(AM$6-AJ$6 &lt;&gt; 0,AJ8&lt;&gt;0,AM8&lt;&gt;0),(EXP(LN(AM8/AJ8)/(AM$6-AJ$6))-1)*100,0)</f>
        <v>0.40488455292726488</v>
      </c>
      <c r="AO82" s="18">
        <f t="shared" ref="AO82:AO107" si="227">IF($F$6-$D$6 &lt;&gt; 0,(EXP(LN(1+(AO45/100))/($F$6-$D$6))-1)*100,0)</f>
        <v>-0.28484310740369834</v>
      </c>
      <c r="AP82" s="18">
        <f t="shared" ref="AP82:AP107" si="228">IF(AK8&gt;0,((1+(AP8/AK8))^(1/($F$6-$D$6))-1)*100,0)</f>
        <v>2.7133306807082036</v>
      </c>
      <c r="AQ82" s="18">
        <f t="shared" ref="AQ82:AQ107" si="229">IF($F$6-$D$6 &lt;&gt; 0,(EXP(LN(1+(AQ45/100))/($F$6-$D$6))-1)*100,0)</f>
        <v>2.5188217976345406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2.2563422588226745</v>
      </c>
      <c r="AU82" s="18">
        <f t="shared" si="230"/>
        <v>6.8922919885693545</v>
      </c>
      <c r="AV82" s="18">
        <f t="shared" si="230"/>
        <v>-3.0710496037125834</v>
      </c>
      <c r="AW82" s="18">
        <f t="shared" si="230"/>
        <v>0.64588021935629847</v>
      </c>
      <c r="AX82" s="18">
        <f t="shared" ref="AX82:AX107" si="231">IF(AND(AX$6-AU$6 &lt;&gt; 0,AU8&lt;&gt;0,AX8&lt;&gt;0),(EXP(LN(AX8/AU8)/(AX$6-AU$6))-1)*100,0)</f>
        <v>-0.15567788608125133</v>
      </c>
      <c r="AZ82" s="18">
        <f t="shared" ref="AZ82:AZ107" si="232">IF($F$6-$D$6 &lt;&gt; 0,(EXP(LN(1+(AZ45/100))/($F$6-$D$6))-1)*100,0)</f>
        <v>-0.60866935674638301</v>
      </c>
      <c r="BA82" s="18">
        <f t="shared" ref="BA82:BA107" si="233">IF(AV8&gt;0,((1+(BA8/AV8))^(1/($F$6-$D$6))-1)*100,0)</f>
        <v>2.6444341778170566</v>
      </c>
      <c r="BB82" s="18">
        <f t="shared" ref="BB82:BB107" si="234">IF($F$6-$D$6 &lt;&gt; 0,(EXP(LN(1+(BB45/100))/($F$6-$D$6))-1)*100,0)</f>
        <v>2.2279784769202893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7.2771822411734854</v>
      </c>
      <c r="BF82" s="18">
        <f t="shared" si="235"/>
        <v>2.0292018437654491</v>
      </c>
      <c r="BG82" s="18">
        <f t="shared" si="235"/>
        <v>-2.3825779046400264</v>
      </c>
      <c r="BH82" s="18">
        <f t="shared" si="235"/>
        <v>0.573336275108427</v>
      </c>
      <c r="BI82" s="18">
        <f t="shared" ref="BI82:BI107" si="236">IF(AND(BI$6-BF$6 &lt;&gt; 0,BF8&lt;&gt;0,BI8&lt;&gt;0),(EXP(LN(BI8/BF8)/(BI$6-BF$6))-1)*100,0)</f>
        <v>-0.27033544895016526</v>
      </c>
      <c r="BK82" s="18">
        <f t="shared" ref="BK82:BK107" si="237">IF($F$6-$D$6 &lt;&gt; 0,(EXP(LN(1+(BK45/100))/($F$6-$D$6))-1)*100,0)</f>
        <v>-0.42178213222908711</v>
      </c>
      <c r="BL82" s="18">
        <f t="shared" ref="BL82:BL107" si="238">IF(BG8&gt;0,((1+(BL8/BG8))^(1/($F$6-$D$6))-1)*100,0)</f>
        <v>2.3109268300825381</v>
      </c>
      <c r="BM82" s="18">
        <f t="shared" ref="BM82:BM107" si="239">IF($F$6-$D$6 &lt;&gt; 0,(EXP(LN(1+(BM45/100))/($F$6-$D$6))-1)*100,0)</f>
        <v>2.0072556021016208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4.9072771046071217</v>
      </c>
      <c r="BQ82" s="18">
        <f t="shared" si="240"/>
        <v>-7.1680324559527664</v>
      </c>
      <c r="BR82" s="18">
        <f t="shared" si="240"/>
        <v>-2.5368087866326938</v>
      </c>
      <c r="BS82" s="18">
        <f t="shared" si="240"/>
        <v>-1.3723008765605615</v>
      </c>
      <c r="BT82" s="18">
        <f t="shared" ref="BT82:BT107" si="241">IF(AND(BT$6-BQ$6 &lt;&gt; 0,BQ8&lt;&gt;0,BT8&lt;&gt;0),(EXP(LN(BT8/BQ8)/(BT$6-BQ$6))-1)*100,0)</f>
        <v>-2.1089229790994368</v>
      </c>
      <c r="BV82" s="18">
        <f t="shared" ref="BV82:BV107" si="242">IF($F$6-$D$6 &lt;&gt; 0,(EXP(LN(1+(BV45/100))/($F$6-$D$6))-1)*100,0)</f>
        <v>-1.7620079995484872</v>
      </c>
      <c r="BW82" s="18">
        <f t="shared" ref="BW82:BW107" si="243">IF(BR8&gt;0,((1+(BW8/BR8))^(1/($F$6-$D$6))-1)*100,0)</f>
        <v>2.3370722481173001</v>
      </c>
      <c r="BX82" s="18">
        <f t="shared" ref="BX82:BX107" si="244">IF($F$6-$D$6 &lt;&gt; 0,(EXP(LN(1+(BX45/100))/($F$6-$D$6))-1)*100,0)</f>
        <v>1.1100155537702827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3.2071391380990244</v>
      </c>
      <c r="CB82" s="18">
        <f t="shared" si="245"/>
        <v>3.4328966078915668</v>
      </c>
      <c r="CC82" s="18">
        <f t="shared" si="245"/>
        <v>-5.1930207524416128</v>
      </c>
      <c r="CD82" s="18">
        <f t="shared" si="245"/>
        <v>-3.2909624000958537</v>
      </c>
      <c r="CE82" s="18">
        <f t="shared" ref="CE82:CE107" si="246">IF(AND(CE$6-CB$6 &lt;&gt; 0,CB8&lt;&gt;0,CE8&lt;&gt;0),(EXP(LN(CE8/CB8)/(CE$6-CB$6))-1)*100,0)</f>
        <v>-3.4848082189964047</v>
      </c>
      <c r="CG82" s="18">
        <f t="shared" ref="CG82:CG107" si="247">IF($F$6-$D$6 &lt;&gt; 0,(EXP(LN(1+(CG45/100))/($F$6-$D$6))-1)*100,0)</f>
        <v>-3.9291844712609159</v>
      </c>
      <c r="CH82" s="18">
        <f t="shared" ref="CH82:CH107" si="248">IF(CC8&gt;0,((1+(CH8/CC8))^(1/($F$6-$D$6))-1)*100,0)</f>
        <v>1.8805139721367103</v>
      </c>
      <c r="CI82" s="18">
        <f t="shared" ref="CI82:CI107" si="249">IF($F$6-$D$6 &lt;&gt; 0,(EXP(LN(1+(CI45/100))/($F$6-$D$6))-1)*100,0)</f>
        <v>-0.92010999267782001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3.3099314490117271</v>
      </c>
      <c r="CM82" s="18">
        <f t="shared" si="250"/>
        <v>9.8976088243028837</v>
      </c>
      <c r="CN82" s="18">
        <f t="shared" si="250"/>
        <v>-8.7217806910786067</v>
      </c>
      <c r="CO82" s="18">
        <f t="shared" si="250"/>
        <v>-2.0452798614776224</v>
      </c>
      <c r="CP82" s="18">
        <f t="shared" ref="CP82:CP107" si="251">IF(AND(CP$6-CM$6 &lt;&gt; 0,CM8&lt;&gt;0,CP8&lt;&gt;0),(EXP(LN(CP8/CM8)/(CP$6-CM$6))-1)*100,0)</f>
        <v>-3.4911017974372793</v>
      </c>
      <c r="CR82" s="18">
        <f t="shared" ref="CR82:CR107" si="252">IF($F$6-$D$6 &lt;&gt; 0,(EXP(LN(1+(CR45/100))/($F$6-$D$6))-1)*100,0)</f>
        <v>-4.3233490049325196</v>
      </c>
      <c r="CS82" s="18">
        <f t="shared" ref="CS82:CS107" si="253">IF(CN8&gt;0,((1+(CS8/CN8))^(1/($F$6-$D$6))-1)*100,0)</f>
        <v>1.3408383777041788</v>
      </c>
      <c r="CT82" s="18">
        <f t="shared" ref="CT82:CT107" si="254">IF($F$6-$D$6 &lt;&gt; 0,(EXP(LN(1+(CT45/100))/($F$6-$D$6))-1)*100,0)</f>
        <v>-2.0185023004233527</v>
      </c>
    </row>
    <row r="83" spans="1:98" x14ac:dyDescent="0.2">
      <c r="A83" t="str">
        <f t="shared" si="209"/>
        <v>12 Other managers and proprietors</v>
      </c>
      <c r="B83" s="18">
        <f t="shared" si="210"/>
        <v>8.6192962101292672</v>
      </c>
      <c r="C83" s="18">
        <f t="shared" si="210"/>
        <v>-8.8926939485088674</v>
      </c>
      <c r="D83" s="18">
        <f t="shared" si="210"/>
        <v>6.2835625767267533</v>
      </c>
      <c r="E83" s="18">
        <f t="shared" si="210"/>
        <v>5.6150811764661634</v>
      </c>
      <c r="F83" s="18">
        <f t="shared" si="211"/>
        <v>4.8507263449377724</v>
      </c>
      <c r="H83" s="18">
        <f t="shared" si="212"/>
        <v>5.8374398344464229</v>
      </c>
      <c r="I83" s="18">
        <f t="shared" si="213"/>
        <v>4.6529891708182447</v>
      </c>
      <c r="J83" s="18">
        <f t="shared" si="214"/>
        <v>8.3289658799697399</v>
      </c>
      <c r="L83" t="str">
        <f t="shared" ref="L83:L106" si="255">A83</f>
        <v>12 Other managers and proprietors</v>
      </c>
      <c r="M83" s="18">
        <f t="shared" si="215"/>
        <v>9.9163186703313588</v>
      </c>
      <c r="N83" s="18">
        <f t="shared" si="215"/>
        <v>1.3178013872729322</v>
      </c>
      <c r="O83" s="18">
        <f t="shared" si="215"/>
        <v>5.3869621714735194</v>
      </c>
      <c r="P83" s="18">
        <f t="shared" si="215"/>
        <v>5.4459795863804894</v>
      </c>
      <c r="Q83" s="18">
        <f t="shared" si="216"/>
        <v>5.1647098032767902</v>
      </c>
      <c r="S83" s="18">
        <f t="shared" si="217"/>
        <v>5.4263034434192781</v>
      </c>
      <c r="T83" s="18">
        <f t="shared" si="218"/>
        <v>4.374826131822096</v>
      </c>
      <c r="U83" s="18">
        <f t="shared" si="219"/>
        <v>7.8575816100115325</v>
      </c>
      <c r="W83" t="str">
        <f t="shared" ref="W83:W106" si="256">A83</f>
        <v>12 Other managers and proprietors</v>
      </c>
      <c r="X83" s="18">
        <f t="shared" si="220"/>
        <v>1.041804035891869</v>
      </c>
      <c r="Y83" s="18">
        <f t="shared" si="220"/>
        <v>13.94991380933015</v>
      </c>
      <c r="Z83" s="18">
        <f t="shared" si="220"/>
        <v>1.5634267680175062</v>
      </c>
      <c r="AA83" s="18">
        <f t="shared" si="220"/>
        <v>2.2769447686119548</v>
      </c>
      <c r="AB83" s="18">
        <f t="shared" si="221"/>
        <v>2.7451042105863133</v>
      </c>
      <c r="AD83" s="18">
        <f t="shared" si="222"/>
        <v>2.0385501993452904</v>
      </c>
      <c r="AE83" s="18">
        <f t="shared" si="223"/>
        <v>3.8661484387113143</v>
      </c>
      <c r="AF83" s="18">
        <f t="shared" si="224"/>
        <v>5.1370523915121646</v>
      </c>
      <c r="AH83" t="str">
        <f t="shared" ref="AH83:AH106" si="257">L83</f>
        <v>12 Other managers and proprietors</v>
      </c>
      <c r="AI83" s="18">
        <f t="shared" si="225"/>
        <v>5.3630965462958535E-2</v>
      </c>
      <c r="AJ83" s="18">
        <f t="shared" si="225"/>
        <v>20.697539242077646</v>
      </c>
      <c r="AK83" s="18">
        <f t="shared" si="225"/>
        <v>-0.15109202707992431</v>
      </c>
      <c r="AL83" s="18">
        <f t="shared" si="225"/>
        <v>2.4317332703713834</v>
      </c>
      <c r="AM83" s="18">
        <f t="shared" si="226"/>
        <v>2.6650243045328148</v>
      </c>
      <c r="AO83" s="18">
        <f t="shared" si="227"/>
        <v>1.5634521592173156</v>
      </c>
      <c r="AP83" s="18">
        <f t="shared" si="228"/>
        <v>3.6099474103719498</v>
      </c>
      <c r="AQ83" s="18">
        <f t="shared" si="229"/>
        <v>4.6035603944820203</v>
      </c>
      <c r="AS83" t="str">
        <f t="shared" ref="AS83:AS106" si="258">W83</f>
        <v>12 Other managers and proprietors</v>
      </c>
      <c r="AT83" s="18">
        <f t="shared" si="230"/>
        <v>0.70213304225275053</v>
      </c>
      <c r="AU83" s="18">
        <f t="shared" si="230"/>
        <v>13.590796507159375</v>
      </c>
      <c r="AV83" s="18">
        <f t="shared" si="230"/>
        <v>1.1769168906395677</v>
      </c>
      <c r="AW83" s="18">
        <f t="shared" si="230"/>
        <v>1.751020269909298</v>
      </c>
      <c r="AX83" s="18">
        <f t="shared" si="231"/>
        <v>2.2724429306600014</v>
      </c>
      <c r="AZ83" s="18">
        <f t="shared" si="232"/>
        <v>1.5592914302272387</v>
      </c>
      <c r="BA83" s="18">
        <f t="shared" si="233"/>
        <v>3.5296176599262541</v>
      </c>
      <c r="BB83" s="18">
        <f t="shared" si="234"/>
        <v>4.5305501252344671</v>
      </c>
      <c r="BD83" t="str">
        <f t="shared" ref="BD83:BD106" si="259">AH83</f>
        <v>12 Other managers and proprietors</v>
      </c>
      <c r="BE83" s="18">
        <f t="shared" si="235"/>
        <v>1.9693954011038128</v>
      </c>
      <c r="BF83" s="18">
        <f t="shared" si="235"/>
        <v>-0.36252536769761923</v>
      </c>
      <c r="BG83" s="18">
        <f t="shared" si="235"/>
        <v>-0.30532327337641219</v>
      </c>
      <c r="BH83" s="18">
        <f t="shared" si="235"/>
        <v>0.33411129841898202</v>
      </c>
      <c r="BI83" s="18">
        <f t="shared" si="236"/>
        <v>9.0253710730103798E-2</v>
      </c>
      <c r="BK83" s="18">
        <f t="shared" si="237"/>
        <v>0.12051203668899113</v>
      </c>
      <c r="BL83" s="18">
        <f t="shared" si="238"/>
        <v>2.584076449661965</v>
      </c>
      <c r="BM83" s="18">
        <f t="shared" si="239"/>
        <v>2.6686182125891689</v>
      </c>
      <c r="BO83" t="str">
        <f t="shared" ref="BO83:BO106" si="260">AS83</f>
        <v>12 Other managers and proprietors</v>
      </c>
      <c r="BP83" s="18">
        <f t="shared" si="240"/>
        <v>1.9956828416145767</v>
      </c>
      <c r="BQ83" s="18">
        <f t="shared" si="240"/>
        <v>-2.3694044405946579</v>
      </c>
      <c r="BR83" s="18">
        <f t="shared" si="240"/>
        <v>1.0401063359565699</v>
      </c>
      <c r="BS83" s="18">
        <f t="shared" si="240"/>
        <v>-0.4062478890888177</v>
      </c>
      <c r="BT83" s="18">
        <f t="shared" si="241"/>
        <v>-8.0905204160752753E-2</v>
      </c>
      <c r="BV83" s="18">
        <f t="shared" si="242"/>
        <v>7.3554975664880118E-2</v>
      </c>
      <c r="BW83" s="18">
        <f t="shared" si="243"/>
        <v>3.1759556128305944</v>
      </c>
      <c r="BX83" s="18">
        <f t="shared" si="244"/>
        <v>3.2235272735907206</v>
      </c>
      <c r="BZ83" t="str">
        <f t="shared" ref="BZ83:BZ106" si="261">BD83</f>
        <v>12 Other managers and proprietors</v>
      </c>
      <c r="CA83" s="18">
        <f t="shared" si="245"/>
        <v>0.80421145637843416</v>
      </c>
      <c r="CB83" s="18">
        <f t="shared" si="245"/>
        <v>1.286556200166511</v>
      </c>
      <c r="CC83" s="18">
        <f t="shared" si="245"/>
        <v>-1.8613353836825941</v>
      </c>
      <c r="CD83" s="18">
        <f t="shared" si="245"/>
        <v>-2.8975089069021354</v>
      </c>
      <c r="CE83" s="18">
        <f t="shared" si="246"/>
        <v>-2.317668899956371</v>
      </c>
      <c r="CG83" s="18">
        <f t="shared" si="247"/>
        <v>-2.5533390486334739</v>
      </c>
      <c r="CH83" s="18">
        <f t="shared" si="248"/>
        <v>2.3319346133898966</v>
      </c>
      <c r="CI83" s="18">
        <f t="shared" si="249"/>
        <v>0.58546874495111201</v>
      </c>
      <c r="CK83" t="str">
        <f t="shared" ref="CK83:CK106" si="262">BO83</f>
        <v>12 Other managers and proprietors</v>
      </c>
      <c r="CL83" s="18">
        <f t="shared" si="250"/>
        <v>-2.3090631942985773</v>
      </c>
      <c r="CM83" s="18">
        <f t="shared" si="250"/>
        <v>2.1609861064676217</v>
      </c>
      <c r="CN83" s="18">
        <f t="shared" si="250"/>
        <v>-6.5930871453637963</v>
      </c>
      <c r="CO83" s="18">
        <f t="shared" si="250"/>
        <v>-3.9878132776550279</v>
      </c>
      <c r="CP83" s="18">
        <f t="shared" si="251"/>
        <v>-4.4396490019582231</v>
      </c>
      <c r="CR83" s="18">
        <f t="shared" si="252"/>
        <v>-4.8642133469131377</v>
      </c>
      <c r="CS83" s="18">
        <f t="shared" si="253"/>
        <v>1.5008933215574727</v>
      </c>
      <c r="CT83" s="18">
        <f t="shared" si="254"/>
        <v>-2.1325908732753085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9.9543748429136603</v>
      </c>
      <c r="C84" s="18">
        <f t="shared" si="210"/>
        <v>-8.7836085585297532</v>
      </c>
      <c r="D84" s="18">
        <f t="shared" si="210"/>
        <v>7.3022968289858436</v>
      </c>
      <c r="E84" s="18">
        <f t="shared" si="210"/>
        <v>3.5806210953147621</v>
      </c>
      <c r="F84" s="18">
        <f t="shared" si="211"/>
        <v>3.9008123064917077</v>
      </c>
      <c r="H84" s="18">
        <f t="shared" si="212"/>
        <v>4.8066114798599013</v>
      </c>
      <c r="I84" s="18">
        <f t="shared" si="213"/>
        <v>3.0642569368030781</v>
      </c>
      <c r="J84" s="18">
        <f t="shared" si="214"/>
        <v>6.563225817375451</v>
      </c>
      <c r="L84" t="str">
        <f t="shared" si="255"/>
        <v>21 Science, research, engineering and technology professionals</v>
      </c>
      <c r="M84" s="18">
        <f t="shared" si="215"/>
        <v>10.829562492672441</v>
      </c>
      <c r="N84" s="18">
        <f t="shared" si="215"/>
        <v>-4.188270161609009</v>
      </c>
      <c r="O84" s="18">
        <f t="shared" si="215"/>
        <v>8.5441747771160426</v>
      </c>
      <c r="P84" s="18">
        <f t="shared" si="215"/>
        <v>3.9957613258070568</v>
      </c>
      <c r="Q84" s="18">
        <f t="shared" si="216"/>
        <v>4.8577367325779663</v>
      </c>
      <c r="S84" s="18">
        <f t="shared" si="217"/>
        <v>5.4903175077718247</v>
      </c>
      <c r="T84" s="18">
        <f t="shared" si="218"/>
        <v>3.3627951070642315</v>
      </c>
      <c r="U84" s="18">
        <f t="shared" si="219"/>
        <v>7.2860071051771502</v>
      </c>
      <c r="W84" t="str">
        <f t="shared" si="256"/>
        <v>21 Science, research, engineering and technology professionals</v>
      </c>
      <c r="X84" s="18">
        <f t="shared" si="220"/>
        <v>1.560677327479576</v>
      </c>
      <c r="Y84" s="18">
        <f t="shared" si="220"/>
        <v>11.565255926495643</v>
      </c>
      <c r="Z84" s="18">
        <f t="shared" si="220"/>
        <v>2.9535995856862396</v>
      </c>
      <c r="AA84" s="18">
        <f t="shared" si="220"/>
        <v>0.61150859158209947</v>
      </c>
      <c r="AB84" s="18">
        <f t="shared" si="221"/>
        <v>1.9942827724827028</v>
      </c>
      <c r="AD84" s="18">
        <f t="shared" si="222"/>
        <v>1.3862249034765295</v>
      </c>
      <c r="AE84" s="18">
        <f t="shared" si="223"/>
        <v>2.5512474561670162</v>
      </c>
      <c r="AF84" s="18">
        <f t="shared" si="224"/>
        <v>3.5542635261198496</v>
      </c>
      <c r="AH84" t="str">
        <f t="shared" si="257"/>
        <v>21 Science, research, engineering and technology professionals</v>
      </c>
      <c r="AI84" s="18">
        <f t="shared" si="225"/>
        <v>-0.28315148018492886</v>
      </c>
      <c r="AJ84" s="18">
        <f t="shared" si="225"/>
        <v>15.748662409888947</v>
      </c>
      <c r="AK84" s="18">
        <f t="shared" si="225"/>
        <v>2.8826768550788362</v>
      </c>
      <c r="AL84" s="18">
        <f t="shared" si="225"/>
        <v>0.94523437050937353</v>
      </c>
      <c r="AM84" s="18">
        <f t="shared" si="226"/>
        <v>2.4189552923795432</v>
      </c>
      <c r="AO84" s="18">
        <f t="shared" si="227"/>
        <v>1.5869603265951993</v>
      </c>
      <c r="AP84" s="18">
        <f t="shared" si="228"/>
        <v>2.4914787524867421</v>
      </c>
      <c r="AQ84" s="18">
        <f t="shared" si="229"/>
        <v>3.6530172780897541</v>
      </c>
      <c r="AS84" t="str">
        <f t="shared" si="258"/>
        <v>21 Science, research, engineering and technology professionals</v>
      </c>
      <c r="AT84" s="18">
        <f t="shared" si="230"/>
        <v>0.74222612922600906</v>
      </c>
      <c r="AU84" s="18">
        <f t="shared" si="230"/>
        <v>12.108339898127408</v>
      </c>
      <c r="AV84" s="18">
        <f t="shared" si="230"/>
        <v>1.0908060361734195</v>
      </c>
      <c r="AW84" s="18">
        <f t="shared" si="230"/>
        <v>0.13073498017512897</v>
      </c>
      <c r="AX84" s="18">
        <f t="shared" si="231"/>
        <v>1.1415002098738469</v>
      </c>
      <c r="AZ84" s="18">
        <f t="shared" si="232"/>
        <v>0.44974126480048504</v>
      </c>
      <c r="BA84" s="18">
        <f t="shared" si="233"/>
        <v>2.1678846321242284</v>
      </c>
      <c r="BB84" s="18">
        <f t="shared" si="234"/>
        <v>2.5038241875872558</v>
      </c>
      <c r="BD84" t="str">
        <f t="shared" si="259"/>
        <v>21 Science, research, engineering and technology professionals</v>
      </c>
      <c r="BE84" s="18">
        <f t="shared" si="235"/>
        <v>6.0903601966453724</v>
      </c>
      <c r="BF84" s="18">
        <f t="shared" si="235"/>
        <v>5.9642122766601968</v>
      </c>
      <c r="BG84" s="18">
        <f t="shared" si="235"/>
        <v>2.7192045011318777</v>
      </c>
      <c r="BH84" s="18">
        <f t="shared" si="235"/>
        <v>0.45248154577313127</v>
      </c>
      <c r="BI84" s="18">
        <f t="shared" si="236"/>
        <v>1.4936822761721036</v>
      </c>
      <c r="BK84" s="18">
        <f t="shared" si="237"/>
        <v>1.2024428455977176</v>
      </c>
      <c r="BL84" s="18">
        <f t="shared" si="238"/>
        <v>2.0000579799225759</v>
      </c>
      <c r="BM84" s="18">
        <f t="shared" si="239"/>
        <v>2.9303900510023295</v>
      </c>
      <c r="BO84" t="str">
        <f t="shared" si="260"/>
        <v>21 Science, research, engineering and technology professionals</v>
      </c>
      <c r="BP84" s="18">
        <f t="shared" si="240"/>
        <v>4.6548352666394566</v>
      </c>
      <c r="BQ84" s="18">
        <f t="shared" si="240"/>
        <v>0.90541307051263953</v>
      </c>
      <c r="BR84" s="18">
        <f t="shared" si="240"/>
        <v>3.3412350517992628</v>
      </c>
      <c r="BS84" s="18">
        <f t="shared" si="240"/>
        <v>-0.69089969056949085</v>
      </c>
      <c r="BT84" s="18">
        <f t="shared" si="241"/>
        <v>0.65221196948233029</v>
      </c>
      <c r="BV84" s="18">
        <f t="shared" si="242"/>
        <v>0.63535450415104222</v>
      </c>
      <c r="BW84" s="18">
        <f t="shared" si="243"/>
        <v>2.255185349929878</v>
      </c>
      <c r="BX84" s="18">
        <f t="shared" si="244"/>
        <v>2.7259340985863245</v>
      </c>
      <c r="BZ84" t="str">
        <f t="shared" si="261"/>
        <v>21 Science, research, engineering and technology professionals</v>
      </c>
      <c r="CA84" s="18">
        <f t="shared" si="245"/>
        <v>2.5918573796720246</v>
      </c>
      <c r="CB84" s="18">
        <f t="shared" si="245"/>
        <v>8.6496796663547926</v>
      </c>
      <c r="CC84" s="18">
        <f t="shared" si="245"/>
        <v>0.5278467587099156</v>
      </c>
      <c r="CD84" s="18">
        <f t="shared" si="245"/>
        <v>-3.4675371436718616</v>
      </c>
      <c r="CE84" s="18">
        <f t="shared" si="246"/>
        <v>-1.5111336363646699</v>
      </c>
      <c r="CG84" s="18">
        <f t="shared" si="247"/>
        <v>-2.1537052278670754</v>
      </c>
      <c r="CH84" s="18">
        <f t="shared" si="248"/>
        <v>1.7097588723978152</v>
      </c>
      <c r="CI84" s="18">
        <f t="shared" si="249"/>
        <v>7.2539122165649061E-2</v>
      </c>
      <c r="CK84" t="str">
        <f t="shared" si="262"/>
        <v>21 Science, research, engineering and technology professionals</v>
      </c>
      <c r="CL84" s="18">
        <f t="shared" si="250"/>
        <v>4.6388602651898037</v>
      </c>
      <c r="CM84" s="18">
        <f t="shared" si="250"/>
        <v>16.698411029524074</v>
      </c>
      <c r="CN84" s="18">
        <f t="shared" si="250"/>
        <v>-2.0139119490670598</v>
      </c>
      <c r="CO84" s="18">
        <f t="shared" si="250"/>
        <v>-2.3079347840151088</v>
      </c>
      <c r="CP84" s="18">
        <f t="shared" si="251"/>
        <v>-1.1236339394035788</v>
      </c>
      <c r="CR84" s="18">
        <f t="shared" si="252"/>
        <v>-2.2100253324692676</v>
      </c>
      <c r="CS84" s="18">
        <f t="shared" si="253"/>
        <v>1.5724014018616339</v>
      </c>
      <c r="CT84" s="18">
        <f t="shared" si="254"/>
        <v>-0.14237280224401738</v>
      </c>
    </row>
    <row r="85" spans="1:98" x14ac:dyDescent="0.2">
      <c r="A85" t="str">
        <f t="shared" si="209"/>
        <v>22 Health professionals</v>
      </c>
      <c r="B85" s="18">
        <f t="shared" si="210"/>
        <v>14.318428124339722</v>
      </c>
      <c r="C85" s="18">
        <f t="shared" si="210"/>
        <v>-2.4373698561653168</v>
      </c>
      <c r="D85" s="18">
        <f t="shared" si="210"/>
        <v>5.3824187505855159</v>
      </c>
      <c r="E85" s="18">
        <f t="shared" si="210"/>
        <v>4.0064249879384839</v>
      </c>
      <c r="F85" s="18">
        <f t="shared" si="211"/>
        <v>4.0178504761946954</v>
      </c>
      <c r="H85" s="18">
        <f t="shared" si="212"/>
        <v>4.4630816179968447</v>
      </c>
      <c r="I85" s="18">
        <f t="shared" si="213"/>
        <v>3.595726066314664</v>
      </c>
      <c r="J85" s="18">
        <f t="shared" si="214"/>
        <v>6.642092287916701</v>
      </c>
      <c r="L85" t="str">
        <f t="shared" si="255"/>
        <v>22 Health professionals</v>
      </c>
      <c r="M85" s="18">
        <f t="shared" si="215"/>
        <v>14.442790427231444</v>
      </c>
      <c r="N85" s="18">
        <f t="shared" si="215"/>
        <v>-1.0628436703763233</v>
      </c>
      <c r="O85" s="18">
        <f t="shared" si="215"/>
        <v>3.3594128640441312</v>
      </c>
      <c r="P85" s="18">
        <f t="shared" si="215"/>
        <v>3.5216491770617697</v>
      </c>
      <c r="Q85" s="18">
        <f t="shared" si="216"/>
        <v>3.1784117162322989</v>
      </c>
      <c r="S85" s="18">
        <f t="shared" si="217"/>
        <v>3.4675421311743282</v>
      </c>
      <c r="T85" s="18">
        <f t="shared" si="218"/>
        <v>3.4334822361687278</v>
      </c>
      <c r="U85" s="18">
        <f t="shared" si="219"/>
        <v>5.7913239905505565</v>
      </c>
      <c r="W85" t="str">
        <f t="shared" si="256"/>
        <v>22 Health professionals</v>
      </c>
      <c r="X85" s="18">
        <f t="shared" si="220"/>
        <v>4.6571645862056421</v>
      </c>
      <c r="Y85" s="18">
        <f t="shared" si="220"/>
        <v>6.2826057171631922</v>
      </c>
      <c r="Z85" s="18">
        <f t="shared" si="220"/>
        <v>-0.48357006741044373</v>
      </c>
      <c r="AA85" s="18">
        <f t="shared" si="220"/>
        <v>0.28192847153234446</v>
      </c>
      <c r="AB85" s="18">
        <f t="shared" si="221"/>
        <v>0.40611918433262062</v>
      </c>
      <c r="AD85" s="18">
        <f t="shared" si="222"/>
        <v>2.6110257049127839E-2</v>
      </c>
      <c r="AE85" s="18">
        <f t="shared" si="223"/>
        <v>3.0752861387609576</v>
      </c>
      <c r="AF85" s="18">
        <f t="shared" si="224"/>
        <v>3.0923838138170012</v>
      </c>
      <c r="AH85" t="str">
        <f t="shared" si="257"/>
        <v>22 Health professionals</v>
      </c>
      <c r="AI85" s="18">
        <f t="shared" si="225"/>
        <v>-4.5471136779154708</v>
      </c>
      <c r="AJ85" s="18">
        <f t="shared" si="225"/>
        <v>-2.0084701146753536</v>
      </c>
      <c r="AK85" s="18">
        <f t="shared" si="225"/>
        <v>-12.051818877330122</v>
      </c>
      <c r="AL85" s="18">
        <f t="shared" si="225"/>
        <v>-9.2436868760715001</v>
      </c>
      <c r="AM85" s="18">
        <f t="shared" si="226"/>
        <v>-9.6988656131631217</v>
      </c>
      <c r="AO85" s="18">
        <f t="shared" si="227"/>
        <v>-10.189554518285727</v>
      </c>
      <c r="AP85" s="18">
        <f t="shared" si="228"/>
        <v>1.1121948352504685</v>
      </c>
      <c r="AQ85" s="18">
        <f t="shared" si="229"/>
        <v>-6.2477949893179341</v>
      </c>
      <c r="AS85" t="str">
        <f t="shared" si="258"/>
        <v>22 Health professionals</v>
      </c>
      <c r="AT85" s="18">
        <f t="shared" si="230"/>
        <v>3.6218545283081216</v>
      </c>
      <c r="AU85" s="18">
        <f t="shared" si="230"/>
        <v>14.380751297112271</v>
      </c>
      <c r="AV85" s="18">
        <f t="shared" si="230"/>
        <v>-0.16928450349594781</v>
      </c>
      <c r="AW85" s="18">
        <f t="shared" si="230"/>
        <v>0.59200380714616863</v>
      </c>
      <c r="AX85" s="18">
        <f t="shared" si="231"/>
        <v>1.1624359956924124</v>
      </c>
      <c r="AZ85" s="18">
        <f t="shared" si="232"/>
        <v>0.33759816607654702</v>
      </c>
      <c r="BA85" s="18">
        <f t="shared" si="233"/>
        <v>2.8296604137293402</v>
      </c>
      <c r="BB85" s="18">
        <f t="shared" si="234"/>
        <v>3.0599182300958594</v>
      </c>
      <c r="BD85" t="str">
        <f t="shared" si="259"/>
        <v>22 Health professionals</v>
      </c>
      <c r="BE85" s="18">
        <f t="shared" si="235"/>
        <v>9.4220047764588024</v>
      </c>
      <c r="BF85" s="18">
        <f t="shared" si="235"/>
        <v>-8.8602116857908086</v>
      </c>
      <c r="BG85" s="18">
        <f t="shared" si="235"/>
        <v>0.53274163661491958</v>
      </c>
      <c r="BH85" s="18">
        <f t="shared" si="235"/>
        <v>-0.56450324188013212</v>
      </c>
      <c r="BI85" s="18">
        <f t="shared" si="236"/>
        <v>-0.76468381321214141</v>
      </c>
      <c r="BK85" s="18">
        <f t="shared" si="237"/>
        <v>-0.2000920743839063</v>
      </c>
      <c r="BL85" s="18">
        <f t="shared" si="238"/>
        <v>3.0295940250408382</v>
      </c>
      <c r="BM85" s="18">
        <f t="shared" si="239"/>
        <v>2.8985090037337402</v>
      </c>
      <c r="BO85" t="str">
        <f t="shared" si="260"/>
        <v>22 Health professionals</v>
      </c>
      <c r="BP85" s="18">
        <f t="shared" si="240"/>
        <v>6.8861485182986071</v>
      </c>
      <c r="BQ85" s="18">
        <f t="shared" si="240"/>
        <v>-16.908709580439542</v>
      </c>
      <c r="BR85" s="18">
        <f t="shared" si="240"/>
        <v>0.23640842463859002</v>
      </c>
      <c r="BS85" s="18">
        <f t="shared" si="240"/>
        <v>-1.9919904020729073</v>
      </c>
      <c r="BT85" s="18">
        <f t="shared" si="241"/>
        <v>-2.3142606964875911</v>
      </c>
      <c r="BV85" s="18">
        <f t="shared" si="242"/>
        <v>-1.2547503965604556</v>
      </c>
      <c r="BW85" s="18">
        <f t="shared" si="243"/>
        <v>2.7379627894658976</v>
      </c>
      <c r="BX85" s="18">
        <f t="shared" si="244"/>
        <v>1.9041104107305085</v>
      </c>
      <c r="BZ85" t="str">
        <f t="shared" si="261"/>
        <v>22 Health professionals</v>
      </c>
      <c r="CA85" s="18">
        <f t="shared" si="245"/>
        <v>6.2049682573250831</v>
      </c>
      <c r="CB85" s="18">
        <f t="shared" si="245"/>
        <v>-23.225163779041548</v>
      </c>
      <c r="CC85" s="18">
        <f t="shared" si="245"/>
        <v>-4.0516730803699996</v>
      </c>
      <c r="CD85" s="18">
        <f t="shared" si="245"/>
        <v>-6.8960188338434651</v>
      </c>
      <c r="CE85" s="18">
        <f t="shared" si="246"/>
        <v>-7.1422773961913872</v>
      </c>
      <c r="CG85" s="18">
        <f t="shared" si="247"/>
        <v>-5.9573980171380487</v>
      </c>
      <c r="CH85" s="18">
        <f t="shared" si="248"/>
        <v>1.7430513254190316</v>
      </c>
      <c r="CI85" s="18">
        <f t="shared" si="249"/>
        <v>-2.4068668427272399</v>
      </c>
      <c r="CK85" t="str">
        <f t="shared" si="262"/>
        <v>22 Health professionals</v>
      </c>
      <c r="CL85" s="18">
        <f t="shared" si="250"/>
        <v>6.929974061591393</v>
      </c>
      <c r="CM85" s="18">
        <f t="shared" si="250"/>
        <v>25.702658663185971</v>
      </c>
      <c r="CN85" s="18">
        <f t="shared" si="250"/>
        <v>-7.9376115871186865</v>
      </c>
      <c r="CO85" s="18">
        <f t="shared" si="250"/>
        <v>-1.6104042807486119</v>
      </c>
      <c r="CP85" s="18">
        <f t="shared" si="251"/>
        <v>-2.1461396524027343</v>
      </c>
      <c r="CR85" s="18">
        <f t="shared" si="252"/>
        <v>-3.7663710388670335</v>
      </c>
      <c r="CS85" s="18">
        <f t="shared" si="253"/>
        <v>1.7087268983315029</v>
      </c>
      <c r="CT85" s="18">
        <f t="shared" si="254"/>
        <v>-1.065417896190568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4.3794408924672901</v>
      </c>
      <c r="C86" s="18">
        <f t="shared" si="210"/>
        <v>3.3832215883799588</v>
      </c>
      <c r="D86" s="18">
        <f t="shared" si="210"/>
        <v>2.8838851502383855</v>
      </c>
      <c r="E86" s="18">
        <f t="shared" si="210"/>
        <v>2.4687006894419605</v>
      </c>
      <c r="F86" s="18">
        <f t="shared" si="211"/>
        <v>2.655257309578607</v>
      </c>
      <c r="H86" s="18">
        <f t="shared" si="212"/>
        <v>2.6069090124805738</v>
      </c>
      <c r="I86" s="18">
        <f t="shared" si="213"/>
        <v>3.2250165692735422</v>
      </c>
      <c r="J86" s="18">
        <f t="shared" si="214"/>
        <v>5.0067459159839123</v>
      </c>
      <c r="L86" t="str">
        <f t="shared" si="255"/>
        <v>23 Teaching and other educational professionals</v>
      </c>
      <c r="M86" s="18">
        <f t="shared" si="215"/>
        <v>5.510922025196785</v>
      </c>
      <c r="N86" s="18">
        <f t="shared" si="215"/>
        <v>4.6150700979821435</v>
      </c>
      <c r="O86" s="18">
        <f t="shared" si="215"/>
        <v>2.6062224355114294</v>
      </c>
      <c r="P86" s="18">
        <f t="shared" si="215"/>
        <v>2.3562550899786316</v>
      </c>
      <c r="Q86" s="18">
        <f t="shared" si="216"/>
        <v>2.5741469842258446</v>
      </c>
      <c r="S86" s="18">
        <f t="shared" si="217"/>
        <v>2.4395098022638839</v>
      </c>
      <c r="T86" s="18">
        <f t="shared" si="218"/>
        <v>3.2623792292988396</v>
      </c>
      <c r="U86" s="18">
        <f t="shared" si="219"/>
        <v>4.9159374999148797</v>
      </c>
      <c r="W86" t="str">
        <f t="shared" si="256"/>
        <v>23 Teaching and other educational professionals</v>
      </c>
      <c r="X86" s="18">
        <f t="shared" si="220"/>
        <v>-6.8816337428530883</v>
      </c>
      <c r="Y86" s="18">
        <f t="shared" si="220"/>
        <v>12.674809406032871</v>
      </c>
      <c r="Z86" s="18">
        <f t="shared" si="220"/>
        <v>-5.0798170012378847</v>
      </c>
      <c r="AA86" s="18">
        <f t="shared" si="220"/>
        <v>-3.2755883790755669</v>
      </c>
      <c r="AB86" s="18">
        <f t="shared" si="221"/>
        <v>-2.9213363191422981</v>
      </c>
      <c r="AD86" s="18">
        <f t="shared" si="222"/>
        <v>-3.8807765822321261</v>
      </c>
      <c r="AE86" s="18">
        <f t="shared" si="223"/>
        <v>2.2213052420939183</v>
      </c>
      <c r="AF86" s="18">
        <f t="shared" si="224"/>
        <v>-0.3932143743169858</v>
      </c>
      <c r="AH86" t="str">
        <f t="shared" si="257"/>
        <v>23 Teaching and other educational professionals</v>
      </c>
      <c r="AI86" s="18">
        <f t="shared" si="225"/>
        <v>-16.738961155638254</v>
      </c>
      <c r="AJ86" s="18">
        <f t="shared" si="225"/>
        <v>-0.3807596654017531</v>
      </c>
      <c r="AK86" s="18">
        <f t="shared" si="225"/>
        <v>-11.838385819834773</v>
      </c>
      <c r="AL86" s="18">
        <f t="shared" si="225"/>
        <v>-0.134711752580563</v>
      </c>
      <c r="AM86" s="18">
        <f t="shared" si="226"/>
        <v>-3.9648087363308382</v>
      </c>
      <c r="AO86" s="18">
        <f t="shared" si="227"/>
        <v>-4.1991083999342926</v>
      </c>
      <c r="AP86" s="18">
        <f t="shared" si="228"/>
        <v>1.044119288147427</v>
      </c>
      <c r="AQ86" s="18">
        <f t="shared" si="229"/>
        <v>-2.4052124946021491</v>
      </c>
      <c r="AS86" t="str">
        <f t="shared" si="258"/>
        <v>23 Teaching and other educational professionals</v>
      </c>
      <c r="AT86" s="18">
        <f t="shared" si="230"/>
        <v>-3.2897906777291763</v>
      </c>
      <c r="AU86" s="18">
        <f t="shared" si="230"/>
        <v>14.504457896240819</v>
      </c>
      <c r="AV86" s="18">
        <f t="shared" si="230"/>
        <v>-4.6777553573566832</v>
      </c>
      <c r="AW86" s="18">
        <f t="shared" si="230"/>
        <v>-1.4481556785446159</v>
      </c>
      <c r="AX86" s="18">
        <f t="shared" si="231"/>
        <v>-1.5501454800254777</v>
      </c>
      <c r="AZ86" s="18">
        <f t="shared" si="232"/>
        <v>-2.5366673242354754</v>
      </c>
      <c r="BA86" s="18">
        <f t="shared" si="233"/>
        <v>2.1645427045409171</v>
      </c>
      <c r="BB86" s="18">
        <f t="shared" si="234"/>
        <v>0.3827557245964508</v>
      </c>
      <c r="BD86" t="str">
        <f t="shared" si="259"/>
        <v>23 Teaching and other educational professionals</v>
      </c>
      <c r="BE86" s="18">
        <f t="shared" si="235"/>
        <v>0.53987752040678405</v>
      </c>
      <c r="BF86" s="18">
        <f t="shared" si="235"/>
        <v>9.1965380671747532</v>
      </c>
      <c r="BG86" s="18">
        <f t="shared" si="235"/>
        <v>-1.7099656183810152</v>
      </c>
      <c r="BH86" s="18">
        <f t="shared" si="235"/>
        <v>0.29663466529843419</v>
      </c>
      <c r="BI86" s="18">
        <f t="shared" si="236"/>
        <v>0.19619855147141596</v>
      </c>
      <c r="BK86" s="18">
        <f t="shared" si="237"/>
        <v>-0.37674294149159238</v>
      </c>
      <c r="BL86" s="18">
        <f t="shared" si="238"/>
        <v>2.3136079915013319</v>
      </c>
      <c r="BM86" s="18">
        <f t="shared" si="239"/>
        <v>2.0422099932988269</v>
      </c>
      <c r="BO86" t="str">
        <f t="shared" si="260"/>
        <v>23 Teaching and other educational professionals</v>
      </c>
      <c r="BP86" s="18">
        <f t="shared" si="240"/>
        <v>-0.13101628097916818</v>
      </c>
      <c r="BQ86" s="18">
        <f t="shared" si="240"/>
        <v>-8.0850517202258878</v>
      </c>
      <c r="BR86" s="18">
        <f t="shared" si="240"/>
        <v>-1.6821702093536617</v>
      </c>
      <c r="BS86" s="18">
        <f t="shared" si="240"/>
        <v>-2.1607970888120276</v>
      </c>
      <c r="BT86" s="18">
        <f t="shared" si="241"/>
        <v>-2.3932642398976745</v>
      </c>
      <c r="BV86" s="18">
        <f t="shared" si="242"/>
        <v>-2.0015142498462701</v>
      </c>
      <c r="BW86" s="18">
        <f t="shared" si="243"/>
        <v>2.479989588170195</v>
      </c>
      <c r="BX86" s="18">
        <f t="shared" si="244"/>
        <v>1.1235830767309052</v>
      </c>
      <c r="BZ86" t="str">
        <f t="shared" si="261"/>
        <v>23 Teaching and other educational professionals</v>
      </c>
      <c r="CA86" s="18">
        <f t="shared" si="245"/>
        <v>-1.6621906111430773</v>
      </c>
      <c r="CB86" s="18">
        <f t="shared" si="245"/>
        <v>1.8693519264414427</v>
      </c>
      <c r="CC86" s="18">
        <f t="shared" si="245"/>
        <v>-4.4440891941817995</v>
      </c>
      <c r="CD86" s="18">
        <f t="shared" si="245"/>
        <v>-5.1587992391986752</v>
      </c>
      <c r="CE86" s="18">
        <f t="shared" si="246"/>
        <v>-4.5103370916564911</v>
      </c>
      <c r="CG86" s="18">
        <f t="shared" si="247"/>
        <v>-4.9211585040791261</v>
      </c>
      <c r="CH86" s="18">
        <f t="shared" si="248"/>
        <v>1.930704746483447</v>
      </c>
      <c r="CI86" s="18">
        <f t="shared" si="249"/>
        <v>-1.4658615629873362</v>
      </c>
      <c r="CK86" t="str">
        <f t="shared" si="262"/>
        <v>23 Teaching and other educational professionals</v>
      </c>
      <c r="CL86" s="18">
        <f t="shared" si="250"/>
        <v>6.8654710869053837E-2</v>
      </c>
      <c r="CM86" s="18">
        <f t="shared" si="250"/>
        <v>38.373344768075654</v>
      </c>
      <c r="CN86" s="18">
        <f t="shared" si="250"/>
        <v>-7.4432766338550449</v>
      </c>
      <c r="CO86" s="18">
        <f t="shared" si="250"/>
        <v>-2.8620331469175642</v>
      </c>
      <c r="CP86" s="18">
        <f t="shared" si="251"/>
        <v>-2.178031204094566</v>
      </c>
      <c r="CR86" s="18">
        <f t="shared" si="252"/>
        <v>-4.4137706584912895</v>
      </c>
      <c r="CS86" s="18">
        <f t="shared" si="253"/>
        <v>1.7169652660051993</v>
      </c>
      <c r="CT86" s="18">
        <f t="shared" si="254"/>
        <v>-1.4848101659668433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11.22498291569638</v>
      </c>
      <c r="C87" s="18">
        <f t="shared" si="210"/>
        <v>1.9729801929861734</v>
      </c>
      <c r="D87" s="18">
        <f t="shared" si="210"/>
        <v>5.4799312646118814</v>
      </c>
      <c r="E87" s="18">
        <f t="shared" si="210"/>
        <v>4.313040980113314</v>
      </c>
      <c r="F87" s="18">
        <f t="shared" si="211"/>
        <v>4.527971603177372</v>
      </c>
      <c r="H87" s="18">
        <f t="shared" si="212"/>
        <v>4.7005629847830077</v>
      </c>
      <c r="I87" s="18">
        <f t="shared" si="213"/>
        <v>3.612685760866774</v>
      </c>
      <c r="J87" s="18">
        <f t="shared" si="214"/>
        <v>6.8317596729808416</v>
      </c>
      <c r="L87" t="str">
        <f t="shared" si="255"/>
        <v>24 Business, media and public service professionals</v>
      </c>
      <c r="M87" s="18">
        <f t="shared" si="215"/>
        <v>12.3727217887166</v>
      </c>
      <c r="N87" s="18">
        <f t="shared" si="215"/>
        <v>0.18813293268249431</v>
      </c>
      <c r="O87" s="18">
        <f t="shared" si="215"/>
        <v>4.1850564278030911</v>
      </c>
      <c r="P87" s="18">
        <f t="shared" si="215"/>
        <v>3.3312746526711567</v>
      </c>
      <c r="Q87" s="18">
        <f t="shared" si="216"/>
        <v>3.3975103310102339</v>
      </c>
      <c r="S87" s="18">
        <f t="shared" si="217"/>
        <v>3.6150883303857295</v>
      </c>
      <c r="T87" s="18">
        <f t="shared" si="218"/>
        <v>3.3607982673243164</v>
      </c>
      <c r="U87" s="18">
        <f t="shared" si="219"/>
        <v>5.8475605315533974</v>
      </c>
      <c r="W87" t="str">
        <f t="shared" si="256"/>
        <v>24 Business, media and public service professionals</v>
      </c>
      <c r="X87" s="18">
        <f t="shared" si="220"/>
        <v>2.5703768664929738</v>
      </c>
      <c r="Y87" s="18">
        <f t="shared" si="220"/>
        <v>17.604965382234905</v>
      </c>
      <c r="Z87" s="18">
        <f t="shared" si="220"/>
        <v>-1.8524995820834445E-2</v>
      </c>
      <c r="AA87" s="18">
        <f t="shared" si="220"/>
        <v>0.55073603563695617</v>
      </c>
      <c r="AB87" s="18">
        <f t="shared" si="221"/>
        <v>1.3601497482796487</v>
      </c>
      <c r="AD87" s="18">
        <f t="shared" si="222"/>
        <v>0.36062313549345415</v>
      </c>
      <c r="AE87" s="18">
        <f t="shared" si="223"/>
        <v>2.8764732759630984</v>
      </c>
      <c r="AF87" s="18">
        <f t="shared" si="224"/>
        <v>3.1210321732129565</v>
      </c>
      <c r="AH87" t="str">
        <f t="shared" si="257"/>
        <v>24 Business, media and public service professionals</v>
      </c>
      <c r="AI87" s="18">
        <f t="shared" si="225"/>
        <v>-0.64771649919516117</v>
      </c>
      <c r="AJ87" s="18">
        <f t="shared" si="225"/>
        <v>20.385906484987039</v>
      </c>
      <c r="AK87" s="18">
        <f t="shared" si="225"/>
        <v>-1.7896075670409406</v>
      </c>
      <c r="AL87" s="18">
        <f t="shared" si="225"/>
        <v>0.42369688844270392</v>
      </c>
      <c r="AM87" s="18">
        <f t="shared" si="226"/>
        <v>0.86321522152781327</v>
      </c>
      <c r="AO87" s="18">
        <f t="shared" si="227"/>
        <v>-0.3195586729146993</v>
      </c>
      <c r="AP87" s="18">
        <f t="shared" si="228"/>
        <v>2.0537511559685973</v>
      </c>
      <c r="AQ87" s="18">
        <f t="shared" si="229"/>
        <v>1.8147713640318086</v>
      </c>
      <c r="AS87" t="str">
        <f t="shared" si="258"/>
        <v>24 Business, media and public service professionals</v>
      </c>
      <c r="AT87" s="18">
        <f t="shared" si="230"/>
        <v>1.1065507913925243</v>
      </c>
      <c r="AU87" s="18">
        <f t="shared" si="230"/>
        <v>18.768017305929785</v>
      </c>
      <c r="AV87" s="18">
        <f t="shared" si="230"/>
        <v>0.18780358792072072</v>
      </c>
      <c r="AW87" s="18">
        <f t="shared" si="230"/>
        <v>0.82572408415291232</v>
      </c>
      <c r="AX87" s="18">
        <f t="shared" si="231"/>
        <v>1.6612522674822605</v>
      </c>
      <c r="AZ87" s="18">
        <f t="shared" si="232"/>
        <v>0.61263388035590616</v>
      </c>
      <c r="BA87" s="18">
        <f t="shared" si="233"/>
        <v>2.7574532051714229</v>
      </c>
      <c r="BB87" s="18">
        <f t="shared" si="234"/>
        <v>3.1820042264594228</v>
      </c>
      <c r="BD87" t="str">
        <f t="shared" si="259"/>
        <v>24 Business, media and public service professionals</v>
      </c>
      <c r="BE87" s="18">
        <f t="shared" si="235"/>
        <v>6.912932972609509</v>
      </c>
      <c r="BF87" s="18">
        <f t="shared" si="235"/>
        <v>10.341801363044789</v>
      </c>
      <c r="BG87" s="18">
        <f t="shared" si="235"/>
        <v>1.0095992040304091</v>
      </c>
      <c r="BH87" s="18">
        <f t="shared" si="235"/>
        <v>0.77681902543580428</v>
      </c>
      <c r="BI87" s="18">
        <f t="shared" si="236"/>
        <v>1.4226574238886958</v>
      </c>
      <c r="BK87" s="18">
        <f t="shared" si="237"/>
        <v>0.85435275159937429</v>
      </c>
      <c r="BL87" s="18">
        <f t="shared" si="238"/>
        <v>2.5245009285358</v>
      </c>
      <c r="BM87" s="18">
        <f t="shared" si="239"/>
        <v>3.1381495105988755</v>
      </c>
      <c r="BO87" t="str">
        <f t="shared" si="260"/>
        <v>24 Business, media and public service professionals</v>
      </c>
      <c r="BP87" s="18">
        <f t="shared" si="240"/>
        <v>4.2080616284996042</v>
      </c>
      <c r="BQ87" s="18">
        <f t="shared" si="240"/>
        <v>-2.5066698353838346</v>
      </c>
      <c r="BR87" s="18">
        <f t="shared" si="240"/>
        <v>-0.15019423538152887</v>
      </c>
      <c r="BS87" s="18">
        <f t="shared" si="240"/>
        <v>-1.3832008239487381</v>
      </c>
      <c r="BT87" s="18">
        <f t="shared" si="241"/>
        <v>-1.070399973020475</v>
      </c>
      <c r="BV87" s="18">
        <f t="shared" si="242"/>
        <v>-0.97389974907881038</v>
      </c>
      <c r="BW87" s="18">
        <f t="shared" si="243"/>
        <v>2.3374017289422788</v>
      </c>
      <c r="BX87" s="18">
        <f t="shared" si="244"/>
        <v>1.6470668600940375</v>
      </c>
      <c r="BZ87" t="str">
        <f t="shared" si="261"/>
        <v>24 Business, media and public service professionals</v>
      </c>
      <c r="CA87" s="18">
        <f t="shared" si="245"/>
        <v>3.3992059324786661</v>
      </c>
      <c r="CB87" s="18">
        <f t="shared" si="245"/>
        <v>4.5723433922435275</v>
      </c>
      <c r="CC87" s="18">
        <f t="shared" si="245"/>
        <v>-3.0613892638096551</v>
      </c>
      <c r="CD87" s="18">
        <f t="shared" si="245"/>
        <v>-4.2905429701272313</v>
      </c>
      <c r="CE87" s="18">
        <f t="shared" si="246"/>
        <v>-3.3747606746730385</v>
      </c>
      <c r="CG87" s="18">
        <f t="shared" si="247"/>
        <v>-3.8825666014223548</v>
      </c>
      <c r="CH87" s="18">
        <f t="shared" si="248"/>
        <v>1.7771155049169485</v>
      </c>
      <c r="CI87" s="18">
        <f t="shared" si="249"/>
        <v>-1.0424608636368404</v>
      </c>
      <c r="CK87" t="str">
        <f t="shared" si="262"/>
        <v>24 Business, media and public service professionals</v>
      </c>
      <c r="CL87" s="18">
        <f t="shared" si="250"/>
        <v>4.0204504437358013</v>
      </c>
      <c r="CM87" s="18">
        <f t="shared" si="250"/>
        <v>20.917733535842451</v>
      </c>
      <c r="CN87" s="18">
        <f t="shared" si="250"/>
        <v>-5.9434060425045399</v>
      </c>
      <c r="CO87" s="18">
        <f t="shared" si="250"/>
        <v>-2.9689326617835188</v>
      </c>
      <c r="CP87" s="18">
        <f t="shared" si="251"/>
        <v>-2.5775560352396365</v>
      </c>
      <c r="CR87" s="18">
        <f t="shared" si="252"/>
        <v>-3.970731276763384</v>
      </c>
      <c r="CS87" s="18">
        <f t="shared" si="253"/>
        <v>1.5258150471167742</v>
      </c>
      <c r="CT87" s="18">
        <f t="shared" si="254"/>
        <v>-1.4800540852865973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11.525524366659612</v>
      </c>
      <c r="C88" s="18">
        <f t="shared" si="210"/>
        <v>-5.227456289248023</v>
      </c>
      <c r="D88" s="18">
        <f t="shared" si="210"/>
        <v>4.3227071102719838</v>
      </c>
      <c r="E88" s="18">
        <f t="shared" si="210"/>
        <v>5.1046290457931853</v>
      </c>
      <c r="F88" s="18">
        <f t="shared" si="211"/>
        <v>4.183681770689418</v>
      </c>
      <c r="H88" s="18">
        <f t="shared" si="212"/>
        <v>4.8433393738505526</v>
      </c>
      <c r="I88" s="18">
        <f t="shared" si="213"/>
        <v>3.3724582297848693</v>
      </c>
      <c r="J88" s="18">
        <f t="shared" si="214"/>
        <v>6.7863239486921856</v>
      </c>
      <c r="L88" t="str">
        <f t="shared" si="255"/>
        <v>31 Science, engineering and technology associate professionals</v>
      </c>
      <c r="M88" s="18">
        <f t="shared" si="215"/>
        <v>11.222041407657146</v>
      </c>
      <c r="N88" s="18">
        <f t="shared" si="215"/>
        <v>-4.3910935632144206</v>
      </c>
      <c r="O88" s="18">
        <f t="shared" si="215"/>
        <v>2.6846874593664749</v>
      </c>
      <c r="P88" s="18">
        <f t="shared" si="215"/>
        <v>3.6058799969311384</v>
      </c>
      <c r="Q88" s="18">
        <f t="shared" si="216"/>
        <v>2.7997186553189612</v>
      </c>
      <c r="S88" s="18">
        <f t="shared" si="217"/>
        <v>3.2979012273944397</v>
      </c>
      <c r="T88" s="18">
        <f t="shared" si="218"/>
        <v>2.8560483331360187</v>
      </c>
      <c r="U88" s="18">
        <f t="shared" si="219"/>
        <v>5.2439449959132967</v>
      </c>
      <c r="W88" t="str">
        <f t="shared" si="256"/>
        <v>31 Science, engineering and technology associate professionals</v>
      </c>
      <c r="X88" s="18">
        <f t="shared" si="220"/>
        <v>2.8510281475372379</v>
      </c>
      <c r="Y88" s="18">
        <f t="shared" si="220"/>
        <v>10.884646530441543</v>
      </c>
      <c r="Z88" s="18">
        <f t="shared" si="220"/>
        <v>-0.69403125237853525</v>
      </c>
      <c r="AA88" s="18">
        <f t="shared" si="220"/>
        <v>1.1286190907734639</v>
      </c>
      <c r="AB88" s="18">
        <f t="shared" si="221"/>
        <v>1.1359502315747561</v>
      </c>
      <c r="AD88" s="18">
        <f t="shared" si="222"/>
        <v>0.51738200770987675</v>
      </c>
      <c r="AE88" s="18">
        <f t="shared" si="223"/>
        <v>2.4750106333439215</v>
      </c>
      <c r="AF88" s="18">
        <f t="shared" si="224"/>
        <v>2.8464629336544478</v>
      </c>
      <c r="AH88" t="str">
        <f t="shared" si="257"/>
        <v>31 Science, engineering and technology associate professionals</v>
      </c>
      <c r="AI88" s="18">
        <f t="shared" si="225"/>
        <v>4.0366263575410066</v>
      </c>
      <c r="AJ88" s="18">
        <f t="shared" si="225"/>
        <v>18.501762579673397</v>
      </c>
      <c r="AK88" s="18">
        <f t="shared" si="225"/>
        <v>0.58262194917353405</v>
      </c>
      <c r="AL88" s="18">
        <f t="shared" si="225"/>
        <v>2.7180673814548362</v>
      </c>
      <c r="AM88" s="18">
        <f t="shared" si="226"/>
        <v>2.9616510332393098</v>
      </c>
      <c r="AO88" s="18">
        <f t="shared" si="227"/>
        <v>2.0012617311577774</v>
      </c>
      <c r="AP88" s="18">
        <f t="shared" si="228"/>
        <v>2.8260216784479875</v>
      </c>
      <c r="AQ88" s="18">
        <f t="shared" si="229"/>
        <v>4.2428850419764075</v>
      </c>
      <c r="AS88" t="str">
        <f t="shared" si="258"/>
        <v>31 Science, engineering and technology associate professionals</v>
      </c>
      <c r="AT88" s="18">
        <f t="shared" si="230"/>
        <v>-0.18022223681928295</v>
      </c>
      <c r="AU88" s="18">
        <f t="shared" si="230"/>
        <v>8.8652153212465556</v>
      </c>
      <c r="AV88" s="18">
        <f t="shared" si="230"/>
        <v>-2.9654242600063774</v>
      </c>
      <c r="AW88" s="18">
        <f t="shared" si="230"/>
        <v>-0.13951321899122737</v>
      </c>
      <c r="AX88" s="18">
        <f t="shared" si="231"/>
        <v>-0.49585897082000674</v>
      </c>
      <c r="AZ88" s="18">
        <f t="shared" si="232"/>
        <v>-1.0905114275808869</v>
      </c>
      <c r="BA88" s="18">
        <f t="shared" si="233"/>
        <v>1.9046482920978214</v>
      </c>
      <c r="BB88" s="18">
        <f t="shared" si="234"/>
        <v>1.0835472426036663</v>
      </c>
      <c r="BD88" t="str">
        <f t="shared" si="259"/>
        <v>31 Science, engineering and technology associate professionals</v>
      </c>
      <c r="BE88" s="18">
        <f t="shared" si="235"/>
        <v>2.8343430079970533</v>
      </c>
      <c r="BF88" s="18">
        <f t="shared" si="235"/>
        <v>7.1290025530010404</v>
      </c>
      <c r="BG88" s="18">
        <f t="shared" si="235"/>
        <v>-3.2767722680275946</v>
      </c>
      <c r="BH88" s="18">
        <f t="shared" si="235"/>
        <v>-1.7628812395937388</v>
      </c>
      <c r="BI88" s="18">
        <f t="shared" si="236"/>
        <v>-1.7076268785285564</v>
      </c>
      <c r="BK88" s="18">
        <f t="shared" si="237"/>
        <v>-2.2701262216093032</v>
      </c>
      <c r="BL88" s="18">
        <f t="shared" si="238"/>
        <v>1.6551647501666489</v>
      </c>
      <c r="BM88" s="18">
        <f t="shared" si="239"/>
        <v>-8.1636821747499422E-2</v>
      </c>
      <c r="BO88" t="str">
        <f t="shared" si="260"/>
        <v>31 Science, engineering and technology associate professionals</v>
      </c>
      <c r="BP88" s="18">
        <f t="shared" si="240"/>
        <v>4.9750141949017168</v>
      </c>
      <c r="BQ88" s="18">
        <f t="shared" si="240"/>
        <v>1.799491854913815</v>
      </c>
      <c r="BR88" s="18">
        <f t="shared" si="240"/>
        <v>-1.1216654276272275</v>
      </c>
      <c r="BS88" s="18">
        <f t="shared" si="240"/>
        <v>-0.21418185008923452</v>
      </c>
      <c r="BT88" s="18">
        <f t="shared" si="241"/>
        <v>-0.37433763398371234</v>
      </c>
      <c r="BV88" s="18">
        <f t="shared" si="242"/>
        <v>-0.51759803064297394</v>
      </c>
      <c r="BW88" s="18">
        <f t="shared" si="243"/>
        <v>2.072251111930834</v>
      </c>
      <c r="BX88" s="18">
        <f t="shared" si="244"/>
        <v>1.6876263713672346</v>
      </c>
      <c r="BZ88" t="str">
        <f t="shared" si="261"/>
        <v>31 Science, engineering and technology associate professionals</v>
      </c>
      <c r="CA88" s="18">
        <f t="shared" si="245"/>
        <v>4.0761956101315056</v>
      </c>
      <c r="CB88" s="18">
        <f t="shared" si="245"/>
        <v>13.627923027686384</v>
      </c>
      <c r="CC88" s="18">
        <f t="shared" si="245"/>
        <v>-4.2416606194657707</v>
      </c>
      <c r="CD88" s="18">
        <f t="shared" si="245"/>
        <v>-2.5597346783321595</v>
      </c>
      <c r="CE88" s="18">
        <f t="shared" si="246"/>
        <v>-2.1531064261059329</v>
      </c>
      <c r="CG88" s="18">
        <f t="shared" si="247"/>
        <v>-3.1236337180491569</v>
      </c>
      <c r="CH88" s="18">
        <f t="shared" si="248"/>
        <v>1.6284247058722556</v>
      </c>
      <c r="CI88" s="18">
        <f t="shared" si="249"/>
        <v>-0.73368678680946209</v>
      </c>
      <c r="CK88" t="str">
        <f t="shared" si="262"/>
        <v>31 Science, engineering and technology associate professionals</v>
      </c>
      <c r="CL88" s="18">
        <f t="shared" si="250"/>
        <v>5.8579855316027718</v>
      </c>
      <c r="CM88" s="18">
        <f t="shared" si="250"/>
        <v>31.190071877093462</v>
      </c>
      <c r="CN88" s="18">
        <f t="shared" si="250"/>
        <v>-4.2222378230047486</v>
      </c>
      <c r="CO88" s="18">
        <f t="shared" si="250"/>
        <v>1.6231095809166263</v>
      </c>
      <c r="CP88" s="18">
        <f t="shared" si="251"/>
        <v>1.364136432914842</v>
      </c>
      <c r="CR88" s="18">
        <f t="shared" si="252"/>
        <v>-0.36393932800455886</v>
      </c>
      <c r="CS88" s="18">
        <f t="shared" si="253"/>
        <v>1.9676490702945859</v>
      </c>
      <c r="CT88" s="18">
        <f t="shared" si="254"/>
        <v>1.6924084551519059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11.758772043123123</v>
      </c>
      <c r="C89" s="18">
        <f t="shared" si="210"/>
        <v>-10.031613224227943</v>
      </c>
      <c r="D89" s="18">
        <f t="shared" si="210"/>
        <v>16.572380230156504</v>
      </c>
      <c r="E89" s="18">
        <f t="shared" si="210"/>
        <v>7.8701258224178616</v>
      </c>
      <c r="F89" s="18">
        <f t="shared" si="211"/>
        <v>9.271022426818698</v>
      </c>
      <c r="H89" s="18">
        <f t="shared" si="212"/>
        <v>10.696191251100506</v>
      </c>
      <c r="I89" s="18">
        <f t="shared" si="213"/>
        <v>6.4971297500639347</v>
      </c>
      <c r="J89" s="18">
        <f t="shared" si="214"/>
        <v>12.888914549120912</v>
      </c>
      <c r="L89" t="str">
        <f t="shared" si="255"/>
        <v>32 Health and social care associate professionals</v>
      </c>
      <c r="M89" s="18">
        <f t="shared" si="215"/>
        <v>14.287921513645486</v>
      </c>
      <c r="N89" s="18">
        <f t="shared" si="215"/>
        <v>1.8728318984576608</v>
      </c>
      <c r="O89" s="18">
        <f t="shared" si="215"/>
        <v>15.532364881835047</v>
      </c>
      <c r="P89" s="18">
        <f t="shared" si="215"/>
        <v>6.5237073132877965</v>
      </c>
      <c r="Q89" s="18">
        <f t="shared" si="216"/>
        <v>8.9563293641796271</v>
      </c>
      <c r="S89" s="18">
        <f t="shared" si="217"/>
        <v>9.4457082849386467</v>
      </c>
      <c r="T89" s="18">
        <f t="shared" si="218"/>
        <v>5.9328496153304044</v>
      </c>
      <c r="U89" s="18">
        <f t="shared" si="219"/>
        <v>11.683797034879273</v>
      </c>
      <c r="W89" t="str">
        <f t="shared" si="256"/>
        <v>32 Health and social care associate professionals</v>
      </c>
      <c r="X89" s="18">
        <f t="shared" si="220"/>
        <v>4.9072948085035595</v>
      </c>
      <c r="Y89" s="18">
        <f t="shared" si="220"/>
        <v>11.059620274045145</v>
      </c>
      <c r="Z89" s="18">
        <f t="shared" si="220"/>
        <v>11.205568149038347</v>
      </c>
      <c r="AA89" s="18">
        <f t="shared" si="220"/>
        <v>2.501382323858814</v>
      </c>
      <c r="AB89" s="18">
        <f t="shared" si="221"/>
        <v>5.6739349890917223</v>
      </c>
      <c r="AD89" s="18">
        <f t="shared" si="222"/>
        <v>5.3243188794090068</v>
      </c>
      <c r="AE89" s="18">
        <f t="shared" si="223"/>
        <v>5.2950328046844186</v>
      </c>
      <c r="AF89" s="18">
        <f t="shared" si="224"/>
        <v>8.3840538059607894</v>
      </c>
      <c r="AH89" t="str">
        <f t="shared" si="257"/>
        <v>32 Health and social care associate professionals</v>
      </c>
      <c r="AI89" s="18">
        <f t="shared" si="225"/>
        <v>-2.059724996422907</v>
      </c>
      <c r="AJ89" s="18">
        <f t="shared" si="225"/>
        <v>5.8080995258800616</v>
      </c>
      <c r="AK89" s="18">
        <f t="shared" si="225"/>
        <v>2.4526385136131257</v>
      </c>
      <c r="AL89" s="18">
        <f t="shared" si="225"/>
        <v>-4.1504930728817335</v>
      </c>
      <c r="AM89" s="18">
        <f t="shared" si="226"/>
        <v>-1.5275841651534172</v>
      </c>
      <c r="AO89" s="18">
        <f t="shared" si="227"/>
        <v>-1.9981431100862257</v>
      </c>
      <c r="AP89" s="18">
        <f t="shared" si="228"/>
        <v>2.4885816042848452</v>
      </c>
      <c r="AQ89" s="18">
        <f t="shared" si="229"/>
        <v>1.1361050792553007</v>
      </c>
      <c r="AS89" t="str">
        <f t="shared" si="258"/>
        <v>32 Health and social care associate professionals</v>
      </c>
      <c r="AT89" s="18">
        <f t="shared" si="230"/>
        <v>2.518981634437889</v>
      </c>
      <c r="AU89" s="18">
        <f t="shared" si="230"/>
        <v>17.037150609815921</v>
      </c>
      <c r="AV89" s="18">
        <f t="shared" si="230"/>
        <v>7.7503049008511571</v>
      </c>
      <c r="AW89" s="18">
        <f t="shared" si="230"/>
        <v>1.665269756772414</v>
      </c>
      <c r="AX89" s="18">
        <f t="shared" si="231"/>
        <v>4.444097918182055</v>
      </c>
      <c r="AZ89" s="18">
        <f t="shared" si="232"/>
        <v>3.6544410670064753</v>
      </c>
      <c r="BA89" s="18">
        <f t="shared" si="233"/>
        <v>4.2273679723667801</v>
      </c>
      <c r="BB89" s="18">
        <f t="shared" si="234"/>
        <v>6.5063912964861581</v>
      </c>
      <c r="BD89" t="str">
        <f t="shared" si="259"/>
        <v>32 Health and social care associate professionals</v>
      </c>
      <c r="BE89" s="18">
        <f t="shared" si="235"/>
        <v>8.3664500518157325</v>
      </c>
      <c r="BF89" s="18">
        <f t="shared" si="235"/>
        <v>-5.387439061518684</v>
      </c>
      <c r="BG89" s="18">
        <f t="shared" si="235"/>
        <v>10.911449906745485</v>
      </c>
      <c r="BH89" s="18">
        <f t="shared" si="235"/>
        <v>1.0920839408761873</v>
      </c>
      <c r="BI89" s="18">
        <f t="shared" si="236"/>
        <v>3.6334933223522992</v>
      </c>
      <c r="BK89" s="18">
        <f t="shared" si="237"/>
        <v>4.2646029601883795</v>
      </c>
      <c r="BL89" s="18">
        <f t="shared" si="238"/>
        <v>4.6237033705621267</v>
      </c>
      <c r="BM89" s="18">
        <f t="shared" si="239"/>
        <v>7.2086512022034421</v>
      </c>
      <c r="BO89" t="str">
        <f t="shared" si="260"/>
        <v>32 Health and social care associate professionals</v>
      </c>
      <c r="BP89" s="18">
        <f t="shared" si="240"/>
        <v>5.6755696647647236</v>
      </c>
      <c r="BQ89" s="18">
        <f t="shared" si="240"/>
        <v>-17.374723009629591</v>
      </c>
      <c r="BR89" s="18">
        <f t="shared" si="240"/>
        <v>10.001196760575803</v>
      </c>
      <c r="BS89" s="18">
        <f t="shared" si="240"/>
        <v>-1.4494721545197709</v>
      </c>
      <c r="BT89" s="18">
        <f t="shared" si="241"/>
        <v>0.87721769194668564</v>
      </c>
      <c r="BV89" s="18">
        <f t="shared" si="242"/>
        <v>2.2284493351154344</v>
      </c>
      <c r="BW89" s="18">
        <f t="shared" si="243"/>
        <v>4.0767619290722923</v>
      </c>
      <c r="BX89" s="18">
        <f t="shared" si="244"/>
        <v>5.4377062769041862</v>
      </c>
      <c r="BZ89" t="str">
        <f t="shared" si="261"/>
        <v>32 Health and social care associate professionals</v>
      </c>
      <c r="CA89" s="18">
        <f t="shared" si="245"/>
        <v>1.0333690401254314</v>
      </c>
      <c r="CB89" s="18">
        <f t="shared" si="245"/>
        <v>-17.066914767786511</v>
      </c>
      <c r="CC89" s="18">
        <f t="shared" si="245"/>
        <v>3.9823591723922691</v>
      </c>
      <c r="CD89" s="18">
        <f t="shared" si="245"/>
        <v>-5.3854116342490048</v>
      </c>
      <c r="CE89" s="18">
        <f t="shared" si="246"/>
        <v>-3.3517043507203415</v>
      </c>
      <c r="CG89" s="18">
        <f t="shared" si="247"/>
        <v>-2.3605573508649669</v>
      </c>
      <c r="CH89" s="18">
        <f t="shared" si="248"/>
        <v>2.5484835840497988</v>
      </c>
      <c r="CI89" s="18">
        <f t="shared" si="249"/>
        <v>0.97956649935575513</v>
      </c>
      <c r="CK89" t="str">
        <f t="shared" si="262"/>
        <v>32 Health and social care associate professionals</v>
      </c>
      <c r="CL89" s="18">
        <f t="shared" si="250"/>
        <v>4.0073693747338046</v>
      </c>
      <c r="CM89" s="18">
        <f t="shared" si="250"/>
        <v>17.259650955424387</v>
      </c>
      <c r="CN89" s="18">
        <f t="shared" si="250"/>
        <v>0.97198467488566198</v>
      </c>
      <c r="CO89" s="18">
        <f t="shared" si="250"/>
        <v>-1.0610347642612261</v>
      </c>
      <c r="CP89" s="18">
        <f t="shared" si="251"/>
        <v>0.63271011998158322</v>
      </c>
      <c r="CR89" s="18">
        <f t="shared" si="252"/>
        <v>-0.38795100385177195</v>
      </c>
      <c r="CS89" s="18">
        <f t="shared" si="253"/>
        <v>2.4018146889995595</v>
      </c>
      <c r="CT89" s="18">
        <f t="shared" si="254"/>
        <v>2.1258274345923311</v>
      </c>
    </row>
    <row r="90" spans="1:98" x14ac:dyDescent="0.2">
      <c r="A90" t="str">
        <f t="shared" si="209"/>
        <v>33 Protective service occupations</v>
      </c>
      <c r="B90" s="18">
        <f t="shared" si="210"/>
        <v>8.9256907098015592</v>
      </c>
      <c r="C90" s="18">
        <f t="shared" si="210"/>
        <v>-10.278778984194103</v>
      </c>
      <c r="D90" s="18">
        <f t="shared" si="210"/>
        <v>3.9005898265989991</v>
      </c>
      <c r="E90" s="18">
        <f t="shared" si="210"/>
        <v>5.1633386569685635</v>
      </c>
      <c r="F90" s="18">
        <f t="shared" si="211"/>
        <v>3.7323712919901997</v>
      </c>
      <c r="H90" s="18">
        <f t="shared" si="212"/>
        <v>4.7407263334922511</v>
      </c>
      <c r="I90" s="18">
        <f t="shared" si="213"/>
        <v>2.8215453801004431</v>
      </c>
      <c r="J90" s="18">
        <f t="shared" si="214"/>
        <v>6.3589208236056738</v>
      </c>
      <c r="L90" t="str">
        <f t="shared" si="255"/>
        <v>33 Protective service occupations</v>
      </c>
      <c r="M90" s="18">
        <f t="shared" si="215"/>
        <v>8.1243446972625311</v>
      </c>
      <c r="N90" s="18">
        <f t="shared" si="215"/>
        <v>-7.8326893988339918</v>
      </c>
      <c r="O90" s="18">
        <f t="shared" si="215"/>
        <v>1.4836526460217492</v>
      </c>
      <c r="P90" s="18">
        <f t="shared" si="215"/>
        <v>4.9775825072677637</v>
      </c>
      <c r="Q90" s="18">
        <f t="shared" si="216"/>
        <v>3.0315396988641385</v>
      </c>
      <c r="S90" s="18">
        <f t="shared" si="217"/>
        <v>3.7997740797328872</v>
      </c>
      <c r="T90" s="18">
        <f t="shared" si="218"/>
        <v>2.2902594477814509</v>
      </c>
      <c r="U90" s="18">
        <f t="shared" si="219"/>
        <v>5.248955477459627</v>
      </c>
      <c r="W90" t="str">
        <f t="shared" si="256"/>
        <v>33 Protective service occupations</v>
      </c>
      <c r="X90" s="18">
        <f t="shared" si="220"/>
        <v>1.1056500165508742</v>
      </c>
      <c r="Y90" s="18">
        <f t="shared" si="220"/>
        <v>18.159043258609042</v>
      </c>
      <c r="Z90" s="18">
        <f t="shared" si="220"/>
        <v>-2.0402578713666686</v>
      </c>
      <c r="AA90" s="18">
        <f t="shared" si="220"/>
        <v>3.4365512021082401</v>
      </c>
      <c r="AB90" s="18">
        <f t="shared" si="221"/>
        <v>2.542249537191843</v>
      </c>
      <c r="AD90" s="18">
        <f t="shared" si="222"/>
        <v>1.5777445856543615</v>
      </c>
      <c r="AE90" s="18">
        <f t="shared" si="223"/>
        <v>2.437737991615041</v>
      </c>
      <c r="AF90" s="18">
        <f t="shared" si="224"/>
        <v>3.6001522848248202</v>
      </c>
      <c r="AH90" t="str">
        <f t="shared" si="257"/>
        <v>33 Protective service occupations</v>
      </c>
      <c r="AI90" s="18">
        <f t="shared" si="225"/>
        <v>1.6212311865884343</v>
      </c>
      <c r="AJ90" s="18">
        <f t="shared" si="225"/>
        <v>16.228653309501585</v>
      </c>
      <c r="AK90" s="18">
        <f t="shared" si="225"/>
        <v>-1.3093731947818599</v>
      </c>
      <c r="AL90" s="18">
        <f t="shared" si="225"/>
        <v>3.3866275221893005</v>
      </c>
      <c r="AM90" s="18">
        <f t="shared" si="226"/>
        <v>2.643990291299092</v>
      </c>
      <c r="AO90" s="18">
        <f t="shared" si="227"/>
        <v>1.7969771011055791</v>
      </c>
      <c r="AP90" s="18">
        <f t="shared" si="228"/>
        <v>2.2131248332221132</v>
      </c>
      <c r="AQ90" s="18">
        <f t="shared" si="229"/>
        <v>3.5801430115648181</v>
      </c>
      <c r="AS90" t="str">
        <f t="shared" si="258"/>
        <v>33 Protective service occupations</v>
      </c>
      <c r="AT90" s="18">
        <f t="shared" si="230"/>
        <v>-3.0851130158941587</v>
      </c>
      <c r="AU90" s="18">
        <f t="shared" si="230"/>
        <v>14.436583100519007</v>
      </c>
      <c r="AV90" s="18">
        <f t="shared" si="230"/>
        <v>-4.319444254571736</v>
      </c>
      <c r="AW90" s="18">
        <f t="shared" si="230"/>
        <v>1.9012485713220784</v>
      </c>
      <c r="AX90" s="18">
        <f t="shared" si="231"/>
        <v>0.64214834955367284</v>
      </c>
      <c r="AZ90" s="18">
        <f t="shared" si="232"/>
        <v>-0.21600215485125807</v>
      </c>
      <c r="BA90" s="18">
        <f t="shared" si="233"/>
        <v>1.8800975978580547</v>
      </c>
      <c r="BB90" s="18">
        <f t="shared" si="234"/>
        <v>1.7142942921675619</v>
      </c>
      <c r="BD90" t="str">
        <f t="shared" si="259"/>
        <v>33 Protective service occupations</v>
      </c>
      <c r="BE90" s="18">
        <f t="shared" si="235"/>
        <v>2.8481647030109691</v>
      </c>
      <c r="BF90" s="18">
        <f t="shared" si="235"/>
        <v>4.7113896190709159</v>
      </c>
      <c r="BG90" s="18">
        <f t="shared" si="235"/>
        <v>-3.4129222574239781</v>
      </c>
      <c r="BH90" s="18">
        <f t="shared" si="235"/>
        <v>-0.4800013513180601</v>
      </c>
      <c r="BI90" s="18">
        <f t="shared" si="236"/>
        <v>-1.0921430790571507</v>
      </c>
      <c r="BK90" s="18">
        <f t="shared" si="237"/>
        <v>-1.4674059563141828</v>
      </c>
      <c r="BL90" s="18">
        <f t="shared" si="238"/>
        <v>1.3100792605795775</v>
      </c>
      <c r="BM90" s="18">
        <f t="shared" si="239"/>
        <v>0.11060451390560999</v>
      </c>
      <c r="BO90" t="str">
        <f t="shared" si="260"/>
        <v>33 Protective service occupations</v>
      </c>
      <c r="BP90" s="18">
        <f t="shared" si="240"/>
        <v>2.7979587243105897</v>
      </c>
      <c r="BQ90" s="18">
        <f t="shared" si="240"/>
        <v>-2.8131526703492393</v>
      </c>
      <c r="BR90" s="18">
        <f t="shared" si="240"/>
        <v>-3.4313018377891358</v>
      </c>
      <c r="BS90" s="18">
        <f t="shared" si="240"/>
        <v>-1.9931386438982623</v>
      </c>
      <c r="BT90" s="18">
        <f t="shared" si="241"/>
        <v>-2.4960663752613188</v>
      </c>
      <c r="BV90" s="18">
        <f t="shared" si="242"/>
        <v>-2.4748905425422851</v>
      </c>
      <c r="BW90" s="18">
        <f t="shared" si="243"/>
        <v>1.4740932464442746</v>
      </c>
      <c r="BX90" s="18">
        <f t="shared" si="244"/>
        <v>-0.46751554759114633</v>
      </c>
      <c r="BZ90" t="str">
        <f t="shared" si="261"/>
        <v>33 Protective service occupations</v>
      </c>
      <c r="CA90" s="18">
        <f t="shared" si="245"/>
        <v>0.57761240164873051</v>
      </c>
      <c r="CB90" s="18">
        <f t="shared" si="245"/>
        <v>2.2707976034123112</v>
      </c>
      <c r="CC90" s="18">
        <f t="shared" si="245"/>
        <v>-6.1090150994510211</v>
      </c>
      <c r="CD90" s="18">
        <f t="shared" si="245"/>
        <v>-4.1057971773587276</v>
      </c>
      <c r="CE90" s="18">
        <f t="shared" si="246"/>
        <v>-4.3522704130601886</v>
      </c>
      <c r="CG90" s="18">
        <f t="shared" si="247"/>
        <v>-4.7782408731148696</v>
      </c>
      <c r="CH90" s="18">
        <f t="shared" si="248"/>
        <v>1.3835264369217448</v>
      </c>
      <c r="CI90" s="18">
        <f t="shared" si="249"/>
        <v>-2.2696625750867172</v>
      </c>
      <c r="CK90" t="str">
        <f t="shared" si="262"/>
        <v>33 Protective service occupations</v>
      </c>
      <c r="CL90" s="18">
        <f t="shared" si="250"/>
        <v>-5.3120845531982708</v>
      </c>
      <c r="CM90" s="18">
        <f t="shared" si="250"/>
        <v>11.337930926183537</v>
      </c>
      <c r="CN90" s="18">
        <f t="shared" si="250"/>
        <v>-6.6595393701763257</v>
      </c>
      <c r="CO90" s="18">
        <f t="shared" si="250"/>
        <v>-2.3459737452266372</v>
      </c>
      <c r="CP90" s="18">
        <f t="shared" si="251"/>
        <v>-2.9225412635590642</v>
      </c>
      <c r="CR90" s="18">
        <f t="shared" si="252"/>
        <v>-3.8055352406214604</v>
      </c>
      <c r="CS90" s="18">
        <f t="shared" si="253"/>
        <v>0.98008143454448859</v>
      </c>
      <c r="CT90" s="18">
        <f t="shared" si="254"/>
        <v>-2.199520521169529</v>
      </c>
    </row>
    <row r="91" spans="1:98" x14ac:dyDescent="0.2">
      <c r="A91" t="str">
        <f t="shared" si="209"/>
        <v>34 Culture, media and sports occupations</v>
      </c>
      <c r="B91" s="18">
        <f t="shared" si="210"/>
        <v>12.994714609541823</v>
      </c>
      <c r="C91" s="18">
        <f t="shared" si="210"/>
        <v>0.37170879663537271</v>
      </c>
      <c r="D91" s="18">
        <f t="shared" si="210"/>
        <v>3.2818708139790376</v>
      </c>
      <c r="E91" s="18">
        <f t="shared" si="210"/>
        <v>3.662463940308669</v>
      </c>
      <c r="F91" s="18">
        <f t="shared" si="211"/>
        <v>3.3348211035217457</v>
      </c>
      <c r="H91" s="18">
        <f t="shared" si="212"/>
        <v>3.5354439880264543</v>
      </c>
      <c r="I91" s="18">
        <f t="shared" si="213"/>
        <v>3.4204505599566781</v>
      </c>
      <c r="J91" s="18">
        <f t="shared" si="214"/>
        <v>5.8317036787043364</v>
      </c>
      <c r="L91" t="str">
        <f t="shared" si="255"/>
        <v>34 Culture, media and sports occupations</v>
      </c>
      <c r="M91" s="18">
        <f t="shared" si="215"/>
        <v>10.506127659931842</v>
      </c>
      <c r="N91" s="18">
        <f t="shared" si="215"/>
        <v>-5.2086682710983379E-2</v>
      </c>
      <c r="O91" s="18">
        <f t="shared" si="215"/>
        <v>0.66149724582338365</v>
      </c>
      <c r="P91" s="18">
        <f t="shared" si="215"/>
        <v>3.1582250072655471</v>
      </c>
      <c r="Q91" s="18">
        <f t="shared" si="216"/>
        <v>2.1693379787146139</v>
      </c>
      <c r="S91" s="18">
        <f t="shared" si="217"/>
        <v>2.3191764303795548</v>
      </c>
      <c r="T91" s="18">
        <f t="shared" si="218"/>
        <v>3.0255375401112339</v>
      </c>
      <c r="U91" s="18">
        <f t="shared" si="219"/>
        <v>4.6388499961706575</v>
      </c>
      <c r="W91" t="str">
        <f t="shared" si="256"/>
        <v>34 Culture, media and sports occupations</v>
      </c>
      <c r="X91" s="18">
        <f t="shared" si="220"/>
        <v>0.95707396546844681</v>
      </c>
      <c r="Y91" s="18">
        <f t="shared" si="220"/>
        <v>6.2298934629590796</v>
      </c>
      <c r="Z91" s="18">
        <f t="shared" si="220"/>
        <v>-2.7993382557219726</v>
      </c>
      <c r="AA91" s="18">
        <f t="shared" si="220"/>
        <v>0.75783690517212676</v>
      </c>
      <c r="AB91" s="18">
        <f t="shared" si="221"/>
        <v>-3.7680347545465676E-2</v>
      </c>
      <c r="AD91" s="18">
        <f t="shared" si="222"/>
        <v>-0.44212213410704804</v>
      </c>
      <c r="AE91" s="18">
        <f t="shared" si="223"/>
        <v>2.4733110539663095</v>
      </c>
      <c r="AF91" s="18">
        <f t="shared" si="224"/>
        <v>2.1622795415726426</v>
      </c>
      <c r="AH91" t="str">
        <f t="shared" si="257"/>
        <v>34 Culture, media and sports occupations</v>
      </c>
      <c r="AI91" s="18">
        <f t="shared" si="225"/>
        <v>-1.3867418331170445E-2</v>
      </c>
      <c r="AJ91" s="18">
        <f t="shared" si="225"/>
        <v>18.294817384195472</v>
      </c>
      <c r="AK91" s="18">
        <f t="shared" si="225"/>
        <v>-1.9878889348017403</v>
      </c>
      <c r="AL91" s="18">
        <f t="shared" si="225"/>
        <v>2.6776349109277175</v>
      </c>
      <c r="AM91" s="18">
        <f t="shared" si="226"/>
        <v>2.0957555764121949</v>
      </c>
      <c r="AO91" s="18">
        <f t="shared" si="227"/>
        <v>1.0982920831906995</v>
      </c>
      <c r="AP91" s="18">
        <f t="shared" si="228"/>
        <v>2.7736269082921483</v>
      </c>
      <c r="AQ91" s="18">
        <f t="shared" si="229"/>
        <v>3.5413675756138074</v>
      </c>
      <c r="AS91" t="str">
        <f t="shared" si="258"/>
        <v>34 Culture, media and sports occupations</v>
      </c>
      <c r="AT91" s="18">
        <f t="shared" si="230"/>
        <v>-1.1872468426553429</v>
      </c>
      <c r="AU91" s="18">
        <f t="shared" si="230"/>
        <v>5.2404491454537183</v>
      </c>
      <c r="AV91" s="18">
        <f t="shared" si="230"/>
        <v>-4.227685091086764</v>
      </c>
      <c r="AW91" s="18">
        <f t="shared" si="230"/>
        <v>-1.1954091189725347E-2</v>
      </c>
      <c r="AX91" s="18">
        <f t="shared" si="231"/>
        <v>-1.0327587831645446</v>
      </c>
      <c r="AZ91" s="18">
        <f t="shared" si="232"/>
        <v>-1.4374232369207762</v>
      </c>
      <c r="BA91" s="18">
        <f t="shared" si="233"/>
        <v>2.2266338734115099</v>
      </c>
      <c r="BB91" s="18">
        <f t="shared" si="234"/>
        <v>1.2015784482624969</v>
      </c>
      <c r="BD91" t="str">
        <f t="shared" si="259"/>
        <v>34 Culture, media and sports occupations</v>
      </c>
      <c r="BE91" s="18">
        <f t="shared" si="235"/>
        <v>2.0640940351135839</v>
      </c>
      <c r="BF91" s="18">
        <f t="shared" si="235"/>
        <v>3.6321389499025081</v>
      </c>
      <c r="BG91" s="18">
        <f t="shared" si="235"/>
        <v>-3.1712545542027848</v>
      </c>
      <c r="BH91" s="18">
        <f t="shared" si="235"/>
        <v>0.79295317320065006</v>
      </c>
      <c r="BI91" s="18">
        <f t="shared" si="236"/>
        <v>-0.29002544981858724</v>
      </c>
      <c r="BK91" s="18">
        <f t="shared" si="237"/>
        <v>-0.54616182625512044</v>
      </c>
      <c r="BL91" s="18">
        <f t="shared" si="238"/>
        <v>2.0125365600075495</v>
      </c>
      <c r="BM91" s="18">
        <f t="shared" si="239"/>
        <v>1.6034702693862313</v>
      </c>
      <c r="BO91" t="str">
        <f t="shared" si="260"/>
        <v>34 Culture, media and sports occupations</v>
      </c>
      <c r="BP91" s="18">
        <f t="shared" si="240"/>
        <v>-0.61341882288684646</v>
      </c>
      <c r="BQ91" s="18">
        <f t="shared" si="240"/>
        <v>-8.4843684547876492</v>
      </c>
      <c r="BR91" s="18">
        <f t="shared" si="240"/>
        <v>-3.9736439346133579</v>
      </c>
      <c r="BS91" s="18">
        <f t="shared" si="240"/>
        <v>-2.4993672483488383</v>
      </c>
      <c r="BT91" s="18">
        <f t="shared" si="241"/>
        <v>-3.345936616342271</v>
      </c>
      <c r="BV91" s="18">
        <f t="shared" si="242"/>
        <v>-2.9932907270185827</v>
      </c>
      <c r="BW91" s="18">
        <f t="shared" si="243"/>
        <v>1.7319204918020192</v>
      </c>
      <c r="BX91" s="18">
        <f t="shared" si="244"/>
        <v>-0.49918317156860681</v>
      </c>
      <c r="BZ91" t="str">
        <f t="shared" si="261"/>
        <v>34 Culture, media and sports occupations</v>
      </c>
      <c r="CA91" s="18">
        <f t="shared" si="245"/>
        <v>-1.5887413668610684</v>
      </c>
      <c r="CB91" s="18">
        <f t="shared" si="245"/>
        <v>-0.67861007585107158</v>
      </c>
      <c r="CC91" s="18">
        <f t="shared" si="245"/>
        <v>-8.8834473663736198</v>
      </c>
      <c r="CD91" s="18">
        <f t="shared" si="245"/>
        <v>-6.053144501426333</v>
      </c>
      <c r="CE91" s="18">
        <f t="shared" si="246"/>
        <v>-6.6228252763959166</v>
      </c>
      <c r="CG91" s="18">
        <f t="shared" si="247"/>
        <v>-7.0062147835280308</v>
      </c>
      <c r="CH91" s="18">
        <f t="shared" si="248"/>
        <v>1.2201078325690506</v>
      </c>
      <c r="CI91" s="18">
        <f t="shared" si="249"/>
        <v>-4.0738096638434858</v>
      </c>
      <c r="CK91" t="str">
        <f t="shared" si="262"/>
        <v>34 Culture, media and sports occupations</v>
      </c>
      <c r="CL91" s="18">
        <f t="shared" si="250"/>
        <v>2.3700469043313799</v>
      </c>
      <c r="CM91" s="18">
        <f t="shared" si="250"/>
        <v>7.5554116132434235</v>
      </c>
      <c r="CN91" s="18">
        <f t="shared" si="250"/>
        <v>-9.0757880448654298</v>
      </c>
      <c r="CO91" s="18">
        <f t="shared" si="250"/>
        <v>-2.8538381550474612</v>
      </c>
      <c r="CP91" s="18">
        <f t="shared" si="251"/>
        <v>-4.2353107201951961</v>
      </c>
      <c r="CR91" s="18">
        <f t="shared" si="252"/>
        <v>-4.9737452090958918</v>
      </c>
      <c r="CS91" s="18">
        <f t="shared" si="253"/>
        <v>1.3286696406261456</v>
      </c>
      <c r="CT91" s="18">
        <f t="shared" si="254"/>
        <v>-2.4986446227116876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10.35350473062595</v>
      </c>
      <c r="C92" s="18">
        <f t="shared" si="210"/>
        <v>-5.4493892553577394</v>
      </c>
      <c r="D92" s="18">
        <f t="shared" si="210"/>
        <v>5.8097783373233236</v>
      </c>
      <c r="E92" s="18">
        <f t="shared" si="210"/>
        <v>4.8623457239055146</v>
      </c>
      <c r="F92" s="18">
        <f t="shared" si="211"/>
        <v>4.4793748563408897</v>
      </c>
      <c r="H92" s="18">
        <f t="shared" si="212"/>
        <v>5.1772102221720795</v>
      </c>
      <c r="I92" s="18">
        <f t="shared" si="213"/>
        <v>3.6311253496147833</v>
      </c>
      <c r="J92" s="18">
        <f t="shared" si="214"/>
        <v>7.205656766381674</v>
      </c>
      <c r="L92" t="str">
        <f t="shared" si="255"/>
        <v>35 Business and public service associate professionals</v>
      </c>
      <c r="M92" s="18">
        <f t="shared" si="215"/>
        <v>10.223398927648187</v>
      </c>
      <c r="N92" s="18">
        <f t="shared" si="215"/>
        <v>-3.2274842963070594</v>
      </c>
      <c r="O92" s="18">
        <f t="shared" si="215"/>
        <v>4.8496359310637338</v>
      </c>
      <c r="P92" s="18">
        <f t="shared" si="215"/>
        <v>4.0309350727327775</v>
      </c>
      <c r="Q92" s="18">
        <f t="shared" si="216"/>
        <v>3.8157463191290208</v>
      </c>
      <c r="S92" s="18">
        <f t="shared" si="217"/>
        <v>4.303122583799146</v>
      </c>
      <c r="T92" s="18">
        <f t="shared" si="218"/>
        <v>3.5069002230842861</v>
      </c>
      <c r="U92" s="18">
        <f t="shared" si="219"/>
        <v>6.4626142360829641</v>
      </c>
      <c r="W92" t="str">
        <f t="shared" si="256"/>
        <v>35 Business and public service associate professionals</v>
      </c>
      <c r="X92" s="18">
        <f t="shared" si="220"/>
        <v>0.7482238339128644</v>
      </c>
      <c r="Y92" s="18">
        <f t="shared" si="220"/>
        <v>10.035372839387314</v>
      </c>
      <c r="Z92" s="18">
        <f t="shared" si="220"/>
        <v>0.17795592388374359</v>
      </c>
      <c r="AA92" s="18">
        <f t="shared" si="220"/>
        <v>0.55097590062263002</v>
      </c>
      <c r="AB92" s="18">
        <f t="shared" si="221"/>
        <v>1.0016580063280323</v>
      </c>
      <c r="AD92" s="18">
        <f t="shared" si="222"/>
        <v>0.42648183352862468</v>
      </c>
      <c r="AE92" s="18">
        <f t="shared" si="223"/>
        <v>2.8582178141481673</v>
      </c>
      <c r="AF92" s="18">
        <f t="shared" si="224"/>
        <v>3.1485955234900276</v>
      </c>
      <c r="AH92" t="str">
        <f t="shared" si="257"/>
        <v>35 Business and public service associate professionals</v>
      </c>
      <c r="AI92" s="18">
        <f t="shared" si="225"/>
        <v>1.644594199033067</v>
      </c>
      <c r="AJ92" s="18">
        <f t="shared" si="225"/>
        <v>15.488344228643513</v>
      </c>
      <c r="AK92" s="18">
        <f t="shared" si="225"/>
        <v>0.47875339611100909</v>
      </c>
      <c r="AL92" s="18">
        <f t="shared" si="225"/>
        <v>1.1172555128047712</v>
      </c>
      <c r="AM92" s="18">
        <f t="shared" si="226"/>
        <v>1.7589530716024537</v>
      </c>
      <c r="AO92" s="18">
        <f t="shared" si="227"/>
        <v>0.90397191751510064</v>
      </c>
      <c r="AP92" s="18">
        <f t="shared" si="228"/>
        <v>2.840463721974773</v>
      </c>
      <c r="AQ92" s="18">
        <f t="shared" si="229"/>
        <v>3.4642177243464412</v>
      </c>
      <c r="AS92" t="str">
        <f t="shared" si="258"/>
        <v>35 Business and public service associate professionals</v>
      </c>
      <c r="AT92" s="18">
        <f t="shared" si="230"/>
        <v>0.68147824311690641</v>
      </c>
      <c r="AU92" s="18">
        <f t="shared" si="230"/>
        <v>11.425706372093703</v>
      </c>
      <c r="AV92" s="18">
        <f t="shared" si="230"/>
        <v>0.32963957156235679</v>
      </c>
      <c r="AW92" s="18">
        <f t="shared" si="230"/>
        <v>1.0163486602104088</v>
      </c>
      <c r="AX92" s="18">
        <f t="shared" si="231"/>
        <v>1.4210307591395299</v>
      </c>
      <c r="AZ92" s="18">
        <f t="shared" si="232"/>
        <v>0.78692496857606375</v>
      </c>
      <c r="BA92" s="18">
        <f t="shared" si="233"/>
        <v>2.7552937040388414</v>
      </c>
      <c r="BB92" s="18">
        <f t="shared" si="234"/>
        <v>3.3029142705465642</v>
      </c>
      <c r="BD92" t="str">
        <f t="shared" si="259"/>
        <v>35 Business and public service associate professionals</v>
      </c>
      <c r="BE92" s="18">
        <f t="shared" si="235"/>
        <v>3.9237527574645492</v>
      </c>
      <c r="BF92" s="18">
        <f t="shared" si="235"/>
        <v>0.49180584229717716</v>
      </c>
      <c r="BG92" s="18">
        <f t="shared" si="235"/>
        <v>-0.45604827150602656</v>
      </c>
      <c r="BH92" s="18">
        <f t="shared" si="235"/>
        <v>-0.35908379596319984</v>
      </c>
      <c r="BI92" s="18">
        <f t="shared" si="236"/>
        <v>-0.33644255850906468</v>
      </c>
      <c r="BK92" s="18">
        <f t="shared" si="237"/>
        <v>-0.39141577791899085</v>
      </c>
      <c r="BL92" s="18">
        <f t="shared" si="238"/>
        <v>2.2866063986629381</v>
      </c>
      <c r="BM92" s="18">
        <f t="shared" si="239"/>
        <v>2.0036592731209169</v>
      </c>
      <c r="BO92" t="str">
        <f t="shared" si="260"/>
        <v>35 Business and public service associate professionals</v>
      </c>
      <c r="BP92" s="18">
        <f t="shared" si="240"/>
        <v>2.6084801597924479</v>
      </c>
      <c r="BQ92" s="18">
        <f t="shared" si="240"/>
        <v>-9.0258058061481687</v>
      </c>
      <c r="BR92" s="18">
        <f t="shared" si="240"/>
        <v>-0.57204998070767843</v>
      </c>
      <c r="BS92" s="18">
        <f t="shared" si="240"/>
        <v>-1.817720974686643</v>
      </c>
      <c r="BT92" s="18">
        <f t="shared" si="241"/>
        <v>-1.8987630800063271</v>
      </c>
      <c r="BV92" s="18">
        <f t="shared" si="242"/>
        <v>-1.404241062950673</v>
      </c>
      <c r="BW92" s="18">
        <f t="shared" si="243"/>
        <v>2.2086305443829612</v>
      </c>
      <c r="BX92" s="18">
        <f t="shared" si="244"/>
        <v>1.2038483208831385</v>
      </c>
      <c r="BZ92" t="str">
        <f t="shared" si="261"/>
        <v>35 Business and public service associate professionals</v>
      </c>
      <c r="CA92" s="18">
        <f t="shared" si="245"/>
        <v>1.9263555062776883</v>
      </c>
      <c r="CB92" s="18">
        <f t="shared" si="245"/>
        <v>-1.6261789315484498</v>
      </c>
      <c r="CC92" s="18">
        <f t="shared" si="245"/>
        <v>-3.5440515788062399</v>
      </c>
      <c r="CD92" s="18">
        <f t="shared" si="245"/>
        <v>-4.1120993236637204</v>
      </c>
      <c r="CE92" s="18">
        <f t="shared" si="246"/>
        <v>-3.7811481593481244</v>
      </c>
      <c r="CG92" s="18">
        <f t="shared" si="247"/>
        <v>-3.9231227564283211</v>
      </c>
      <c r="CH92" s="18">
        <f t="shared" si="248"/>
        <v>1.6502582330469417</v>
      </c>
      <c r="CI92" s="18">
        <f t="shared" si="249"/>
        <v>-1.2590023581738552</v>
      </c>
      <c r="CK92" t="str">
        <f t="shared" si="262"/>
        <v>35 Business and public service associate professionals</v>
      </c>
      <c r="CL92" s="18">
        <f t="shared" si="250"/>
        <v>1.1928340689382866</v>
      </c>
      <c r="CM92" s="18">
        <f t="shared" si="250"/>
        <v>14.763081742055451</v>
      </c>
      <c r="CN92" s="18">
        <f t="shared" si="250"/>
        <v>-8.1210407844047765</v>
      </c>
      <c r="CO92" s="18">
        <f t="shared" si="250"/>
        <v>-1.609622163699731</v>
      </c>
      <c r="CP92" s="18">
        <f t="shared" si="251"/>
        <v>-2.7615446783926911</v>
      </c>
      <c r="CR92" s="18">
        <f t="shared" si="252"/>
        <v>-3.8298172750589665</v>
      </c>
      <c r="CS92" s="18">
        <f t="shared" si="253"/>
        <v>1.3264917570263934</v>
      </c>
      <c r="CT92" s="18">
        <f t="shared" si="254"/>
        <v>-1.6829283071494561</v>
      </c>
    </row>
    <row r="93" spans="1:98" x14ac:dyDescent="0.2">
      <c r="A93" t="str">
        <f t="shared" si="209"/>
        <v>41 Administrative occupations</v>
      </c>
      <c r="B93" s="18">
        <f t="shared" si="210"/>
        <v>8.8036934524457813</v>
      </c>
      <c r="C93" s="18">
        <f t="shared" si="210"/>
        <v>4.4706111846270824</v>
      </c>
      <c r="D93" s="18">
        <f t="shared" si="210"/>
        <v>7.025899268650071</v>
      </c>
      <c r="E93" s="18">
        <f t="shared" si="210"/>
        <v>5.4830502022156669</v>
      </c>
      <c r="F93" s="18">
        <f t="shared" si="211"/>
        <v>5.8989331535233669</v>
      </c>
      <c r="H93" s="18">
        <f t="shared" si="212"/>
        <v>5.9948460135568871</v>
      </c>
      <c r="I93" s="18">
        <f t="shared" si="213"/>
        <v>4.0958295490063579</v>
      </c>
      <c r="J93" s="18">
        <f t="shared" si="214"/>
        <v>8.1096142003587612</v>
      </c>
      <c r="L93" t="str">
        <f t="shared" si="255"/>
        <v>41 Administrative occupations</v>
      </c>
      <c r="M93" s="18">
        <f t="shared" si="215"/>
        <v>9.2922147526715229</v>
      </c>
      <c r="N93" s="18">
        <f t="shared" si="215"/>
        <v>7.7516484400190544</v>
      </c>
      <c r="O93" s="18">
        <f t="shared" si="215"/>
        <v>6.5939460645064951</v>
      </c>
      <c r="P93" s="18">
        <f t="shared" si="215"/>
        <v>4.2568526012990882</v>
      </c>
      <c r="Q93" s="18">
        <f t="shared" si="216"/>
        <v>5.1981966685422432</v>
      </c>
      <c r="S93" s="18">
        <f t="shared" si="217"/>
        <v>5.0301340843835529</v>
      </c>
      <c r="T93" s="18">
        <f t="shared" si="218"/>
        <v>3.9873205710037274</v>
      </c>
      <c r="U93" s="18">
        <f t="shared" si="219"/>
        <v>7.3203034502378195</v>
      </c>
      <c r="W93" t="str">
        <f t="shared" si="256"/>
        <v>41 Administrative occupations</v>
      </c>
      <c r="X93" s="18">
        <f t="shared" si="220"/>
        <v>-0.33822616624672452</v>
      </c>
      <c r="Y93" s="18">
        <f t="shared" si="220"/>
        <v>19.520869157528018</v>
      </c>
      <c r="Z93" s="18">
        <f t="shared" si="220"/>
        <v>2.8804005096301433</v>
      </c>
      <c r="AA93" s="18">
        <f t="shared" si="220"/>
        <v>1.8445625865077364</v>
      </c>
      <c r="AB93" s="18">
        <f t="shared" si="221"/>
        <v>3.1942123166877501</v>
      </c>
      <c r="AD93" s="18">
        <f t="shared" si="222"/>
        <v>2.1886778781958549</v>
      </c>
      <c r="AE93" s="18">
        <f t="shared" si="223"/>
        <v>3.5454704350638133</v>
      </c>
      <c r="AF93" s="18">
        <f t="shared" si="224"/>
        <v>4.9702914716205804</v>
      </c>
      <c r="AH93" t="str">
        <f t="shared" si="257"/>
        <v>41 Administrative occupations</v>
      </c>
      <c r="AI93" s="18">
        <f t="shared" si="225"/>
        <v>0.12628989289122927</v>
      </c>
      <c r="AJ93" s="18">
        <f t="shared" si="225"/>
        <v>21.88231064941948</v>
      </c>
      <c r="AK93" s="18">
        <f t="shared" si="225"/>
        <v>2.1025287334187848</v>
      </c>
      <c r="AL93" s="18">
        <f t="shared" si="225"/>
        <v>1.8409383011484426</v>
      </c>
      <c r="AM93" s="18">
        <f t="shared" si="226"/>
        <v>3.0734216257723768</v>
      </c>
      <c r="AO93" s="18">
        <f t="shared" si="227"/>
        <v>1.9280605598388512</v>
      </c>
      <c r="AP93" s="18">
        <f t="shared" si="228"/>
        <v>3.6266425272676761</v>
      </c>
      <c r="AQ93" s="18">
        <f t="shared" si="229"/>
        <v>4.8611235303570588</v>
      </c>
      <c r="AS93" t="str">
        <f t="shared" si="258"/>
        <v>41 Administrative occupations</v>
      </c>
      <c r="AT93" s="18">
        <f t="shared" si="230"/>
        <v>-0.65259763463285658</v>
      </c>
      <c r="AU93" s="18">
        <f t="shared" si="230"/>
        <v>21.474178556281174</v>
      </c>
      <c r="AV93" s="18">
        <f t="shared" si="230"/>
        <v>1.3200318789988508</v>
      </c>
      <c r="AW93" s="18">
        <f t="shared" si="230"/>
        <v>1.5652563375625705</v>
      </c>
      <c r="AX93" s="18">
        <f t="shared" si="231"/>
        <v>2.6303395079650072</v>
      </c>
      <c r="AZ93" s="18">
        <f t="shared" si="232"/>
        <v>1.4834489760172875</v>
      </c>
      <c r="BA93" s="18">
        <f t="shared" si="233"/>
        <v>3.3117810133202807</v>
      </c>
      <c r="BB93" s="18">
        <f t="shared" si="234"/>
        <v>4.2886799374941109</v>
      </c>
      <c r="BD93" t="str">
        <f t="shared" si="259"/>
        <v>41 Administrative occupations</v>
      </c>
      <c r="BE93" s="18">
        <f t="shared" si="235"/>
        <v>1.5831102502407379</v>
      </c>
      <c r="BF93" s="18">
        <f t="shared" si="235"/>
        <v>1.0984197476017421</v>
      </c>
      <c r="BG93" s="18">
        <f t="shared" si="235"/>
        <v>0.34629170148063881</v>
      </c>
      <c r="BH93" s="18">
        <f t="shared" si="235"/>
        <v>-0.96070958607293866</v>
      </c>
      <c r="BI93" s="18">
        <f t="shared" si="236"/>
        <v>-0.4261296876041043</v>
      </c>
      <c r="BK93" s="18">
        <f t="shared" si="237"/>
        <v>-0.52694503184681496</v>
      </c>
      <c r="BL93" s="18">
        <f t="shared" si="238"/>
        <v>2.536105446742698</v>
      </c>
      <c r="BM93" s="18">
        <f t="shared" si="239"/>
        <v>2.1693448958632677</v>
      </c>
      <c r="BO93" t="str">
        <f t="shared" si="260"/>
        <v>41 Administrative occupations</v>
      </c>
      <c r="BP93" s="18">
        <f t="shared" si="240"/>
        <v>1.0269913708836453</v>
      </c>
      <c r="BQ93" s="18">
        <f t="shared" si="240"/>
        <v>-8.9017829109675937</v>
      </c>
      <c r="BR93" s="18">
        <f t="shared" si="240"/>
        <v>0.79093412791710893</v>
      </c>
      <c r="BS93" s="18">
        <f t="shared" si="240"/>
        <v>-2.5846097302047455</v>
      </c>
      <c r="BT93" s="18">
        <f t="shared" si="241"/>
        <v>-1.9537899006046411</v>
      </c>
      <c r="BV93" s="18">
        <f t="shared" si="242"/>
        <v>-1.4721801268121837</v>
      </c>
      <c r="BW93" s="18">
        <f t="shared" si="243"/>
        <v>2.4378118738540122</v>
      </c>
      <c r="BX93" s="18">
        <f t="shared" si="244"/>
        <v>1.4209921422393634</v>
      </c>
      <c r="BZ93" t="str">
        <f t="shared" si="261"/>
        <v>41 Administrative occupations</v>
      </c>
      <c r="CA93" s="18">
        <f t="shared" si="245"/>
        <v>-3.5131709823043811</v>
      </c>
      <c r="CB93" s="18">
        <f t="shared" si="245"/>
        <v>-9.2526275199168122</v>
      </c>
      <c r="CC93" s="18">
        <f t="shared" si="245"/>
        <v>-5.2456110268366052</v>
      </c>
      <c r="CD93" s="18">
        <f t="shared" si="245"/>
        <v>-9.747950889793966</v>
      </c>
      <c r="CE93" s="18">
        <f t="shared" si="246"/>
        <v>-8.3330903265760199</v>
      </c>
      <c r="CG93" s="18">
        <f t="shared" si="247"/>
        <v>-8.2714575935156969</v>
      </c>
      <c r="CH93" s="18">
        <f t="shared" si="248"/>
        <v>1.4047593245223977</v>
      </c>
      <c r="CI93" s="18">
        <f t="shared" si="249"/>
        <v>-4.4318910182221449</v>
      </c>
      <c r="CK93" t="str">
        <f t="shared" si="262"/>
        <v>41 Administrative occupations</v>
      </c>
      <c r="CL93" s="18">
        <f t="shared" si="250"/>
        <v>-3.9139335367696537</v>
      </c>
      <c r="CM93" s="18">
        <f t="shared" si="250"/>
        <v>14.232001561852803</v>
      </c>
      <c r="CN93" s="18">
        <f t="shared" si="250"/>
        <v>-6.4188850891283238</v>
      </c>
      <c r="CO93" s="18">
        <f t="shared" si="250"/>
        <v>-2.4641433203735907</v>
      </c>
      <c r="CP93" s="18">
        <f t="shared" si="251"/>
        <v>-2.7620614689855771</v>
      </c>
      <c r="CR93" s="18">
        <f t="shared" si="252"/>
        <v>-3.8006198862758356</v>
      </c>
      <c r="CS93" s="18">
        <f t="shared" si="253"/>
        <v>1.4092349760078893</v>
      </c>
      <c r="CT93" s="18">
        <f t="shared" si="254"/>
        <v>-1.5360730427383951</v>
      </c>
    </row>
    <row r="94" spans="1:98" x14ac:dyDescent="0.2">
      <c r="A94" t="str">
        <f t="shared" si="209"/>
        <v>42 Secretarial and related occupations</v>
      </c>
      <c r="B94" s="18">
        <f t="shared" si="210"/>
        <v>4.9299128386767421</v>
      </c>
      <c r="C94" s="18">
        <f t="shared" si="210"/>
        <v>18.733968684707047</v>
      </c>
      <c r="D94" s="18">
        <f t="shared" si="210"/>
        <v>7.794558030091725</v>
      </c>
      <c r="E94" s="18">
        <f t="shared" si="210"/>
        <v>5.6323009113387945</v>
      </c>
      <c r="F94" s="18">
        <f t="shared" si="211"/>
        <v>7.0829705325511805</v>
      </c>
      <c r="H94" s="18">
        <f t="shared" si="212"/>
        <v>6.3481906066828131</v>
      </c>
      <c r="I94" s="18">
        <f t="shared" si="213"/>
        <v>4.777549155788563</v>
      </c>
      <c r="J94" s="18">
        <f t="shared" si="214"/>
        <v>8.7748259980129806</v>
      </c>
      <c r="L94" t="str">
        <f t="shared" si="255"/>
        <v>42 Secretarial and related occupations</v>
      </c>
      <c r="M94" s="18">
        <f t="shared" si="215"/>
        <v>6.9116215860204333</v>
      </c>
      <c r="N94" s="18">
        <f t="shared" si="215"/>
        <v>13.649261383559509</v>
      </c>
      <c r="O94" s="18">
        <f t="shared" si="215"/>
        <v>5.0511022735274747</v>
      </c>
      <c r="P94" s="18">
        <f t="shared" si="215"/>
        <v>-0.94666615044421976</v>
      </c>
      <c r="Q94" s="18">
        <f t="shared" si="216"/>
        <v>1.7603966513736857</v>
      </c>
      <c r="S94" s="18">
        <f t="shared" si="217"/>
        <v>1.0135426920268698</v>
      </c>
      <c r="T94" s="18">
        <f t="shared" si="218"/>
        <v>3.4246819103013859</v>
      </c>
      <c r="U94" s="18">
        <f t="shared" si="219"/>
        <v>4.074759224252511</v>
      </c>
      <c r="W94" t="str">
        <f t="shared" si="256"/>
        <v>42 Secretarial and related occupations</v>
      </c>
      <c r="X94" s="18">
        <f t="shared" si="220"/>
        <v>-1.1425824910185622</v>
      </c>
      <c r="Y94" s="18">
        <f t="shared" si="220"/>
        <v>19.267149577922126</v>
      </c>
      <c r="Z94" s="18">
        <f t="shared" si="220"/>
        <v>4.014016456504188</v>
      </c>
      <c r="AA94" s="18">
        <f t="shared" si="220"/>
        <v>2.5194523688300663</v>
      </c>
      <c r="AB94" s="18">
        <f t="shared" si="221"/>
        <v>3.9627321777334856</v>
      </c>
      <c r="AD94" s="18">
        <f t="shared" si="222"/>
        <v>3.0152388975122069</v>
      </c>
      <c r="AE94" s="18">
        <f t="shared" si="223"/>
        <v>4.1228921978627042</v>
      </c>
      <c r="AF94" s="18">
        <f t="shared" si="224"/>
        <v>5.9941023288220263</v>
      </c>
      <c r="AH94" t="str">
        <f t="shared" si="257"/>
        <v>42 Secretarial and related occupations</v>
      </c>
      <c r="AI94" s="18">
        <f t="shared" si="225"/>
        <v>-2.2154401214937613</v>
      </c>
      <c r="AJ94" s="18">
        <f t="shared" si="225"/>
        <v>24.802440540871686</v>
      </c>
      <c r="AK94" s="18">
        <f t="shared" si="225"/>
        <v>0.85782363185669119</v>
      </c>
      <c r="AL94" s="18">
        <f t="shared" si="225"/>
        <v>-2.7849917163691451E-2</v>
      </c>
      <c r="AM94" s="18">
        <f t="shared" si="226"/>
        <v>1.6477068144739926</v>
      </c>
      <c r="AO94" s="18">
        <f t="shared" si="227"/>
        <v>0.26650704694184402</v>
      </c>
      <c r="AP94" s="18">
        <f t="shared" si="228"/>
        <v>3.3442675264381716</v>
      </c>
      <c r="AQ94" s="18">
        <f t="shared" si="229"/>
        <v>3.513635028884865</v>
      </c>
      <c r="AS94" t="str">
        <f t="shared" si="258"/>
        <v>42 Secretarial and related occupations</v>
      </c>
      <c r="AT94" s="18">
        <f t="shared" si="230"/>
        <v>-4.7131628246817598</v>
      </c>
      <c r="AU94" s="18">
        <f t="shared" si="230"/>
        <v>24.888949279979133</v>
      </c>
      <c r="AV94" s="18">
        <f t="shared" si="230"/>
        <v>0.56164472338511295</v>
      </c>
      <c r="AW94" s="18">
        <f t="shared" si="230"/>
        <v>0.11383163510489958</v>
      </c>
      <c r="AX94" s="18">
        <f t="shared" si="231"/>
        <v>1.6486623197180972</v>
      </c>
      <c r="AZ94" s="18">
        <f t="shared" si="232"/>
        <v>0.26288065091388813</v>
      </c>
      <c r="BA94" s="18">
        <f t="shared" si="233"/>
        <v>3.1288971560535561</v>
      </c>
      <c r="BB94" s="18">
        <f t="shared" si="234"/>
        <v>3.3008332951018682</v>
      </c>
      <c r="BD94" t="str">
        <f t="shared" si="259"/>
        <v>42 Secretarial and related occupations</v>
      </c>
      <c r="BE94" s="18">
        <f t="shared" si="235"/>
        <v>-0.79436385379584307</v>
      </c>
      <c r="BF94" s="18">
        <f t="shared" si="235"/>
        <v>-6.2748955535700146</v>
      </c>
      <c r="BG94" s="18">
        <f t="shared" si="235"/>
        <v>-1.0331348431065757</v>
      </c>
      <c r="BH94" s="18">
        <f t="shared" si="235"/>
        <v>-11.595541687021861</v>
      </c>
      <c r="BI94" s="18">
        <f t="shared" si="236"/>
        <v>-8.0867934885549104</v>
      </c>
      <c r="BK94" s="18">
        <f t="shared" si="237"/>
        <v>-8.2063336938380633</v>
      </c>
      <c r="BL94" s="18">
        <f t="shared" si="238"/>
        <v>2.025301853700423</v>
      </c>
      <c r="BM94" s="18">
        <f t="shared" si="239"/>
        <v>-3.0569154922389874</v>
      </c>
      <c r="BO94" t="str">
        <f t="shared" si="260"/>
        <v>42 Secretarial and related occupations</v>
      </c>
      <c r="BP94" s="18">
        <f t="shared" si="240"/>
        <v>-4.3929856650682169</v>
      </c>
      <c r="BQ94" s="18">
        <f t="shared" si="240"/>
        <v>-16.481942694663122</v>
      </c>
      <c r="BR94" s="18">
        <f t="shared" si="240"/>
        <v>-5.8722308983898959</v>
      </c>
      <c r="BS94" s="18">
        <f t="shared" si="240"/>
        <v>-12.827201218380269</v>
      </c>
      <c r="BT94" s="18">
        <f t="shared" si="241"/>
        <v>-10.949534433897433</v>
      </c>
      <c r="BV94" s="18">
        <f t="shared" si="242"/>
        <v>-10.567937143094685</v>
      </c>
      <c r="BW94" s="18">
        <f t="shared" si="243"/>
        <v>1.5943936339635645</v>
      </c>
      <c r="BX94" s="18">
        <f t="shared" si="244"/>
        <v>-5.113931715287368</v>
      </c>
      <c r="BZ94" t="str">
        <f t="shared" si="261"/>
        <v>42 Secretarial and related occupations</v>
      </c>
      <c r="CA94" s="18">
        <f t="shared" si="245"/>
        <v>-1.5134572442172867</v>
      </c>
      <c r="CB94" s="18">
        <f t="shared" si="245"/>
        <v>-18.449552479035535</v>
      </c>
      <c r="CC94" s="18">
        <f t="shared" si="245"/>
        <v>-5.1322194508486412</v>
      </c>
      <c r="CD94" s="18">
        <f t="shared" si="245"/>
        <v>-15.01277327238525</v>
      </c>
      <c r="CE94" s="18">
        <f t="shared" si="246"/>
        <v>-12.267644610159023</v>
      </c>
      <c r="CG94" s="18">
        <f t="shared" si="247"/>
        <v>-11.839234618778882</v>
      </c>
      <c r="CH94" s="18">
        <f t="shared" si="248"/>
        <v>1.4760758473410407</v>
      </c>
      <c r="CI94" s="18">
        <f t="shared" si="249"/>
        <v>-5.974989465434188</v>
      </c>
      <c r="CK94" t="str">
        <f t="shared" si="262"/>
        <v>42 Secretarial and related occupations</v>
      </c>
      <c r="CL94" s="18">
        <f t="shared" si="250"/>
        <v>-2.8089387068911065</v>
      </c>
      <c r="CM94" s="18">
        <f t="shared" si="250"/>
        <v>15.784122389256062</v>
      </c>
      <c r="CN94" s="18">
        <f t="shared" si="250"/>
        <v>-3.6305427178768723</v>
      </c>
      <c r="CO94" s="18">
        <f t="shared" si="250"/>
        <v>-2.7931855087394597</v>
      </c>
      <c r="CP94" s="18">
        <f t="shared" si="251"/>
        <v>-1.9901839184774284</v>
      </c>
      <c r="CR94" s="18">
        <f t="shared" si="252"/>
        <v>-3.0731098969738357</v>
      </c>
      <c r="CS94" s="18">
        <f t="shared" si="253"/>
        <v>1.9030075031513105</v>
      </c>
      <c r="CT94" s="18">
        <f t="shared" si="254"/>
        <v>-0.32092218559196528</v>
      </c>
    </row>
    <row r="95" spans="1:98" x14ac:dyDescent="0.2">
      <c r="A95" t="str">
        <f t="shared" si="209"/>
        <v>51 Skilled agricultural and related trades</v>
      </c>
      <c r="B95" s="18">
        <f t="shared" si="210"/>
        <v>9.8498613287699257</v>
      </c>
      <c r="C95" s="18">
        <f t="shared" si="210"/>
        <v>-22.585683935512048</v>
      </c>
      <c r="D95" s="18">
        <f t="shared" si="210"/>
        <v>4.6585892883985291</v>
      </c>
      <c r="E95" s="18">
        <f t="shared" si="210"/>
        <v>6.083748088890073</v>
      </c>
      <c r="F95" s="18">
        <f t="shared" si="211"/>
        <v>3.5765673100902395</v>
      </c>
      <c r="H95" s="18">
        <f t="shared" si="212"/>
        <v>5.6065518030502082</v>
      </c>
      <c r="I95" s="18">
        <f t="shared" si="213"/>
        <v>4.5651797298839059</v>
      </c>
      <c r="J95" s="18">
        <f t="shared" si="214"/>
        <v>8.1078199995631586</v>
      </c>
      <c r="L95" t="str">
        <f t="shared" si="255"/>
        <v>51 Skilled agricultural and related trades</v>
      </c>
      <c r="M95" s="18">
        <f t="shared" si="215"/>
        <v>1.4144821094990823</v>
      </c>
      <c r="N95" s="18">
        <f t="shared" si="215"/>
        <v>-15.94705670718508</v>
      </c>
      <c r="O95" s="18">
        <f t="shared" si="215"/>
        <v>4.0454915939506453</v>
      </c>
      <c r="P95" s="18">
        <f t="shared" si="215"/>
        <v>3.8955537007259178</v>
      </c>
      <c r="Q95" s="18">
        <f t="shared" si="216"/>
        <v>2.5746230975318252</v>
      </c>
      <c r="S95" s="18">
        <f t="shared" si="217"/>
        <v>3.945508975019818</v>
      </c>
      <c r="T95" s="18">
        <f t="shared" si="218"/>
        <v>3.6673788833617937</v>
      </c>
      <c r="U95" s="18">
        <f t="shared" si="219"/>
        <v>6.3083683680752012</v>
      </c>
      <c r="W95" t="str">
        <f t="shared" si="256"/>
        <v>51 Skilled agricultural and related trades</v>
      </c>
      <c r="X95" s="18">
        <f t="shared" si="220"/>
        <v>-5.7150656662577131</v>
      </c>
      <c r="Y95" s="18">
        <f t="shared" si="220"/>
        <v>-5.1725542133510771</v>
      </c>
      <c r="Z95" s="18">
        <f t="shared" si="220"/>
        <v>2.0308376119588578</v>
      </c>
      <c r="AA95" s="18">
        <f t="shared" si="220"/>
        <v>3.0572056756676069</v>
      </c>
      <c r="AB95" s="18">
        <f t="shared" si="221"/>
        <v>2.2023621938618954</v>
      </c>
      <c r="AD95" s="18">
        <f t="shared" si="222"/>
        <v>2.7139409048026586</v>
      </c>
      <c r="AE95" s="18">
        <f t="shared" si="223"/>
        <v>4.0868460879937896</v>
      </c>
      <c r="AF95" s="18">
        <f t="shared" si="224"/>
        <v>5.7645697290019893</v>
      </c>
      <c r="AH95" t="str">
        <f t="shared" si="257"/>
        <v>51 Skilled agricultural and related trades</v>
      </c>
      <c r="AI95" s="18">
        <f t="shared" si="225"/>
        <v>-2.3758612985164462</v>
      </c>
      <c r="AJ95" s="18">
        <f t="shared" si="225"/>
        <v>-10.060693715428537</v>
      </c>
      <c r="AK95" s="18">
        <f t="shared" si="225"/>
        <v>2.9244971863542801</v>
      </c>
      <c r="AL95" s="18">
        <f t="shared" si="225"/>
        <v>3.0881249147464596</v>
      </c>
      <c r="AM95" s="18">
        <f t="shared" si="226"/>
        <v>2.1619929943012872</v>
      </c>
      <c r="AO95" s="18">
        <f t="shared" si="227"/>
        <v>3.0335534553793009</v>
      </c>
      <c r="AP95" s="18">
        <f t="shared" si="228"/>
        <v>4.3309964211098784</v>
      </c>
      <c r="AQ95" s="18">
        <f t="shared" si="229"/>
        <v>6.1688382978714484</v>
      </c>
      <c r="AS95" t="str">
        <f t="shared" si="258"/>
        <v>51 Skilled agricultural and related trades</v>
      </c>
      <c r="AT95" s="18">
        <f t="shared" si="230"/>
        <v>-3.7171087061036556</v>
      </c>
      <c r="AU95" s="18">
        <f t="shared" si="230"/>
        <v>-10.628989362967111</v>
      </c>
      <c r="AV95" s="18">
        <f t="shared" si="230"/>
        <v>2.7044832379089057</v>
      </c>
      <c r="AW95" s="18">
        <f t="shared" si="230"/>
        <v>4.2006086656504849</v>
      </c>
      <c r="AX95" s="18">
        <f t="shared" si="231"/>
        <v>2.7401959635474205</v>
      </c>
      <c r="AZ95" s="18">
        <f t="shared" si="232"/>
        <v>3.6994941267140424</v>
      </c>
      <c r="BA95" s="18">
        <f t="shared" si="233"/>
        <v>4.0656674502556056</v>
      </c>
      <c r="BB95" s="18">
        <f t="shared" si="234"/>
        <v>6.4186266910575718</v>
      </c>
      <c r="BD95" t="str">
        <f t="shared" si="259"/>
        <v>51 Skilled agricultural and related trades</v>
      </c>
      <c r="BE95" s="18">
        <f t="shared" si="235"/>
        <v>-1.0116327807036307</v>
      </c>
      <c r="BF95" s="18">
        <f t="shared" si="235"/>
        <v>-22.574759398566378</v>
      </c>
      <c r="BG95" s="18">
        <f t="shared" si="235"/>
        <v>0.39470417614890785</v>
      </c>
      <c r="BH95" s="18">
        <f t="shared" si="235"/>
        <v>0.87535085090308939</v>
      </c>
      <c r="BI95" s="18">
        <f t="shared" si="236"/>
        <v>-0.92696941893386509</v>
      </c>
      <c r="BK95" s="18">
        <f t="shared" si="237"/>
        <v>0.71488015411040884</v>
      </c>
      <c r="BL95" s="18">
        <f t="shared" si="238"/>
        <v>2.9823209425036135</v>
      </c>
      <c r="BM95" s="18">
        <f t="shared" si="239"/>
        <v>3.464413300937208</v>
      </c>
      <c r="BO95" t="str">
        <f t="shared" si="260"/>
        <v>51 Skilled agricultural and related trades</v>
      </c>
      <c r="BP95" s="18">
        <f t="shared" si="240"/>
        <v>-1.440902898508023</v>
      </c>
      <c r="BQ95" s="18">
        <f t="shared" si="240"/>
        <v>-25.800598468406065</v>
      </c>
      <c r="BR95" s="18">
        <f t="shared" si="240"/>
        <v>0.51961460254430492</v>
      </c>
      <c r="BS95" s="18">
        <f t="shared" si="240"/>
        <v>-0.56341524632694817</v>
      </c>
      <c r="BT95" s="18">
        <f t="shared" si="241"/>
        <v>-2.0352624019440269</v>
      </c>
      <c r="BV95" s="18">
        <f t="shared" si="242"/>
        <v>-0.20370808942152818</v>
      </c>
      <c r="BW95" s="18">
        <f t="shared" si="243"/>
        <v>3.0549049497476055</v>
      </c>
      <c r="BX95" s="18">
        <f t="shared" si="244"/>
        <v>2.9219259059409808</v>
      </c>
      <c r="BZ95" t="str">
        <f t="shared" si="261"/>
        <v>51 Skilled agricultural and related trades</v>
      </c>
      <c r="CA95" s="18">
        <f t="shared" si="245"/>
        <v>-3.5609218923307928</v>
      </c>
      <c r="CB95" s="18">
        <f t="shared" si="245"/>
        <v>-2.1307108107169515</v>
      </c>
      <c r="CC95" s="18">
        <f t="shared" si="245"/>
        <v>-1.0747391254540939</v>
      </c>
      <c r="CD95" s="18">
        <f t="shared" si="245"/>
        <v>1.4210207677200382</v>
      </c>
      <c r="CE95" s="18">
        <f t="shared" si="246"/>
        <v>0.41044440870725563</v>
      </c>
      <c r="CG95" s="18">
        <f t="shared" si="247"/>
        <v>0.58218201552577842</v>
      </c>
      <c r="CH95" s="18">
        <f t="shared" si="248"/>
        <v>2.575203620285671</v>
      </c>
      <c r="CI95" s="18">
        <f t="shared" si="249"/>
        <v>2.9882203990961642</v>
      </c>
      <c r="CK95" t="str">
        <f t="shared" si="262"/>
        <v>51 Skilled agricultural and related trades</v>
      </c>
      <c r="CL95" s="18">
        <f t="shared" si="250"/>
        <v>-4.9177137108619595</v>
      </c>
      <c r="CM95" s="18">
        <f t="shared" si="250"/>
        <v>-20.309807435890516</v>
      </c>
      <c r="CN95" s="18">
        <f t="shared" si="250"/>
        <v>-5.2722590229453248</v>
      </c>
      <c r="CO95" s="18">
        <f t="shared" si="250"/>
        <v>-5.2872469419685935</v>
      </c>
      <c r="CP95" s="18">
        <f t="shared" si="251"/>
        <v>-6.29943457624218</v>
      </c>
      <c r="CR95" s="18">
        <f t="shared" si="252"/>
        <v>-5.2822512324686599</v>
      </c>
      <c r="CS95" s="18">
        <f t="shared" si="253"/>
        <v>1.541903622640528</v>
      </c>
      <c r="CT95" s="18">
        <f t="shared" si="254"/>
        <v>-2.3398890451912013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4.6783412950995862</v>
      </c>
      <c r="C96" s="18">
        <f t="shared" si="210"/>
        <v>-27.767369747040004</v>
      </c>
      <c r="D96" s="18">
        <f t="shared" si="210"/>
        <v>4.7517038406798662</v>
      </c>
      <c r="E96" s="18">
        <f t="shared" si="210"/>
        <v>3.7236712441508502</v>
      </c>
      <c r="F96" s="18">
        <f t="shared" si="211"/>
        <v>1.7173077450668428</v>
      </c>
      <c r="H96" s="18">
        <f t="shared" si="212"/>
        <v>4.0652228467973117</v>
      </c>
      <c r="I96" s="18">
        <f t="shared" si="213"/>
        <v>3.0825284154547994</v>
      </c>
      <c r="J96" s="18">
        <f t="shared" si="214"/>
        <v>5.994688073159371</v>
      </c>
      <c r="L96" t="str">
        <f t="shared" si="255"/>
        <v>52 Skilled metal, electrical and electronic trades</v>
      </c>
      <c r="M96" s="18">
        <f t="shared" si="215"/>
        <v>8.0828738473889281</v>
      </c>
      <c r="N96" s="18">
        <f t="shared" si="215"/>
        <v>-27.577792074004837</v>
      </c>
      <c r="O96" s="18">
        <f t="shared" si="215"/>
        <v>10.101993673211807</v>
      </c>
      <c r="P96" s="18">
        <f t="shared" si="215"/>
        <v>4.9596158946924929</v>
      </c>
      <c r="Q96" s="18">
        <f t="shared" si="216"/>
        <v>4.0978776519668303</v>
      </c>
      <c r="S96" s="18">
        <f t="shared" si="217"/>
        <v>6.6464858675632899</v>
      </c>
      <c r="T96" s="18">
        <f t="shared" si="218"/>
        <v>4.1326322354511724</v>
      </c>
      <c r="U96" s="18">
        <f t="shared" si="219"/>
        <v>8.6295009723987839</v>
      </c>
      <c r="W96" t="str">
        <f t="shared" si="256"/>
        <v>52 Skilled metal, electrical and electronic trades</v>
      </c>
      <c r="X96" s="18">
        <f t="shared" si="220"/>
        <v>1.2060190150875449E-2</v>
      </c>
      <c r="Y96" s="18">
        <f t="shared" si="220"/>
        <v>-19.599487331558652</v>
      </c>
      <c r="Z96" s="18">
        <f t="shared" si="220"/>
        <v>3.6340873307368016</v>
      </c>
      <c r="AA96" s="18">
        <f t="shared" si="220"/>
        <v>1.9780325919757313</v>
      </c>
      <c r="AB96" s="18">
        <f t="shared" si="221"/>
        <v>0.9810518836511628</v>
      </c>
      <c r="AD96" s="18">
        <f t="shared" si="222"/>
        <v>2.5270893731525357</v>
      </c>
      <c r="AE96" s="18">
        <f t="shared" si="223"/>
        <v>3.2080420254828601</v>
      </c>
      <c r="AF96" s="18">
        <f t="shared" si="224"/>
        <v>4.9356317909271086</v>
      </c>
      <c r="AH96" t="str">
        <f t="shared" si="257"/>
        <v>52 Skilled metal, electrical and electronic trades</v>
      </c>
      <c r="AI96" s="18">
        <f t="shared" si="225"/>
        <v>-1.5144302345548422</v>
      </c>
      <c r="AJ96" s="18">
        <f t="shared" si="225"/>
        <v>-15.827048734032678</v>
      </c>
      <c r="AK96" s="18">
        <f t="shared" si="225"/>
        <v>2.6012169478807579</v>
      </c>
      <c r="AL96" s="18">
        <f t="shared" si="225"/>
        <v>2.4121783162223132</v>
      </c>
      <c r="AM96" s="18">
        <f t="shared" si="226"/>
        <v>1.2227651531281358</v>
      </c>
      <c r="AO96" s="18">
        <f t="shared" si="227"/>
        <v>2.4751524621504872</v>
      </c>
      <c r="AP96" s="18">
        <f t="shared" si="228"/>
        <v>2.8441462214705338</v>
      </c>
      <c r="AQ96" s="18">
        <f t="shared" si="229"/>
        <v>4.6098337415346968</v>
      </c>
      <c r="AS96" t="str">
        <f t="shared" si="258"/>
        <v>52 Skilled metal, electrical and electronic trades</v>
      </c>
      <c r="AT96" s="18">
        <f t="shared" si="230"/>
        <v>-1.8129194079212207</v>
      </c>
      <c r="AU96" s="18">
        <f t="shared" si="230"/>
        <v>-12.551832401603068</v>
      </c>
      <c r="AV96" s="18">
        <f t="shared" si="230"/>
        <v>0.8389320057708094</v>
      </c>
      <c r="AW96" s="18">
        <f t="shared" si="230"/>
        <v>1.0923529959715683</v>
      </c>
      <c r="AX96" s="18">
        <f t="shared" si="231"/>
        <v>0.10186859830956241</v>
      </c>
      <c r="AZ96" s="18">
        <f t="shared" si="232"/>
        <v>1.0078086471620784</v>
      </c>
      <c r="BA96" s="18">
        <f t="shared" si="233"/>
        <v>2.5708683763207896</v>
      </c>
      <c r="BB96" s="18">
        <f t="shared" si="234"/>
        <v>3.2926673417141172</v>
      </c>
      <c r="BD96" t="str">
        <f t="shared" si="259"/>
        <v>52 Skilled metal, electrical and electronic trades</v>
      </c>
      <c r="BE96" s="18">
        <f t="shared" si="235"/>
        <v>2.8667769685531308</v>
      </c>
      <c r="BF96" s="18">
        <f t="shared" si="235"/>
        <v>-16.504760734526325</v>
      </c>
      <c r="BG96" s="18">
        <f t="shared" si="235"/>
        <v>0.21071497225610969</v>
      </c>
      <c r="BH96" s="18">
        <f t="shared" si="235"/>
        <v>-0.32287240504025316</v>
      </c>
      <c r="BI96" s="18">
        <f t="shared" si="236"/>
        <v>-1.2557697168888438</v>
      </c>
      <c r="BK96" s="18">
        <f t="shared" si="237"/>
        <v>-0.1453263806908911</v>
      </c>
      <c r="BL96" s="18">
        <f t="shared" si="238"/>
        <v>2.0187483315585508</v>
      </c>
      <c r="BM96" s="18">
        <f t="shared" si="239"/>
        <v>1.9091827983211074</v>
      </c>
      <c r="BO96" t="str">
        <f t="shared" si="260"/>
        <v>52 Skilled metal, electrical and electronic trades</v>
      </c>
      <c r="BP96" s="18">
        <f t="shared" si="240"/>
        <v>1.6785648221436134</v>
      </c>
      <c r="BQ96" s="18">
        <f t="shared" si="240"/>
        <v>-19.654046414647642</v>
      </c>
      <c r="BR96" s="18">
        <f t="shared" si="240"/>
        <v>0.4611810304023356</v>
      </c>
      <c r="BS96" s="18">
        <f t="shared" si="240"/>
        <v>-1.3242383477329978</v>
      </c>
      <c r="BT96" s="18">
        <f t="shared" si="241"/>
        <v>-2.0360546228009424</v>
      </c>
      <c r="BV96" s="18">
        <f t="shared" si="242"/>
        <v>-0.7326523496039572</v>
      </c>
      <c r="BW96" s="18">
        <f t="shared" si="243"/>
        <v>2.125983771241291</v>
      </c>
      <c r="BX96" s="18">
        <f t="shared" si="244"/>
        <v>1.5879625278881315</v>
      </c>
      <c r="BZ96" t="str">
        <f t="shared" si="261"/>
        <v>52 Skilled metal, electrical and electronic trades</v>
      </c>
      <c r="CA96" s="18">
        <f t="shared" si="245"/>
        <v>-1.9682300576869594</v>
      </c>
      <c r="CB96" s="18">
        <f t="shared" si="245"/>
        <v>-12.094633826507462</v>
      </c>
      <c r="CC96" s="18">
        <f t="shared" si="245"/>
        <v>-3.7104633778870966</v>
      </c>
      <c r="CD96" s="18">
        <f t="shared" si="245"/>
        <v>-5.9360603680581603</v>
      </c>
      <c r="CE96" s="18">
        <f t="shared" si="246"/>
        <v>-5.6463061495525491</v>
      </c>
      <c r="CG96" s="18">
        <f t="shared" si="247"/>
        <v>-5.1999699512890523</v>
      </c>
      <c r="CH96" s="18">
        <f t="shared" si="248"/>
        <v>1.5177299041425174</v>
      </c>
      <c r="CI96" s="18">
        <f t="shared" si="249"/>
        <v>-2.3276058233130614</v>
      </c>
      <c r="CK96" t="str">
        <f t="shared" si="262"/>
        <v>52 Skilled metal, electrical and electronic trades</v>
      </c>
      <c r="CL96" s="18">
        <f t="shared" si="250"/>
        <v>-3.0121890430708675</v>
      </c>
      <c r="CM96" s="18">
        <f t="shared" si="250"/>
        <v>-21.072625470300522</v>
      </c>
      <c r="CN96" s="18">
        <f t="shared" si="250"/>
        <v>-9.1535085993641019</v>
      </c>
      <c r="CO96" s="18">
        <f t="shared" si="250"/>
        <v>-4.7569634729617949</v>
      </c>
      <c r="CP96" s="18">
        <f t="shared" si="251"/>
        <v>-7.2489576687102319</v>
      </c>
      <c r="CR96" s="18">
        <f t="shared" si="252"/>
        <v>-6.2456252772338461</v>
      </c>
      <c r="CS96" s="18">
        <f t="shared" si="253"/>
        <v>1.2062175173848555</v>
      </c>
      <c r="CT96" s="18">
        <f t="shared" si="254"/>
        <v>-3.5984047126157659</v>
      </c>
    </row>
    <row r="97" spans="1:98" x14ac:dyDescent="0.2">
      <c r="A97" t="str">
        <f t="shared" si="209"/>
        <v>53 Skilled construction and building trades</v>
      </c>
      <c r="B97" s="18">
        <f t="shared" si="210"/>
        <v>-4.1311162821620169</v>
      </c>
      <c r="C97" s="18">
        <f t="shared" si="210"/>
        <v>-36.838128164404147</v>
      </c>
      <c r="D97" s="18">
        <f t="shared" si="210"/>
        <v>8.8562257038686809</v>
      </c>
      <c r="E97" s="18">
        <f t="shared" si="210"/>
        <v>0.88812750448312716</v>
      </c>
      <c r="F97" s="18">
        <f t="shared" si="211"/>
        <v>0.33330611372028862</v>
      </c>
      <c r="H97" s="18">
        <f t="shared" si="212"/>
        <v>3.4771515210844095</v>
      </c>
      <c r="I97" s="18">
        <f t="shared" si="213"/>
        <v>3.2215811089672863</v>
      </c>
      <c r="J97" s="18">
        <f t="shared" si="214"/>
        <v>5.6445937504665533</v>
      </c>
      <c r="L97" t="str">
        <f t="shared" si="255"/>
        <v>53 Skilled construction and building trades</v>
      </c>
      <c r="M97" s="18">
        <f t="shared" si="215"/>
        <v>7.977214397514687</v>
      </c>
      <c r="N97" s="18">
        <f t="shared" si="215"/>
        <v>-28.982387188369106</v>
      </c>
      <c r="O97" s="18">
        <f t="shared" si="215"/>
        <v>6.4060372413182076</v>
      </c>
      <c r="P97" s="18">
        <f t="shared" si="215"/>
        <v>3.6198216919716364</v>
      </c>
      <c r="Q97" s="18">
        <f t="shared" si="216"/>
        <v>2.0443853211478347</v>
      </c>
      <c r="S97" s="18">
        <f t="shared" si="217"/>
        <v>4.5403581416950667</v>
      </c>
      <c r="T97" s="18">
        <f t="shared" si="218"/>
        <v>3.5111862166901764</v>
      </c>
      <c r="U97" s="18">
        <f t="shared" si="219"/>
        <v>6.6442492681018983</v>
      </c>
      <c r="W97" t="str">
        <f t="shared" si="256"/>
        <v>53 Skilled construction and building trades</v>
      </c>
      <c r="X97" s="18">
        <f t="shared" si="220"/>
        <v>-1.3604770828947621</v>
      </c>
      <c r="Y97" s="18">
        <f t="shared" si="220"/>
        <v>-19.094491279836802</v>
      </c>
      <c r="Z97" s="18">
        <f t="shared" si="220"/>
        <v>2.8763007250282913</v>
      </c>
      <c r="AA97" s="18">
        <f t="shared" si="220"/>
        <v>1.0561368186114306</v>
      </c>
      <c r="AB97" s="18">
        <f t="shared" si="221"/>
        <v>0.2187212054074017</v>
      </c>
      <c r="AD97" s="18">
        <f t="shared" si="222"/>
        <v>1.6592515020773746</v>
      </c>
      <c r="AE97" s="18">
        <f t="shared" si="223"/>
        <v>3.1167238590475543</v>
      </c>
      <c r="AF97" s="18">
        <f t="shared" si="224"/>
        <v>4.2412749927588811</v>
      </c>
      <c r="AH97" t="str">
        <f t="shared" si="257"/>
        <v>53 Skilled construction and building trades</v>
      </c>
      <c r="AI97" s="18">
        <f t="shared" si="225"/>
        <v>3.3234721549053603</v>
      </c>
      <c r="AJ97" s="18">
        <f t="shared" si="225"/>
        <v>-11.993455846213518</v>
      </c>
      <c r="AK97" s="18">
        <f t="shared" si="225"/>
        <v>3.060898551888247</v>
      </c>
      <c r="AL97" s="18">
        <f t="shared" si="225"/>
        <v>1.4853835404521343</v>
      </c>
      <c r="AM97" s="18">
        <f t="shared" si="226"/>
        <v>1.0709209003295195</v>
      </c>
      <c r="AO97" s="18">
        <f t="shared" si="227"/>
        <v>2.0078607256306835</v>
      </c>
      <c r="AP97" s="18">
        <f t="shared" si="228"/>
        <v>3.3416405197564725</v>
      </c>
      <c r="AQ97" s="18">
        <f t="shared" si="229"/>
        <v>4.6759231779010646</v>
      </c>
      <c r="AS97" t="str">
        <f t="shared" si="258"/>
        <v>53 Skilled construction and building trades</v>
      </c>
      <c r="AT97" s="18">
        <f t="shared" si="230"/>
        <v>1.725292238619125</v>
      </c>
      <c r="AU97" s="18">
        <f t="shared" si="230"/>
        <v>-13.501562085468544</v>
      </c>
      <c r="AV97" s="18">
        <f t="shared" si="230"/>
        <v>2.5775857106782762</v>
      </c>
      <c r="AW97" s="18">
        <f t="shared" si="230"/>
        <v>0.33583513212236404</v>
      </c>
      <c r="AX97" s="18">
        <f t="shared" si="231"/>
        <v>9.8359063617037279E-2</v>
      </c>
      <c r="AZ97" s="18">
        <f t="shared" si="232"/>
        <v>1.0775882510239088</v>
      </c>
      <c r="BA97" s="18">
        <f t="shared" si="233"/>
        <v>3.0344045958868415</v>
      </c>
      <c r="BB97" s="18">
        <f t="shared" si="234"/>
        <v>3.7624271875503323</v>
      </c>
      <c r="BD97" t="str">
        <f t="shared" si="259"/>
        <v>53 Skilled construction and building trades</v>
      </c>
      <c r="BE97" s="18">
        <f t="shared" si="235"/>
        <v>4.0301782180429901</v>
      </c>
      <c r="BF97" s="18">
        <f t="shared" si="235"/>
        <v>-16.858859936077366</v>
      </c>
      <c r="BG97" s="18">
        <f t="shared" si="235"/>
        <v>-1.904534882015696E-2</v>
      </c>
      <c r="BH97" s="18">
        <f t="shared" si="235"/>
        <v>-1.1531103663590558</v>
      </c>
      <c r="BI97" s="18">
        <f t="shared" si="236"/>
        <v>-1.8671237021170906</v>
      </c>
      <c r="BK97" s="18">
        <f t="shared" si="237"/>
        <v>-0.77652522328083284</v>
      </c>
      <c r="BL97" s="18">
        <f t="shared" si="238"/>
        <v>2.111881212413147</v>
      </c>
      <c r="BM97" s="18">
        <f t="shared" si="239"/>
        <v>1.5409921414048622</v>
      </c>
      <c r="BO97" t="str">
        <f t="shared" si="260"/>
        <v>53 Skilled construction and building trades</v>
      </c>
      <c r="BP97" s="18">
        <f t="shared" si="240"/>
        <v>5.7616050850779477</v>
      </c>
      <c r="BQ97" s="18">
        <f t="shared" si="240"/>
        <v>-19.842588260288117</v>
      </c>
      <c r="BR97" s="18">
        <f t="shared" si="240"/>
        <v>2.0807044803817565</v>
      </c>
      <c r="BS97" s="18">
        <f t="shared" si="240"/>
        <v>-0.63281772075841625</v>
      </c>
      <c r="BT97" s="18">
        <f t="shared" si="241"/>
        <v>-1.1291579474180802</v>
      </c>
      <c r="BV97" s="18">
        <f t="shared" si="242"/>
        <v>0.26357892170434383</v>
      </c>
      <c r="BW97" s="18">
        <f t="shared" si="243"/>
        <v>2.7201569251143809</v>
      </c>
      <c r="BX97" s="18">
        <f t="shared" si="244"/>
        <v>2.9022794975668509</v>
      </c>
      <c r="BZ97" t="str">
        <f t="shared" si="261"/>
        <v>53 Skilled construction and building trades</v>
      </c>
      <c r="CA97" s="18">
        <f t="shared" si="245"/>
        <v>-0.21092401819822193</v>
      </c>
      <c r="CB97" s="18">
        <f t="shared" si="245"/>
        <v>-12.306448174128203</v>
      </c>
      <c r="CC97" s="18">
        <f t="shared" si="245"/>
        <v>-2.9793161703427273</v>
      </c>
      <c r="CD97" s="18">
        <f t="shared" si="245"/>
        <v>-3.579878110362078</v>
      </c>
      <c r="CE97" s="18">
        <f t="shared" si="246"/>
        <v>-3.963708773441077</v>
      </c>
      <c r="CG97" s="18">
        <f t="shared" si="247"/>
        <v>-3.3801049933562588</v>
      </c>
      <c r="CH97" s="18">
        <f t="shared" si="248"/>
        <v>1.8174425184256604</v>
      </c>
      <c r="CI97" s="18">
        <f t="shared" si="249"/>
        <v>-0.64704373718031949</v>
      </c>
      <c r="CK97" t="str">
        <f t="shared" si="262"/>
        <v>53 Skilled construction and building trades</v>
      </c>
      <c r="CL97" s="18">
        <f t="shared" si="250"/>
        <v>0.2311257190857674</v>
      </c>
      <c r="CM97" s="18">
        <f t="shared" si="250"/>
        <v>-17.693630716116417</v>
      </c>
      <c r="CN97" s="18">
        <f t="shared" si="250"/>
        <v>-12.611754765873195</v>
      </c>
      <c r="CO97" s="18">
        <f t="shared" si="250"/>
        <v>-15.800888149045534</v>
      </c>
      <c r="CP97" s="18">
        <f t="shared" si="251"/>
        <v>-14.937948497027676</v>
      </c>
      <c r="CR97" s="18">
        <f t="shared" si="252"/>
        <v>-14.750989535188241</v>
      </c>
      <c r="CS97" s="18">
        <f t="shared" si="253"/>
        <v>0.76837921293901879</v>
      </c>
      <c r="CT97" s="18">
        <f t="shared" si="254"/>
        <v>-9.7977970387024058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1.5083185574532809</v>
      </c>
      <c r="C98" s="18">
        <f t="shared" si="210"/>
        <v>-8.7230874551270325</v>
      </c>
      <c r="D98" s="18">
        <f t="shared" si="210"/>
        <v>6.7462111533212799</v>
      </c>
      <c r="E98" s="18">
        <f t="shared" si="210"/>
        <v>3.0459162246222915</v>
      </c>
      <c r="F98" s="18">
        <f t="shared" si="211"/>
        <v>3.401525526239535</v>
      </c>
      <c r="H98" s="18">
        <f t="shared" si="212"/>
        <v>4.2648716872679904</v>
      </c>
      <c r="I98" s="18">
        <f t="shared" si="213"/>
        <v>3.6248848099108333</v>
      </c>
      <c r="J98" s="18">
        <f t="shared" si="214"/>
        <v>6.5139902468820177</v>
      </c>
      <c r="L98" t="str">
        <f t="shared" si="255"/>
        <v>54 Textiles, printing and other skilled trades</v>
      </c>
      <c r="M98" s="18">
        <f t="shared" si="215"/>
        <v>6.7835321283111316</v>
      </c>
      <c r="N98" s="18">
        <f t="shared" si="215"/>
        <v>7.9242639057931719</v>
      </c>
      <c r="O98" s="18">
        <f t="shared" si="215"/>
        <v>6.0433979067656018</v>
      </c>
      <c r="P98" s="18">
        <f t="shared" si="215"/>
        <v>5.5873493145412345</v>
      </c>
      <c r="Q98" s="18">
        <f t="shared" si="216"/>
        <v>5.8744114393225022</v>
      </c>
      <c r="S98" s="18">
        <f t="shared" si="217"/>
        <v>5.7391471748762024</v>
      </c>
      <c r="T98" s="18">
        <f t="shared" si="218"/>
        <v>4.1281312316268526</v>
      </c>
      <c r="U98" s="18">
        <f t="shared" si="219"/>
        <v>7.9360620594755904</v>
      </c>
      <c r="W98" t="str">
        <f t="shared" si="256"/>
        <v>54 Textiles, printing and other skilled trades</v>
      </c>
      <c r="X98" s="18">
        <f t="shared" si="220"/>
        <v>-3.3261878975145986</v>
      </c>
      <c r="Y98" s="18">
        <f t="shared" si="220"/>
        <v>12.031342424633596</v>
      </c>
      <c r="Z98" s="18">
        <f t="shared" si="220"/>
        <v>4.3061364500279975</v>
      </c>
      <c r="AA98" s="18">
        <f t="shared" si="220"/>
        <v>2.7347658078338055</v>
      </c>
      <c r="AB98" s="18">
        <f t="shared" si="221"/>
        <v>3.7836521086046959</v>
      </c>
      <c r="AD98" s="18">
        <f t="shared" si="222"/>
        <v>3.255907956594517</v>
      </c>
      <c r="AE98" s="18">
        <f t="shared" si="223"/>
        <v>3.8164725900090346</v>
      </c>
      <c r="AF98" s="18">
        <f t="shared" si="224"/>
        <v>5.9239829897754115</v>
      </c>
      <c r="AH98" t="str">
        <f t="shared" si="257"/>
        <v>54 Textiles, printing and other skilled trades</v>
      </c>
      <c r="AI98" s="18">
        <f t="shared" si="225"/>
        <v>-6.4001333291135332</v>
      </c>
      <c r="AJ98" s="18">
        <f t="shared" si="225"/>
        <v>27.458723705625452</v>
      </c>
      <c r="AK98" s="18">
        <f t="shared" si="225"/>
        <v>1.318712185158355</v>
      </c>
      <c r="AL98" s="18">
        <f t="shared" si="225"/>
        <v>2.445482948636557</v>
      </c>
      <c r="AM98" s="18">
        <f t="shared" si="226"/>
        <v>3.495537828100459</v>
      </c>
      <c r="AO98" s="18">
        <f t="shared" si="227"/>
        <v>2.0685072119298153</v>
      </c>
      <c r="AP98" s="18">
        <f t="shared" si="228"/>
        <v>3.5279121057975926</v>
      </c>
      <c r="AQ98" s="18">
        <f t="shared" si="229"/>
        <v>4.8733493105284964</v>
      </c>
      <c r="AS98" t="str">
        <f t="shared" si="258"/>
        <v>54 Textiles, printing and other skilled trades</v>
      </c>
      <c r="AT98" s="18">
        <f t="shared" si="230"/>
        <v>-5.3767063305436018</v>
      </c>
      <c r="AU98" s="18">
        <f t="shared" si="230"/>
        <v>18.029284642833019</v>
      </c>
      <c r="AV98" s="18">
        <f t="shared" si="230"/>
        <v>1.8213406354320227</v>
      </c>
      <c r="AW98" s="18">
        <f t="shared" si="230"/>
        <v>1.7986194576996128</v>
      </c>
      <c r="AX98" s="18">
        <f t="shared" si="231"/>
        <v>2.7513814649453128</v>
      </c>
      <c r="AZ98" s="18">
        <f t="shared" si="232"/>
        <v>1.8061926202018741</v>
      </c>
      <c r="BA98" s="18">
        <f t="shared" si="233"/>
        <v>3.3004532901012906</v>
      </c>
      <c r="BB98" s="18">
        <f t="shared" si="234"/>
        <v>4.5010068449073071</v>
      </c>
      <c r="BD98" t="str">
        <f t="shared" si="259"/>
        <v>54 Textiles, printing and other skilled trades</v>
      </c>
      <c r="BE98" s="18">
        <f t="shared" si="235"/>
        <v>-6.8898403913753015E-2</v>
      </c>
      <c r="BF98" s="18">
        <f t="shared" si="235"/>
        <v>-4.5206466763550557</v>
      </c>
      <c r="BG98" s="18">
        <f t="shared" si="235"/>
        <v>3.0696668252436332</v>
      </c>
      <c r="BH98" s="18">
        <f t="shared" si="235"/>
        <v>0.22266124405139198</v>
      </c>
      <c r="BI98" s="18">
        <f t="shared" si="236"/>
        <v>0.79789111614689823</v>
      </c>
      <c r="BK98" s="18">
        <f t="shared" si="237"/>
        <v>1.1628162503140915</v>
      </c>
      <c r="BL98" s="18">
        <f t="shared" si="238"/>
        <v>2.5946690601162725</v>
      </c>
      <c r="BM98" s="18">
        <f t="shared" si="239"/>
        <v>3.4275935301744331</v>
      </c>
      <c r="BO98" t="str">
        <f t="shared" si="260"/>
        <v>54 Textiles, printing and other skilled trades</v>
      </c>
      <c r="BP98" s="18">
        <f t="shared" si="240"/>
        <v>-3.6631582556264863</v>
      </c>
      <c r="BQ98" s="18">
        <f t="shared" si="240"/>
        <v>-4.303276174692594</v>
      </c>
      <c r="BR98" s="18">
        <f t="shared" si="240"/>
        <v>1.0737249530238246</v>
      </c>
      <c r="BS98" s="18">
        <f t="shared" si="240"/>
        <v>1.0889601714669794E-2</v>
      </c>
      <c r="BT98" s="18">
        <f t="shared" si="241"/>
        <v>6.5664374394347469E-2</v>
      </c>
      <c r="BV98" s="18">
        <f t="shared" si="242"/>
        <v>0.36392041401269726</v>
      </c>
      <c r="BW98" s="18">
        <f t="shared" si="243"/>
        <v>2.3886712341005145</v>
      </c>
      <c r="BX98" s="18">
        <f t="shared" si="244"/>
        <v>2.6521447177402679</v>
      </c>
      <c r="BZ98" t="str">
        <f t="shared" si="261"/>
        <v>54 Textiles, printing and other skilled trades</v>
      </c>
      <c r="CA98" s="18">
        <f t="shared" si="245"/>
        <v>-5.2969803595384395</v>
      </c>
      <c r="CB98" s="18">
        <f t="shared" si="245"/>
        <v>-1.1727680835007859</v>
      </c>
      <c r="CC98" s="18">
        <f t="shared" si="245"/>
        <v>-0.9504771456082195</v>
      </c>
      <c r="CD98" s="18">
        <f t="shared" si="245"/>
        <v>-4.5512943673642114</v>
      </c>
      <c r="CE98" s="18">
        <f t="shared" si="246"/>
        <v>-3.2301789959573002</v>
      </c>
      <c r="CG98" s="18">
        <f t="shared" si="247"/>
        <v>-3.3658068540747155</v>
      </c>
      <c r="CH98" s="18">
        <f t="shared" si="248"/>
        <v>1.8505179874871658</v>
      </c>
      <c r="CI98" s="18">
        <f t="shared" si="249"/>
        <v>-0.59086414684158539</v>
      </c>
      <c r="CK98" t="str">
        <f t="shared" si="262"/>
        <v>54 Textiles, printing and other skilled trades</v>
      </c>
      <c r="CL98" s="18">
        <f t="shared" si="250"/>
        <v>-7.4100891639861892</v>
      </c>
      <c r="CM98" s="18">
        <f t="shared" si="250"/>
        <v>7.8968135219778191</v>
      </c>
      <c r="CN98" s="18">
        <f t="shared" si="250"/>
        <v>-10.822273498806789</v>
      </c>
      <c r="CO98" s="18">
        <f t="shared" si="250"/>
        <v>-3.2854198175751304</v>
      </c>
      <c r="CP98" s="18">
        <f t="shared" si="251"/>
        <v>-5.0596929673960904</v>
      </c>
      <c r="CR98" s="18">
        <f t="shared" si="252"/>
        <v>-5.865945232316216</v>
      </c>
      <c r="CS98" s="18">
        <f t="shared" si="253"/>
        <v>1.1454218395267501</v>
      </c>
      <c r="CT98" s="18">
        <f t="shared" si="254"/>
        <v>-3.4549894601594633</v>
      </c>
    </row>
    <row r="99" spans="1:98" x14ac:dyDescent="0.2">
      <c r="A99" t="str">
        <f t="shared" si="209"/>
        <v>61 Caring personal service occupations</v>
      </c>
      <c r="B99" s="18">
        <f t="shared" si="210"/>
        <v>9.4935944301573372</v>
      </c>
      <c r="C99" s="18">
        <f t="shared" si="210"/>
        <v>-4.4106964554035955E-2</v>
      </c>
      <c r="D99" s="18">
        <f t="shared" si="210"/>
        <v>6.4442536345581169</v>
      </c>
      <c r="E99" s="18">
        <f t="shared" si="210"/>
        <v>5.9155821937593611</v>
      </c>
      <c r="F99" s="18">
        <f t="shared" si="211"/>
        <v>5.6972359648460591</v>
      </c>
      <c r="H99" s="18">
        <f t="shared" si="212"/>
        <v>6.091513614100208</v>
      </c>
      <c r="I99" s="18">
        <f t="shared" si="213"/>
        <v>4.2598415103959564</v>
      </c>
      <c r="J99" s="18">
        <f t="shared" si="214"/>
        <v>8.2791629358204943</v>
      </c>
      <c r="L99" t="str">
        <f t="shared" si="255"/>
        <v>61 Caring personal service occupations</v>
      </c>
      <c r="M99" s="18">
        <f t="shared" si="215"/>
        <v>11.836656358636798</v>
      </c>
      <c r="N99" s="18">
        <f t="shared" si="215"/>
        <v>2.965927163153359</v>
      </c>
      <c r="O99" s="18">
        <f t="shared" si="215"/>
        <v>7.7647077984461355</v>
      </c>
      <c r="P99" s="18">
        <f t="shared" si="215"/>
        <v>6.6949125967746825</v>
      </c>
      <c r="Q99" s="18">
        <f t="shared" si="216"/>
        <v>6.7903695859621971</v>
      </c>
      <c r="S99" s="18">
        <f t="shared" si="217"/>
        <v>7.0503257601524538</v>
      </c>
      <c r="T99" s="18">
        <f t="shared" si="218"/>
        <v>4.770269777295133</v>
      </c>
      <c r="U99" s="18">
        <f t="shared" si="219"/>
        <v>9.2894429470035575</v>
      </c>
      <c r="W99" t="str">
        <f t="shared" si="256"/>
        <v>61 Caring personal service occupations</v>
      </c>
      <c r="X99" s="18">
        <f t="shared" si="220"/>
        <v>1.1669599480913728</v>
      </c>
      <c r="Y99" s="18">
        <f t="shared" si="220"/>
        <v>16.071045875146094</v>
      </c>
      <c r="Z99" s="18">
        <f t="shared" si="220"/>
        <v>2.8544340291856374</v>
      </c>
      <c r="AA99" s="18">
        <f t="shared" si="220"/>
        <v>2.6482136035119952</v>
      </c>
      <c r="AB99" s="18">
        <f t="shared" si="221"/>
        <v>3.5045780609128441</v>
      </c>
      <c r="AD99" s="18">
        <f t="shared" si="222"/>
        <v>2.7169077636940875</v>
      </c>
      <c r="AE99" s="18">
        <f t="shared" si="223"/>
        <v>4.1439631704158097</v>
      </c>
      <c r="AF99" s="18">
        <f t="shared" si="224"/>
        <v>5.8122257418896428</v>
      </c>
      <c r="AH99" t="str">
        <f t="shared" si="257"/>
        <v>61 Caring personal service occupations</v>
      </c>
      <c r="AI99" s="18">
        <f t="shared" si="225"/>
        <v>-1.3447508154104115</v>
      </c>
      <c r="AJ99" s="18">
        <f t="shared" si="225"/>
        <v>18.958616447171671</v>
      </c>
      <c r="AK99" s="18">
        <f t="shared" si="225"/>
        <v>-0.76167661171507861</v>
      </c>
      <c r="AL99" s="18">
        <f t="shared" si="225"/>
        <v>1.0700766996915467</v>
      </c>
      <c r="AM99" s="18">
        <f t="shared" si="226"/>
        <v>1.5228227244279857</v>
      </c>
      <c r="AO99" s="18">
        <f t="shared" si="227"/>
        <v>0.45576600583006055</v>
      </c>
      <c r="AP99" s="18">
        <f t="shared" si="228"/>
        <v>3.1843514985896659</v>
      </c>
      <c r="AQ99" s="18">
        <f t="shared" si="229"/>
        <v>3.4817058761148933</v>
      </c>
      <c r="AS99" t="str">
        <f t="shared" si="258"/>
        <v>61 Caring personal service occupations</v>
      </c>
      <c r="AT99" s="18">
        <f t="shared" si="230"/>
        <v>-0.23078152696138776</v>
      </c>
      <c r="AU99" s="18">
        <f t="shared" si="230"/>
        <v>16.886323478043664</v>
      </c>
      <c r="AV99" s="18">
        <f t="shared" si="230"/>
        <v>-0.47123778577893294</v>
      </c>
      <c r="AW99" s="18">
        <f t="shared" si="230"/>
        <v>1.3541985174301274</v>
      </c>
      <c r="AX99" s="18">
        <f t="shared" si="231"/>
        <v>1.6822761779960116</v>
      </c>
      <c r="AZ99" s="18">
        <f t="shared" si="232"/>
        <v>0.74202975845367725</v>
      </c>
      <c r="BA99" s="18">
        <f t="shared" si="233"/>
        <v>3.2949928945585238</v>
      </c>
      <c r="BB99" s="18">
        <f t="shared" si="234"/>
        <v>3.7756198534314667</v>
      </c>
      <c r="BD99" t="str">
        <f t="shared" si="259"/>
        <v>61 Caring personal service occupations</v>
      </c>
      <c r="BE99" s="18">
        <f t="shared" si="235"/>
        <v>4.3519803622919184</v>
      </c>
      <c r="BF99" s="18">
        <f t="shared" si="235"/>
        <v>-5.1990349399035241</v>
      </c>
      <c r="BG99" s="18">
        <f t="shared" si="235"/>
        <v>1.1767870790527546</v>
      </c>
      <c r="BH99" s="18">
        <f t="shared" si="235"/>
        <v>0.74485920657909599</v>
      </c>
      <c r="BI99" s="18">
        <f t="shared" si="236"/>
        <v>0.49695025599647558</v>
      </c>
      <c r="BK99" s="18">
        <f t="shared" si="237"/>
        <v>0.88862989460578579</v>
      </c>
      <c r="BL99" s="18">
        <f t="shared" si="238"/>
        <v>3.2105450755551157</v>
      </c>
      <c r="BM99" s="18">
        <f t="shared" si="239"/>
        <v>3.7946764704475333</v>
      </c>
      <c r="BO99" t="str">
        <f t="shared" si="260"/>
        <v>61 Caring personal service occupations</v>
      </c>
      <c r="BP99" s="18">
        <f t="shared" si="240"/>
        <v>1.7456154136402002</v>
      </c>
      <c r="BQ99" s="18">
        <f t="shared" si="240"/>
        <v>-17.708071168735639</v>
      </c>
      <c r="BR99" s="18">
        <f t="shared" si="240"/>
        <v>0.10874416809742993</v>
      </c>
      <c r="BS99" s="18">
        <f t="shared" si="240"/>
        <v>-2.0852680850287464</v>
      </c>
      <c r="BT99" s="18">
        <f t="shared" si="241"/>
        <v>-2.470194916629509</v>
      </c>
      <c r="BV99" s="18">
        <f t="shared" si="242"/>
        <v>-1.3593261180875782</v>
      </c>
      <c r="BW99" s="18">
        <f t="shared" si="243"/>
        <v>2.7035482371868147</v>
      </c>
      <c r="BX99" s="18">
        <f t="shared" si="244"/>
        <v>1.7980608789205155</v>
      </c>
      <c r="BZ99" t="str">
        <f t="shared" si="261"/>
        <v>61 Caring personal service occupations</v>
      </c>
      <c r="CA99" s="18">
        <f t="shared" si="245"/>
        <v>-11.679982162146041</v>
      </c>
      <c r="CB99" s="18">
        <f t="shared" si="245"/>
        <v>-19.054278178013305</v>
      </c>
      <c r="CC99" s="18">
        <f t="shared" si="245"/>
        <v>-6.8497099693106129</v>
      </c>
      <c r="CD99" s="18">
        <f t="shared" si="245"/>
        <v>-3.6845080339999114</v>
      </c>
      <c r="CE99" s="18">
        <f t="shared" si="246"/>
        <v>-5.7150713192228642</v>
      </c>
      <c r="CG99" s="18">
        <f t="shared" si="247"/>
        <v>-4.7513485976334309</v>
      </c>
      <c r="CH99" s="18">
        <f t="shared" si="248"/>
        <v>1.3315882250890754</v>
      </c>
      <c r="CI99" s="18">
        <f t="shared" si="249"/>
        <v>-2.3377798276216999</v>
      </c>
      <c r="CK99" t="str">
        <f t="shared" si="262"/>
        <v>61 Caring personal service occupations</v>
      </c>
      <c r="CL99" s="18">
        <f t="shared" si="250"/>
        <v>-4.689221278814049</v>
      </c>
      <c r="CM99" s="18">
        <f t="shared" si="250"/>
        <v>5.9401994677045877</v>
      </c>
      <c r="CN99" s="18">
        <f t="shared" si="250"/>
        <v>-5.108719583999088</v>
      </c>
      <c r="CO99" s="18">
        <f t="shared" si="250"/>
        <v>-3.4603372978949998</v>
      </c>
      <c r="CP99" s="18">
        <f t="shared" si="251"/>
        <v>-3.4192372966990403</v>
      </c>
      <c r="CR99" s="18">
        <f t="shared" si="252"/>
        <v>-4.0129553530264932</v>
      </c>
      <c r="CS99" s="18">
        <f t="shared" si="253"/>
        <v>1.3351679721778975</v>
      </c>
      <c r="CT99" s="18">
        <f t="shared" si="254"/>
        <v>-1.803381279354288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16.49366088075308</v>
      </c>
      <c r="C100" s="18">
        <f t="shared" si="210"/>
        <v>5.9566120174682213</v>
      </c>
      <c r="D100" s="18">
        <f t="shared" si="210"/>
        <v>7.0169363724457368</v>
      </c>
      <c r="E100" s="18">
        <f t="shared" si="210"/>
        <v>5.910653707056901</v>
      </c>
      <c r="F100" s="18">
        <f t="shared" si="211"/>
        <v>6.2580141092544839</v>
      </c>
      <c r="H100" s="18">
        <f t="shared" si="212"/>
        <v>6.2781380390979136</v>
      </c>
      <c r="I100" s="18">
        <f t="shared" si="213"/>
        <v>4.4627151133018073</v>
      </c>
      <c r="J100" s="18">
        <f t="shared" si="214"/>
        <v>8.537874692953018</v>
      </c>
      <c r="L100" t="str">
        <f t="shared" si="255"/>
        <v>62 Leisure, travel and related personal service occupations</v>
      </c>
      <c r="M100" s="18">
        <f t="shared" si="215"/>
        <v>7.7333885564289107</v>
      </c>
      <c r="N100" s="18">
        <f t="shared" si="215"/>
        <v>-1.3880828727594663</v>
      </c>
      <c r="O100" s="18">
        <f t="shared" si="215"/>
        <v>3.0441498981431447</v>
      </c>
      <c r="P100" s="18">
        <f t="shared" si="215"/>
        <v>5.8889377409895083</v>
      </c>
      <c r="Q100" s="18">
        <f t="shared" si="216"/>
        <v>4.5254392631477458</v>
      </c>
      <c r="S100" s="18">
        <f t="shared" si="217"/>
        <v>4.9320541300963416</v>
      </c>
      <c r="T100" s="18">
        <f t="shared" si="218"/>
        <v>3.7980635017634379</v>
      </c>
      <c r="U100" s="18">
        <f t="shared" si="219"/>
        <v>7.1256634586500889</v>
      </c>
      <c r="W100" t="str">
        <f t="shared" si="256"/>
        <v>62 Leisure, travel and related personal service occupations</v>
      </c>
      <c r="X100" s="18">
        <f t="shared" si="220"/>
        <v>3.0113908767451125</v>
      </c>
      <c r="Y100" s="18">
        <f t="shared" si="220"/>
        <v>4.814224336574302</v>
      </c>
      <c r="Z100" s="18">
        <f t="shared" si="220"/>
        <v>2.9334881954749426</v>
      </c>
      <c r="AA100" s="18">
        <f t="shared" si="220"/>
        <v>3.4677739388260242</v>
      </c>
      <c r="AB100" s="18">
        <f t="shared" si="221"/>
        <v>3.3840212873409214</v>
      </c>
      <c r="AD100" s="18">
        <f t="shared" si="222"/>
        <v>3.2893712598300429</v>
      </c>
      <c r="AE100" s="18">
        <f t="shared" si="223"/>
        <v>4.0106403264467128</v>
      </c>
      <c r="AF100" s="18">
        <f t="shared" si="224"/>
        <v>6.0940092488618758</v>
      </c>
      <c r="AH100" t="str">
        <f t="shared" si="257"/>
        <v>62 Leisure, travel and related personal service occupations</v>
      </c>
      <c r="AI100" s="18">
        <f t="shared" si="225"/>
        <v>1.7305562119928286</v>
      </c>
      <c r="AJ100" s="18">
        <f t="shared" si="225"/>
        <v>9.1127603098133836</v>
      </c>
      <c r="AK100" s="18">
        <f t="shared" si="225"/>
        <v>0.82557571881549663</v>
      </c>
      <c r="AL100" s="18">
        <f t="shared" si="225"/>
        <v>3.1347420057005637</v>
      </c>
      <c r="AM100" s="18">
        <f t="shared" si="226"/>
        <v>2.7687762411040762</v>
      </c>
      <c r="AO100" s="18">
        <f t="shared" si="227"/>
        <v>2.3592027279760952</v>
      </c>
      <c r="AP100" s="18">
        <f t="shared" si="228"/>
        <v>3.7238915863546884</v>
      </c>
      <c r="AQ100" s="18">
        <f t="shared" si="229"/>
        <v>5.2332333088455307</v>
      </c>
      <c r="AS100" t="str">
        <f t="shared" si="258"/>
        <v>62 Leisure, travel and related personal service occupations</v>
      </c>
      <c r="AT100" s="18">
        <f t="shared" si="230"/>
        <v>1.4313388208874622</v>
      </c>
      <c r="AU100" s="18">
        <f t="shared" si="230"/>
        <v>13.122354330023667</v>
      </c>
      <c r="AV100" s="18">
        <f t="shared" si="230"/>
        <v>1.2127833655271036</v>
      </c>
      <c r="AW100" s="18">
        <f t="shared" si="230"/>
        <v>3.3887985740436166</v>
      </c>
      <c r="AX100" s="18">
        <f t="shared" si="231"/>
        <v>3.2829800298078249</v>
      </c>
      <c r="AZ100" s="18">
        <f t="shared" si="232"/>
        <v>2.6583111105021207</v>
      </c>
      <c r="BA100" s="18">
        <f t="shared" si="233"/>
        <v>3.8013863404265935</v>
      </c>
      <c r="BB100" s="18">
        <f t="shared" si="234"/>
        <v>5.4992993193388129</v>
      </c>
      <c r="BD100" t="str">
        <f t="shared" si="259"/>
        <v>62 Leisure, travel and related personal service occupations</v>
      </c>
      <c r="BE100" s="18">
        <f t="shared" si="235"/>
        <v>-0.27211021949146152</v>
      </c>
      <c r="BF100" s="18">
        <f t="shared" si="235"/>
        <v>-10.408512008548199</v>
      </c>
      <c r="BG100" s="18">
        <f t="shared" si="235"/>
        <v>-1.3983838697855688</v>
      </c>
      <c r="BH100" s="18">
        <f t="shared" si="235"/>
        <v>-0.83399866319315841</v>
      </c>
      <c r="BI100" s="18">
        <f t="shared" si="236"/>
        <v>-1.6369054848320075</v>
      </c>
      <c r="BK100" s="18">
        <f t="shared" si="237"/>
        <v>-1.0224850976445432</v>
      </c>
      <c r="BL100" s="18">
        <f t="shared" si="238"/>
        <v>2.3129836000902682</v>
      </c>
      <c r="BM100" s="18">
        <f t="shared" si="239"/>
        <v>1.5864260828616805</v>
      </c>
      <c r="BO100" t="str">
        <f t="shared" si="260"/>
        <v>62 Leisure, travel and related personal service occupations</v>
      </c>
      <c r="BP100" s="18">
        <f t="shared" si="240"/>
        <v>-0.39156424290174296</v>
      </c>
      <c r="BQ100" s="18">
        <f t="shared" si="240"/>
        <v>-19.156510705216355</v>
      </c>
      <c r="BR100" s="18">
        <f t="shared" si="240"/>
        <v>-1.3094801704359393</v>
      </c>
      <c r="BS100" s="18">
        <f t="shared" si="240"/>
        <v>-1.7619134623625854</v>
      </c>
      <c r="BT100" s="18">
        <f t="shared" si="241"/>
        <v>-2.8117362140109736</v>
      </c>
      <c r="BV100" s="18">
        <f t="shared" si="242"/>
        <v>-1.6113332935378311</v>
      </c>
      <c r="BW100" s="18">
        <f t="shared" si="243"/>
        <v>2.4487808285128754</v>
      </c>
      <c r="BX100" s="18">
        <f t="shared" si="244"/>
        <v>1.3412939394387147</v>
      </c>
      <c r="BZ100" t="str">
        <f t="shared" si="261"/>
        <v>62 Leisure, travel and related personal service occupations</v>
      </c>
      <c r="CA100" s="18">
        <f t="shared" si="245"/>
        <v>-0.20167958187032875</v>
      </c>
      <c r="CB100" s="18">
        <f t="shared" si="245"/>
        <v>-14.979470633194103</v>
      </c>
      <c r="CC100" s="18">
        <f t="shared" si="245"/>
        <v>-3.2929938956830829</v>
      </c>
      <c r="CD100" s="18">
        <f t="shared" si="245"/>
        <v>-4.1870982805787271</v>
      </c>
      <c r="CE100" s="18">
        <f t="shared" si="246"/>
        <v>-4.6236190287017536</v>
      </c>
      <c r="CG100" s="18">
        <f t="shared" si="247"/>
        <v>-3.8899857736039212</v>
      </c>
      <c r="CH100" s="18">
        <f t="shared" si="248"/>
        <v>1.9002860820759304</v>
      </c>
      <c r="CI100" s="18">
        <f t="shared" si="249"/>
        <v>-0.865544359573589</v>
      </c>
      <c r="CK100" t="str">
        <f t="shared" si="262"/>
        <v>62 Leisure, travel and related personal service occupations</v>
      </c>
      <c r="CL100" s="18">
        <f t="shared" si="250"/>
        <v>-4.9773507440457383</v>
      </c>
      <c r="CM100" s="18">
        <f t="shared" si="250"/>
        <v>1.9182295983878772</v>
      </c>
      <c r="CN100" s="18">
        <f t="shared" si="250"/>
        <v>-11.86109519845866</v>
      </c>
      <c r="CO100" s="18">
        <f t="shared" si="250"/>
        <v>-4.7956296224623385</v>
      </c>
      <c r="CP100" s="18">
        <f t="shared" si="251"/>
        <v>-6.6657191057031495</v>
      </c>
      <c r="CR100" s="18">
        <f t="shared" si="252"/>
        <v>-7.2115742087776047</v>
      </c>
      <c r="CS100" s="18">
        <f t="shared" si="253"/>
        <v>1.0152424038637031</v>
      </c>
      <c r="CT100" s="18">
        <f t="shared" si="254"/>
        <v>-4.6574452940922324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10.155668362307168</v>
      </c>
      <c r="C101" s="18">
        <f t="shared" si="210"/>
        <v>-14.51940913425609</v>
      </c>
      <c r="D101" s="18">
        <f t="shared" si="210"/>
        <v>6.259137513419244</v>
      </c>
      <c r="E101" s="18">
        <f t="shared" si="210"/>
        <v>5.1641656496155486</v>
      </c>
      <c r="F101" s="18">
        <f t="shared" si="211"/>
        <v>4.1474275026537111</v>
      </c>
      <c r="H101" s="18">
        <f t="shared" si="212"/>
        <v>5.527896784190145</v>
      </c>
      <c r="I101" s="18">
        <f t="shared" si="213"/>
        <v>4.1345249947000617</v>
      </c>
      <c r="J101" s="18">
        <f t="shared" si="214"/>
        <v>7.7821967949039728</v>
      </c>
      <c r="L101" t="str">
        <f t="shared" si="255"/>
        <v>63 Community and civil enforcement occupations</v>
      </c>
      <c r="M101" s="18">
        <f t="shared" si="215"/>
        <v>4.3944655305693914</v>
      </c>
      <c r="N101" s="18">
        <f t="shared" si="215"/>
        <v>6.0474595360321848</v>
      </c>
      <c r="O101" s="18">
        <f t="shared" si="215"/>
        <v>0.3485083610582862</v>
      </c>
      <c r="P101" s="18">
        <f t="shared" si="215"/>
        <v>5.4816945261844996</v>
      </c>
      <c r="Q101" s="18">
        <f t="shared" si="216"/>
        <v>3.8847062154783618</v>
      </c>
      <c r="S101" s="18">
        <f t="shared" si="217"/>
        <v>3.7421009817416584</v>
      </c>
      <c r="T101" s="18">
        <f t="shared" si="218"/>
        <v>3.3570079422973409</v>
      </c>
      <c r="U101" s="18">
        <f t="shared" si="219"/>
        <v>5.9393381985932026</v>
      </c>
      <c r="W101" t="str">
        <f t="shared" si="256"/>
        <v>63 Community and civil enforcement occupations</v>
      </c>
      <c r="X101" s="18">
        <f t="shared" si="220"/>
        <v>-5.422674533263061E-2</v>
      </c>
      <c r="Y101" s="18">
        <f t="shared" si="220"/>
        <v>14.438894444104999</v>
      </c>
      <c r="Z101" s="18">
        <f t="shared" si="220"/>
        <v>1.025202838992767</v>
      </c>
      <c r="AA101" s="18">
        <f t="shared" si="220"/>
        <v>2.5865802729509557</v>
      </c>
      <c r="AB101" s="18">
        <f t="shared" si="221"/>
        <v>2.7961240588814995</v>
      </c>
      <c r="AD101" s="18">
        <f t="shared" si="222"/>
        <v>2.0634580932376245</v>
      </c>
      <c r="AE101" s="18">
        <f t="shared" si="223"/>
        <v>3.864685318106198</v>
      </c>
      <c r="AF101" s="18">
        <f t="shared" si="224"/>
        <v>5.152216515188468</v>
      </c>
      <c r="AH101" t="str">
        <f t="shared" si="257"/>
        <v>63 Community and civil enforcement occupations</v>
      </c>
      <c r="AI101" s="18">
        <f t="shared" si="225"/>
        <v>-1.8993419615169649</v>
      </c>
      <c r="AJ101" s="18">
        <f t="shared" si="225"/>
        <v>30.52968900309747</v>
      </c>
      <c r="AK101" s="18">
        <f t="shared" si="225"/>
        <v>-3.8912553111712711</v>
      </c>
      <c r="AL101" s="18">
        <f t="shared" si="225"/>
        <v>2.6006812971278048</v>
      </c>
      <c r="AM101" s="18">
        <f t="shared" si="226"/>
        <v>2.0502662417685613</v>
      </c>
      <c r="AO101" s="18">
        <f t="shared" si="227"/>
        <v>0.38938600065943074</v>
      </c>
      <c r="AP101" s="18">
        <f t="shared" si="228"/>
        <v>2.9203581881846352</v>
      </c>
      <c r="AQ101" s="18">
        <f t="shared" si="229"/>
        <v>3.1830593366674265</v>
      </c>
      <c r="AS101" t="str">
        <f t="shared" si="258"/>
        <v>63 Community and civil enforcement occupations</v>
      </c>
      <c r="AT101" s="18">
        <f t="shared" si="230"/>
        <v>-4.6810733470389891</v>
      </c>
      <c r="AU101" s="18">
        <f t="shared" si="230"/>
        <v>26.442964167583625</v>
      </c>
      <c r="AV101" s="18">
        <f t="shared" si="230"/>
        <v>-5.159384488847218</v>
      </c>
      <c r="AW101" s="18">
        <f t="shared" si="230"/>
        <v>0.87044847631263522</v>
      </c>
      <c r="AX101" s="18">
        <f t="shared" si="231"/>
        <v>0.35329237266521485</v>
      </c>
      <c r="AZ101" s="18">
        <f t="shared" si="232"/>
        <v>-1.1809314993884268</v>
      </c>
      <c r="BA101" s="18">
        <f t="shared" si="233"/>
        <v>2.8848712573653623</v>
      </c>
      <c r="BB101" s="18">
        <f t="shared" si="234"/>
        <v>2.1150977472421006</v>
      </c>
      <c r="BD101" t="str">
        <f t="shared" si="259"/>
        <v>63 Community and civil enforcement occupations</v>
      </c>
      <c r="BE101" s="18">
        <f t="shared" si="235"/>
        <v>-5.0640618389397263</v>
      </c>
      <c r="BF101" s="18">
        <f t="shared" si="235"/>
        <v>35.044330206224039</v>
      </c>
      <c r="BG101" s="18">
        <f t="shared" si="235"/>
        <v>-7.6745215215623164</v>
      </c>
      <c r="BH101" s="18">
        <f t="shared" si="235"/>
        <v>1.5318920632392707</v>
      </c>
      <c r="BI101" s="18">
        <f t="shared" si="236"/>
        <v>0.33311863262859287</v>
      </c>
      <c r="BK101" s="18">
        <f t="shared" si="237"/>
        <v>-1.6346423644604813</v>
      </c>
      <c r="BL101" s="18">
        <f t="shared" si="238"/>
        <v>1.6397230707434263</v>
      </c>
      <c r="BM101" s="18">
        <f t="shared" si="239"/>
        <v>0.37192536774093288</v>
      </c>
      <c r="BO101" t="str">
        <f t="shared" si="260"/>
        <v>63 Community and civil enforcement occupations</v>
      </c>
      <c r="BP101" s="18">
        <f t="shared" si="240"/>
        <v>-4.4724392922357303E-2</v>
      </c>
      <c r="BQ101" s="18">
        <f t="shared" si="240"/>
        <v>14.424518993100754</v>
      </c>
      <c r="BR101" s="18">
        <f t="shared" si="240"/>
        <v>-5.0183365828965982</v>
      </c>
      <c r="BS101" s="18">
        <f t="shared" si="240"/>
        <v>0.84987915084675514</v>
      </c>
      <c r="BT101" s="18">
        <f t="shared" si="241"/>
        <v>-0.23757765206195991</v>
      </c>
      <c r="BV101" s="18">
        <f t="shared" si="242"/>
        <v>-1.1454086520514495</v>
      </c>
      <c r="BW101" s="18">
        <f t="shared" si="243"/>
        <v>2.1197719546788285</v>
      </c>
      <c r="BX101" s="18">
        <f t="shared" si="244"/>
        <v>1.284897107139904</v>
      </c>
      <c r="BZ101" t="str">
        <f t="shared" si="261"/>
        <v>63 Community and civil enforcement occupations</v>
      </c>
      <c r="CA101" s="18">
        <f t="shared" si="245"/>
        <v>-0.69331290606702289</v>
      </c>
      <c r="CB101" s="18">
        <f t="shared" si="245"/>
        <v>21.371305071088798</v>
      </c>
      <c r="CC101" s="18">
        <f t="shared" si="245"/>
        <v>-7.311964661654768</v>
      </c>
      <c r="CD101" s="18">
        <f t="shared" si="245"/>
        <v>-1.5998815049793835</v>
      </c>
      <c r="CE101" s="18">
        <f t="shared" si="246"/>
        <v>-2.1469394289034049</v>
      </c>
      <c r="CG101" s="18">
        <f t="shared" si="247"/>
        <v>-3.5419880765947265</v>
      </c>
      <c r="CH101" s="18">
        <f t="shared" si="248"/>
        <v>1.6335972984922398</v>
      </c>
      <c r="CI101" s="18">
        <f t="shared" si="249"/>
        <v>-1.0208304408646396</v>
      </c>
      <c r="CK101" t="str">
        <f t="shared" si="262"/>
        <v>63 Community and civil enforcement occupations</v>
      </c>
      <c r="CL101" s="18">
        <f t="shared" si="250"/>
        <v>-10.954872205028598</v>
      </c>
      <c r="CM101" s="18">
        <f t="shared" si="250"/>
        <v>44.795282624835139</v>
      </c>
      <c r="CN101" s="18">
        <f t="shared" si="250"/>
        <v>-21.349093724940417</v>
      </c>
      <c r="CO101" s="18">
        <f t="shared" si="250"/>
        <v>-5.9881124664267755</v>
      </c>
      <c r="CP101" s="18">
        <f t="shared" si="251"/>
        <v>-8.653102928229794</v>
      </c>
      <c r="CR101" s="18">
        <f t="shared" si="252"/>
        <v>-11.415767793508225</v>
      </c>
      <c r="CS101" s="18">
        <f t="shared" si="253"/>
        <v>0.56027141290613258</v>
      </c>
      <c r="CT101" s="18">
        <f t="shared" si="254"/>
        <v>-8.834355369747982</v>
      </c>
    </row>
    <row r="102" spans="1:98" x14ac:dyDescent="0.2">
      <c r="A102" t="str">
        <f t="shared" si="209"/>
        <v>71 Sales occupations</v>
      </c>
      <c r="B102" s="18">
        <f t="shared" si="210"/>
        <v>5.2534975102128678</v>
      </c>
      <c r="C102" s="18">
        <f t="shared" si="210"/>
        <v>-10.8316033634405</v>
      </c>
      <c r="D102" s="18">
        <f t="shared" si="210"/>
        <v>4.6880938718386167</v>
      </c>
      <c r="E102" s="18">
        <f t="shared" si="210"/>
        <v>4.3270222682472825</v>
      </c>
      <c r="F102" s="18">
        <f t="shared" si="211"/>
        <v>3.419895853360666</v>
      </c>
      <c r="H102" s="18">
        <f t="shared" si="212"/>
        <v>4.4472408853373002</v>
      </c>
      <c r="I102" s="18">
        <f t="shared" si="213"/>
        <v>3.3943766855091928</v>
      </c>
      <c r="J102" s="18">
        <f t="shared" si="214"/>
        <v>6.4964724768196369</v>
      </c>
      <c r="L102" t="str">
        <f t="shared" si="255"/>
        <v>71 Sales occupations</v>
      </c>
      <c r="M102" s="18">
        <f t="shared" si="215"/>
        <v>7.4743604624832649</v>
      </c>
      <c r="N102" s="18">
        <f t="shared" si="215"/>
        <v>-2.1855731377203425</v>
      </c>
      <c r="O102" s="18">
        <f t="shared" si="215"/>
        <v>6.7056930888343524</v>
      </c>
      <c r="P102" s="18">
        <f t="shared" si="215"/>
        <v>5.7355398984955785</v>
      </c>
      <c r="Q102" s="18">
        <f t="shared" si="216"/>
        <v>5.5229493939452645</v>
      </c>
      <c r="S102" s="18">
        <f t="shared" si="217"/>
        <v>6.0579402587227715</v>
      </c>
      <c r="T102" s="18">
        <f t="shared" si="218"/>
        <v>3.7878360351596863</v>
      </c>
      <c r="U102" s="18">
        <f t="shared" si="219"/>
        <v>7.978925568943307</v>
      </c>
      <c r="W102" t="str">
        <f t="shared" si="256"/>
        <v>71 Sales occupations</v>
      </c>
      <c r="X102" s="18">
        <f t="shared" si="220"/>
        <v>-0.45385779536426529</v>
      </c>
      <c r="Y102" s="18">
        <f t="shared" si="220"/>
        <v>12.298429823661138</v>
      </c>
      <c r="Z102" s="18">
        <f t="shared" si="220"/>
        <v>2.270546921937755</v>
      </c>
      <c r="AA102" s="18">
        <f t="shared" si="220"/>
        <v>2.7582309426238183</v>
      </c>
      <c r="AB102" s="18">
        <f t="shared" si="221"/>
        <v>3.1765015247027906</v>
      </c>
      <c r="AD102" s="18">
        <f t="shared" si="222"/>
        <v>2.5954117535937904</v>
      </c>
      <c r="AE102" s="18">
        <f t="shared" si="223"/>
        <v>3.3869532542799563</v>
      </c>
      <c r="AF102" s="18">
        <f t="shared" si="224"/>
        <v>5.1263219259930715</v>
      </c>
      <c r="AH102" t="str">
        <f t="shared" si="257"/>
        <v>71 Sales occupations</v>
      </c>
      <c r="AI102" s="18">
        <f t="shared" si="225"/>
        <v>-0.68946458820253742</v>
      </c>
      <c r="AJ102" s="18">
        <f t="shared" si="225"/>
        <v>16.255052376750534</v>
      </c>
      <c r="AK102" s="18">
        <f t="shared" si="225"/>
        <v>1.2069289891879942</v>
      </c>
      <c r="AL102" s="18">
        <f t="shared" si="225"/>
        <v>2.5780055761893017</v>
      </c>
      <c r="AM102" s="18">
        <f t="shared" si="226"/>
        <v>2.9497624090079499</v>
      </c>
      <c r="AO102" s="18">
        <f t="shared" si="227"/>
        <v>2.1189285615393905</v>
      </c>
      <c r="AP102" s="18">
        <f t="shared" si="228"/>
        <v>3.2428574508067909</v>
      </c>
      <c r="AQ102" s="18">
        <f t="shared" si="229"/>
        <v>4.6718968838335595</v>
      </c>
      <c r="AS102" t="str">
        <f t="shared" si="258"/>
        <v>71 Sales occupations</v>
      </c>
      <c r="AT102" s="18">
        <f t="shared" si="230"/>
        <v>-1.7853419209467258</v>
      </c>
      <c r="AU102" s="18">
        <f t="shared" si="230"/>
        <v>11.28056840106666</v>
      </c>
      <c r="AV102" s="18">
        <f t="shared" si="230"/>
        <v>7.9037159894546072E-2</v>
      </c>
      <c r="AW102" s="18">
        <f t="shared" si="230"/>
        <v>2.3317766742055213</v>
      </c>
      <c r="AX102" s="18">
        <f t="shared" si="231"/>
        <v>2.156264628790372</v>
      </c>
      <c r="AZ102" s="18">
        <f t="shared" si="232"/>
        <v>1.5752848873910708</v>
      </c>
      <c r="BA102" s="18">
        <f t="shared" si="233"/>
        <v>2.7842564475291542</v>
      </c>
      <c r="BB102" s="18">
        <f t="shared" si="234"/>
        <v>3.8953194958283532</v>
      </c>
      <c r="BD102" t="str">
        <f t="shared" si="259"/>
        <v>71 Sales occupations</v>
      </c>
      <c r="BE102" s="18">
        <f t="shared" si="235"/>
        <v>0.92501868562444578</v>
      </c>
      <c r="BF102" s="18">
        <f t="shared" si="235"/>
        <v>-0.38164594347730452</v>
      </c>
      <c r="BG102" s="18">
        <f t="shared" si="235"/>
        <v>0.65854415868098481</v>
      </c>
      <c r="BH102" s="18">
        <f t="shared" si="235"/>
        <v>-6.4155585814495986E-2</v>
      </c>
      <c r="BI102" s="18">
        <f t="shared" si="236"/>
        <v>0.14121138050133819</v>
      </c>
      <c r="BK102" s="18">
        <f t="shared" si="237"/>
        <v>0.17616595059510853</v>
      </c>
      <c r="BL102" s="18">
        <f t="shared" si="238"/>
        <v>2.5044990894504515</v>
      </c>
      <c r="BM102" s="18">
        <f t="shared" si="239"/>
        <v>2.6295742753278395</v>
      </c>
      <c r="BO102" t="str">
        <f t="shared" si="260"/>
        <v>71 Sales occupations</v>
      </c>
      <c r="BP102" s="18">
        <f t="shared" si="240"/>
        <v>-1.0381793495331748</v>
      </c>
      <c r="BQ102" s="18">
        <f t="shared" si="240"/>
        <v>-12.230857583529298</v>
      </c>
      <c r="BR102" s="18">
        <f t="shared" si="240"/>
        <v>0.61869665899436654</v>
      </c>
      <c r="BS102" s="18">
        <f t="shared" si="240"/>
        <v>-1.5480698438646301</v>
      </c>
      <c r="BT102" s="18">
        <f t="shared" si="241"/>
        <v>-1.5850440093836071</v>
      </c>
      <c r="BV102" s="18">
        <f t="shared" si="242"/>
        <v>-0.83104904903166243</v>
      </c>
      <c r="BW102" s="18">
        <f t="shared" si="243"/>
        <v>2.5994514381524558</v>
      </c>
      <c r="BX102" s="18">
        <f t="shared" si="244"/>
        <v>2.0302096736771968</v>
      </c>
      <c r="BZ102" t="str">
        <f t="shared" si="261"/>
        <v>71 Sales occupations</v>
      </c>
      <c r="CA102" s="18">
        <f t="shared" si="245"/>
        <v>-2.3508577562499244</v>
      </c>
      <c r="CB102" s="18">
        <f t="shared" si="245"/>
        <v>-8.4307321216545041</v>
      </c>
      <c r="CC102" s="18">
        <f t="shared" si="245"/>
        <v>-4.0927119078546852</v>
      </c>
      <c r="CD102" s="18">
        <f t="shared" si="245"/>
        <v>-8.0565172449572398</v>
      </c>
      <c r="CE102" s="18">
        <f t="shared" si="246"/>
        <v>-6.8594964957305882</v>
      </c>
      <c r="CG102" s="18">
        <f t="shared" si="247"/>
        <v>-6.7537939228771275</v>
      </c>
      <c r="CH102" s="18">
        <f t="shared" si="248"/>
        <v>1.4869533280900571</v>
      </c>
      <c r="CI102" s="18">
        <f t="shared" si="249"/>
        <v>-3.3681106787818549</v>
      </c>
      <c r="CK102" t="str">
        <f t="shared" si="262"/>
        <v>71 Sales occupations</v>
      </c>
      <c r="CL102" s="18">
        <f t="shared" si="250"/>
        <v>-6.4209228882102121</v>
      </c>
      <c r="CM102" s="18">
        <f t="shared" si="250"/>
        <v>2.2143092754088434</v>
      </c>
      <c r="CN102" s="18">
        <f t="shared" si="250"/>
        <v>-10.872460766030635</v>
      </c>
      <c r="CO102" s="18">
        <f t="shared" si="250"/>
        <v>-6.6340825241022916</v>
      </c>
      <c r="CP102" s="18">
        <f t="shared" si="251"/>
        <v>-7.4575622108231876</v>
      </c>
      <c r="CR102" s="18">
        <f t="shared" si="252"/>
        <v>-8.0688093706851145</v>
      </c>
      <c r="CS102" s="18">
        <f t="shared" si="253"/>
        <v>0.87382482786373394</v>
      </c>
      <c r="CT102" s="18">
        <f t="shared" si="254"/>
        <v>-5.5818545993322033</v>
      </c>
    </row>
    <row r="103" spans="1:98" x14ac:dyDescent="0.2">
      <c r="A103" t="str">
        <f t="shared" si="209"/>
        <v>72 Customer service occupations</v>
      </c>
      <c r="B103" s="18">
        <f t="shared" si="210"/>
        <v>9.3898617709774257</v>
      </c>
      <c r="C103" s="18">
        <f t="shared" si="210"/>
        <v>7.2446194359346627</v>
      </c>
      <c r="D103" s="18">
        <f t="shared" si="210"/>
        <v>10.96632083644562</v>
      </c>
      <c r="E103" s="18">
        <f t="shared" si="210"/>
        <v>6.2499188748071255</v>
      </c>
      <c r="F103" s="18">
        <f t="shared" si="211"/>
        <v>7.7645934631269675</v>
      </c>
      <c r="H103" s="18">
        <f t="shared" si="212"/>
        <v>7.7993479020165291</v>
      </c>
      <c r="I103" s="18">
        <f t="shared" si="213"/>
        <v>4.3022516897385898</v>
      </c>
      <c r="J103" s="18">
        <f t="shared" si="214"/>
        <v>9.6200557876741968</v>
      </c>
      <c r="L103" t="str">
        <f t="shared" si="255"/>
        <v>72 Customer service occupations</v>
      </c>
      <c r="M103" s="18">
        <f t="shared" si="215"/>
        <v>11.917121850348412</v>
      </c>
      <c r="N103" s="18">
        <f t="shared" si="215"/>
        <v>6.5502376910011817</v>
      </c>
      <c r="O103" s="18">
        <f t="shared" si="215"/>
        <v>7.759562008368559</v>
      </c>
      <c r="P103" s="18">
        <f t="shared" si="215"/>
        <v>5.798311255438815</v>
      </c>
      <c r="Q103" s="18">
        <f t="shared" si="216"/>
        <v>6.4544459910709895</v>
      </c>
      <c r="S103" s="18">
        <f t="shared" si="217"/>
        <v>6.4480629406246548</v>
      </c>
      <c r="T103" s="18">
        <f t="shared" si="218"/>
        <v>4.0431136228680442</v>
      </c>
      <c r="U103" s="18">
        <f t="shared" si="219"/>
        <v>8.4262987919251344</v>
      </c>
      <c r="W103" t="str">
        <f t="shared" si="256"/>
        <v>72 Customer service occupations</v>
      </c>
      <c r="X103" s="18">
        <f t="shared" si="220"/>
        <v>2.7729483874650684</v>
      </c>
      <c r="Y103" s="18">
        <f t="shared" si="220"/>
        <v>19.751616155706841</v>
      </c>
      <c r="Z103" s="18">
        <f t="shared" si="220"/>
        <v>3.6494108415069615</v>
      </c>
      <c r="AA103" s="18">
        <f t="shared" si="220"/>
        <v>2.9030257713104302</v>
      </c>
      <c r="AB103" s="18">
        <f t="shared" si="221"/>
        <v>4.1177594774136628</v>
      </c>
      <c r="AD103" s="18">
        <f t="shared" si="222"/>
        <v>3.1512216798176063</v>
      </c>
      <c r="AE103" s="18">
        <f t="shared" si="223"/>
        <v>3.5039843755685141</v>
      </c>
      <c r="AF103" s="18">
        <f t="shared" si="224"/>
        <v>5.6140391242972099</v>
      </c>
      <c r="AH103" t="str">
        <f t="shared" si="257"/>
        <v>72 Customer service occupations</v>
      </c>
      <c r="AI103" s="18">
        <f t="shared" si="225"/>
        <v>2.384039676655858</v>
      </c>
      <c r="AJ103" s="18">
        <f t="shared" si="225"/>
        <v>26.345059979064267</v>
      </c>
      <c r="AK103" s="18">
        <f t="shared" si="225"/>
        <v>3.6179638016514026</v>
      </c>
      <c r="AL103" s="18">
        <f t="shared" si="225"/>
        <v>3.1666567138091573</v>
      </c>
      <c r="AM103" s="18">
        <f t="shared" si="226"/>
        <v>4.6243911944525484</v>
      </c>
      <c r="AO103" s="18">
        <f t="shared" si="227"/>
        <v>3.3168735787960868</v>
      </c>
      <c r="AP103" s="18">
        <f t="shared" si="228"/>
        <v>3.6099993412597176</v>
      </c>
      <c r="AQ103" s="18">
        <f t="shared" si="229"/>
        <v>5.8123083650464036</v>
      </c>
      <c r="AS103" t="str">
        <f t="shared" si="258"/>
        <v>72 Customer service occupations</v>
      </c>
      <c r="AT103" s="18">
        <f t="shared" si="230"/>
        <v>2.8988719873251911</v>
      </c>
      <c r="AU103" s="18">
        <f t="shared" si="230"/>
        <v>6.8950060040754879</v>
      </c>
      <c r="AV103" s="18">
        <f t="shared" si="230"/>
        <v>4.4171974579236384</v>
      </c>
      <c r="AW103" s="18">
        <f t="shared" si="230"/>
        <v>1.4983522111281955</v>
      </c>
      <c r="AX103" s="18">
        <f t="shared" si="231"/>
        <v>2.7337091785182954</v>
      </c>
      <c r="AZ103" s="18">
        <f t="shared" si="232"/>
        <v>2.4621202920118268</v>
      </c>
      <c r="BA103" s="18">
        <f t="shared" si="233"/>
        <v>3.0481923535934596</v>
      </c>
      <c r="BB103" s="18">
        <f t="shared" si="234"/>
        <v>4.7615580186111339</v>
      </c>
      <c r="BD103" t="str">
        <f t="shared" si="259"/>
        <v>72 Customer service occupations</v>
      </c>
      <c r="BE103" s="18">
        <f t="shared" si="235"/>
        <v>5.3219562793235697</v>
      </c>
      <c r="BF103" s="18">
        <f t="shared" si="235"/>
        <v>-1.2021941602195607</v>
      </c>
      <c r="BG103" s="18">
        <f t="shared" si="235"/>
        <v>3.1799953453114815</v>
      </c>
      <c r="BH103" s="18">
        <f t="shared" si="235"/>
        <v>1.0776056096122533</v>
      </c>
      <c r="BI103" s="18">
        <f t="shared" si="236"/>
        <v>1.5850133863829052</v>
      </c>
      <c r="BK103" s="18">
        <f t="shared" si="237"/>
        <v>1.7735987670538744</v>
      </c>
      <c r="BL103" s="18">
        <f t="shared" si="238"/>
        <v>2.6723660693756424</v>
      </c>
      <c r="BM103" s="18">
        <f t="shared" si="239"/>
        <v>3.9461707682560299</v>
      </c>
      <c r="BO103" t="str">
        <f t="shared" si="260"/>
        <v>72 Customer service occupations</v>
      </c>
      <c r="BP103" s="18">
        <f t="shared" si="240"/>
        <v>6.2174864214141978</v>
      </c>
      <c r="BQ103" s="18">
        <f t="shared" si="240"/>
        <v>-11.65984477395028</v>
      </c>
      <c r="BR103" s="18">
        <f t="shared" si="240"/>
        <v>2.7372469589729276</v>
      </c>
      <c r="BS103" s="18">
        <f t="shared" si="240"/>
        <v>-0.34497072695925945</v>
      </c>
      <c r="BT103" s="18">
        <f t="shared" si="241"/>
        <v>-0.14682599555156939</v>
      </c>
      <c r="BV103" s="18">
        <f t="shared" si="242"/>
        <v>0.6720213322340296</v>
      </c>
      <c r="BW103" s="18">
        <f t="shared" si="243"/>
        <v>2.90962263799599</v>
      </c>
      <c r="BX103" s="18">
        <f t="shared" si="244"/>
        <v>3.3667006325796223</v>
      </c>
      <c r="BZ103" t="str">
        <f t="shared" si="261"/>
        <v>72 Customer service occupations</v>
      </c>
      <c r="CA103" s="18">
        <f t="shared" si="245"/>
        <v>0.9784815125218449</v>
      </c>
      <c r="CB103" s="18">
        <f t="shared" si="245"/>
        <v>-9.4160889076067011E-2</v>
      </c>
      <c r="CC103" s="18">
        <f t="shared" si="245"/>
        <v>-1.0309933513839131</v>
      </c>
      <c r="CD103" s="18">
        <f t="shared" si="245"/>
        <v>-1.3532964063211139</v>
      </c>
      <c r="CE103" s="18">
        <f t="shared" si="246"/>
        <v>-1.1743808666832112</v>
      </c>
      <c r="CG103" s="18">
        <f t="shared" si="247"/>
        <v>-1.2459788475782996</v>
      </c>
      <c r="CH103" s="18">
        <f t="shared" si="248"/>
        <v>1.7889395508390749</v>
      </c>
      <c r="CI103" s="18">
        <f t="shared" si="249"/>
        <v>0.837420464278682</v>
      </c>
      <c r="CK103" t="str">
        <f t="shared" si="262"/>
        <v>72 Customer service occupations</v>
      </c>
      <c r="CL103" s="18">
        <f t="shared" si="250"/>
        <v>1.3025294007975585</v>
      </c>
      <c r="CM103" s="18">
        <f t="shared" si="250"/>
        <v>19.260015555918564</v>
      </c>
      <c r="CN103" s="18">
        <f t="shared" si="250"/>
        <v>-3.2969197881327572</v>
      </c>
      <c r="CO103" s="18">
        <f t="shared" si="250"/>
        <v>-1.3117687495090347</v>
      </c>
      <c r="CP103" s="18">
        <f t="shared" si="251"/>
        <v>-0.76911188181224555</v>
      </c>
      <c r="CR103" s="18">
        <f t="shared" si="252"/>
        <v>-1.977972916378623</v>
      </c>
      <c r="CS103" s="18">
        <f t="shared" si="253"/>
        <v>1.6488416962978425</v>
      </c>
      <c r="CT103" s="18">
        <f t="shared" si="254"/>
        <v>0.12607954496832718</v>
      </c>
    </row>
    <row r="104" spans="1:98" x14ac:dyDescent="0.2">
      <c r="A104" t="str">
        <f t="shared" si="209"/>
        <v>81 Process, plant and machine operatives</v>
      </c>
      <c r="B104" s="18">
        <f t="shared" si="210"/>
        <v>7.6664110555581422</v>
      </c>
      <c r="C104" s="18">
        <f t="shared" si="210"/>
        <v>-12.628997707246125</v>
      </c>
      <c r="D104" s="18">
        <f t="shared" si="210"/>
        <v>9.2503735308007364</v>
      </c>
      <c r="E104" s="18">
        <f t="shared" si="210"/>
        <v>8.0519118302607051</v>
      </c>
      <c r="F104" s="18">
        <f t="shared" si="211"/>
        <v>6.9948582861569797</v>
      </c>
      <c r="H104" s="18">
        <f t="shared" si="212"/>
        <v>8.4499311223771745</v>
      </c>
      <c r="I104" s="18">
        <f t="shared" si="213"/>
        <v>5.1349085446007026</v>
      </c>
      <c r="J104" s="18">
        <f t="shared" si="214"/>
        <v>10.539998266693074</v>
      </c>
      <c r="L104" t="str">
        <f t="shared" si="255"/>
        <v>81 Process, plant and machine operatives</v>
      </c>
      <c r="M104" s="18">
        <f t="shared" si="215"/>
        <v>8.7036451859981767</v>
      </c>
      <c r="N104" s="18">
        <f t="shared" si="215"/>
        <v>-16.620053183266638</v>
      </c>
      <c r="O104" s="18">
        <f t="shared" si="215"/>
        <v>10.972572288206139</v>
      </c>
      <c r="P104" s="18">
        <f t="shared" si="215"/>
        <v>6.2965016005308794</v>
      </c>
      <c r="Q104" s="18">
        <f t="shared" si="216"/>
        <v>6.1134902648879663</v>
      </c>
      <c r="S104" s="18">
        <f t="shared" si="217"/>
        <v>7.8328785227617326</v>
      </c>
      <c r="T104" s="18">
        <f t="shared" si="218"/>
        <v>4.5651643572197642</v>
      </c>
      <c r="U104" s="18">
        <f t="shared" si="219"/>
        <v>9.7784198424246895</v>
      </c>
      <c r="W104" t="str">
        <f t="shared" si="256"/>
        <v>81 Process, plant and machine operatives</v>
      </c>
      <c r="X104" s="18">
        <f t="shared" si="220"/>
        <v>-0.17997349370226789</v>
      </c>
      <c r="Y104" s="18">
        <f t="shared" si="220"/>
        <v>-4.1174855178448544</v>
      </c>
      <c r="Z104" s="18">
        <f t="shared" si="220"/>
        <v>8.8637050652023319</v>
      </c>
      <c r="AA104" s="18">
        <f t="shared" si="220"/>
        <v>5.3550910930910023</v>
      </c>
      <c r="AB104" s="18">
        <f t="shared" si="221"/>
        <v>5.8143064996209359</v>
      </c>
      <c r="AD104" s="18">
        <f t="shared" si="222"/>
        <v>6.5118811393243492</v>
      </c>
      <c r="AE104" s="18">
        <f t="shared" si="223"/>
        <v>4.7369442022232144</v>
      </c>
      <c r="AF104" s="18">
        <f t="shared" si="224"/>
        <v>8.8709061234310216</v>
      </c>
      <c r="AH104" t="str">
        <f t="shared" si="257"/>
        <v>81 Process, plant and machine operatives</v>
      </c>
      <c r="AI104" s="18">
        <f t="shared" si="225"/>
        <v>-0.23114826671921662</v>
      </c>
      <c r="AJ104" s="18">
        <f t="shared" si="225"/>
        <v>-3.8976197835396076</v>
      </c>
      <c r="AK104" s="18">
        <f t="shared" si="225"/>
        <v>6.0191598233916732</v>
      </c>
      <c r="AL104" s="18">
        <f t="shared" si="225"/>
        <v>3.1823614062069572</v>
      </c>
      <c r="AM104" s="18">
        <f t="shared" si="226"/>
        <v>3.5993212866393343</v>
      </c>
      <c r="AO104" s="18">
        <f t="shared" si="227"/>
        <v>4.1194250549747569</v>
      </c>
      <c r="AP104" s="18">
        <f t="shared" si="228"/>
        <v>3.5468435253090069</v>
      </c>
      <c r="AQ104" s="18">
        <f t="shared" si="229"/>
        <v>6.3526319260997166</v>
      </c>
      <c r="AS104" t="str">
        <f t="shared" si="258"/>
        <v>81 Process, plant and machine operatives</v>
      </c>
      <c r="AT104" s="18">
        <f t="shared" si="230"/>
        <v>-2.2859118898624353</v>
      </c>
      <c r="AU104" s="18">
        <f t="shared" si="230"/>
        <v>-7.2662451147068037</v>
      </c>
      <c r="AV104" s="18">
        <f t="shared" si="230"/>
        <v>4.7184839579085258</v>
      </c>
      <c r="AW104" s="18">
        <f t="shared" si="230"/>
        <v>2.8968213961737321</v>
      </c>
      <c r="AX104" s="18">
        <f t="shared" si="231"/>
        <v>2.7923714418103929</v>
      </c>
      <c r="AZ104" s="18">
        <f t="shared" si="232"/>
        <v>3.5004937155316496</v>
      </c>
      <c r="BA104" s="18">
        <f t="shared" si="233"/>
        <v>3.4524708915339319</v>
      </c>
      <c r="BB104" s="18">
        <f t="shared" si="234"/>
        <v>5.8292954904860972</v>
      </c>
      <c r="BD104" t="str">
        <f t="shared" si="259"/>
        <v>81 Process, plant and machine operatives</v>
      </c>
      <c r="BE104" s="18">
        <f t="shared" si="235"/>
        <v>2.2863000483424711</v>
      </c>
      <c r="BF104" s="18">
        <f t="shared" si="235"/>
        <v>-13.682023430016832</v>
      </c>
      <c r="BG104" s="18">
        <f t="shared" si="235"/>
        <v>4.0203895080326513</v>
      </c>
      <c r="BH104" s="18">
        <f t="shared" si="235"/>
        <v>1.0123360771960632</v>
      </c>
      <c r="BI104" s="18">
        <f t="shared" si="236"/>
        <v>0.94617353467718601</v>
      </c>
      <c r="BK104" s="18">
        <f t="shared" si="237"/>
        <v>2.0052290129522143</v>
      </c>
      <c r="BL104" s="18">
        <f t="shared" si="238"/>
        <v>2.5698106062370885</v>
      </c>
      <c r="BM104" s="18">
        <f t="shared" si="239"/>
        <v>4.035047477007625</v>
      </c>
      <c r="BO104" t="str">
        <f t="shared" si="260"/>
        <v>81 Process, plant and machine operatives</v>
      </c>
      <c r="BP104" s="18">
        <f t="shared" si="240"/>
        <v>1.4118960225641297</v>
      </c>
      <c r="BQ104" s="18">
        <f t="shared" si="240"/>
        <v>-19.13289019896537</v>
      </c>
      <c r="BR104" s="18">
        <f t="shared" si="240"/>
        <v>3.9187006880207154</v>
      </c>
      <c r="BS104" s="18">
        <f t="shared" si="240"/>
        <v>-0.61788354258415223</v>
      </c>
      <c r="BT104" s="18">
        <f t="shared" si="241"/>
        <v>-0.51211927586615191</v>
      </c>
      <c r="BV104" s="18">
        <f t="shared" si="242"/>
        <v>0.87186803565155735</v>
      </c>
      <c r="BW104" s="18">
        <f t="shared" si="243"/>
        <v>2.6885410354698713</v>
      </c>
      <c r="BX104" s="18">
        <f t="shared" si="244"/>
        <v>3.3017321283147938</v>
      </c>
      <c r="BZ104" t="str">
        <f t="shared" si="261"/>
        <v>81 Process, plant and machine operatives</v>
      </c>
      <c r="CA104" s="18">
        <f t="shared" si="245"/>
        <v>-2.0776836667117049</v>
      </c>
      <c r="CB104" s="18">
        <f t="shared" si="245"/>
        <v>-13.964215828056004</v>
      </c>
      <c r="CC104" s="18">
        <f t="shared" si="245"/>
        <v>-1.1895790047790067</v>
      </c>
      <c r="CD104" s="18">
        <f t="shared" si="245"/>
        <v>-6.6979168287257584</v>
      </c>
      <c r="CE104" s="18">
        <f t="shared" si="246"/>
        <v>-5.4905159783914854</v>
      </c>
      <c r="CG104" s="18">
        <f t="shared" si="247"/>
        <v>-4.8967970814508437</v>
      </c>
      <c r="CH104" s="18">
        <f t="shared" si="248"/>
        <v>1.7316174987210387</v>
      </c>
      <c r="CI104" s="18">
        <f t="shared" si="249"/>
        <v>-1.7733056127531288</v>
      </c>
      <c r="CK104" t="str">
        <f t="shared" si="262"/>
        <v>81 Process, plant and machine operatives</v>
      </c>
      <c r="CL104" s="18">
        <f t="shared" si="250"/>
        <v>-8.202446766863936</v>
      </c>
      <c r="CM104" s="18">
        <f t="shared" si="250"/>
        <v>-12.531362826971792</v>
      </c>
      <c r="CN104" s="18">
        <f t="shared" si="250"/>
        <v>-17.400141050460249</v>
      </c>
      <c r="CO104" s="18">
        <f t="shared" si="250"/>
        <v>-9.2995540520762425</v>
      </c>
      <c r="CP104" s="18">
        <f t="shared" si="251"/>
        <v>-12.112381904887515</v>
      </c>
      <c r="CR104" s="18">
        <f t="shared" si="252"/>
        <v>-12.08437859135697</v>
      </c>
      <c r="CS104" s="18">
        <f t="shared" si="253"/>
        <v>0.60465222439229915</v>
      </c>
      <c r="CT104" s="18">
        <f t="shared" si="254"/>
        <v>-9.0878423757976492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15.734101591317739</v>
      </c>
      <c r="C105" s="18">
        <f t="shared" si="210"/>
        <v>-24.078238325009625</v>
      </c>
      <c r="D105" s="18">
        <f t="shared" si="210"/>
        <v>10.316145189085058</v>
      </c>
      <c r="E105" s="18">
        <f t="shared" si="210"/>
        <v>6.2236862011409544</v>
      </c>
      <c r="F105" s="18">
        <f t="shared" si="211"/>
        <v>5.2533577247242169</v>
      </c>
      <c r="H105" s="18">
        <f t="shared" si="212"/>
        <v>7.5706859815982464</v>
      </c>
      <c r="I105" s="18">
        <f t="shared" si="213"/>
        <v>5.3557572935841735</v>
      </c>
      <c r="J105" s="18">
        <f t="shared" si="214"/>
        <v>9.99662030390407</v>
      </c>
      <c r="L105" t="str">
        <f t="shared" si="255"/>
        <v>82 Transport and mobile machine drivers and operatives</v>
      </c>
      <c r="M105" s="18">
        <f t="shared" si="215"/>
        <v>12.085512532053011</v>
      </c>
      <c r="N105" s="18">
        <f t="shared" si="215"/>
        <v>-20.082751229446117</v>
      </c>
      <c r="O105" s="18">
        <f t="shared" si="215"/>
        <v>9.2088455484288456</v>
      </c>
      <c r="P105" s="18">
        <f t="shared" si="215"/>
        <v>6.1611535085804192</v>
      </c>
      <c r="Q105" s="18">
        <f t="shared" si="216"/>
        <v>5.2201988753203921</v>
      </c>
      <c r="S105" s="18">
        <f t="shared" si="217"/>
        <v>7.1674814805312792</v>
      </c>
      <c r="T105" s="18">
        <f t="shared" si="218"/>
        <v>5.0910939201250338</v>
      </c>
      <c r="U105" s="18">
        <f t="shared" si="219"/>
        <v>9.5547262842686997</v>
      </c>
      <c r="W105" t="str">
        <f t="shared" si="256"/>
        <v>82 Transport and mobile machine drivers and operatives</v>
      </c>
      <c r="X105" s="18">
        <f t="shared" si="220"/>
        <v>5.8085724810361672</v>
      </c>
      <c r="Y105" s="18">
        <f t="shared" si="220"/>
        <v>-0.88284258882089794</v>
      </c>
      <c r="Z105" s="18">
        <f t="shared" si="220"/>
        <v>5.6004726435734176</v>
      </c>
      <c r="AA105" s="18">
        <f t="shared" si="220"/>
        <v>4.121866813557884</v>
      </c>
      <c r="AB105" s="18">
        <f t="shared" si="221"/>
        <v>4.2602112476753495</v>
      </c>
      <c r="AD105" s="18">
        <f t="shared" si="222"/>
        <v>4.61242062679319</v>
      </c>
      <c r="AE105" s="18">
        <f t="shared" si="223"/>
        <v>4.6316291442692448</v>
      </c>
      <c r="AF105" s="18">
        <f t="shared" si="224"/>
        <v>7.4515095271517451</v>
      </c>
      <c r="AH105" t="str">
        <f t="shared" si="257"/>
        <v>82 Transport and mobile machine drivers and operatives</v>
      </c>
      <c r="AI105" s="18">
        <f t="shared" si="225"/>
        <v>4.7432817026149543</v>
      </c>
      <c r="AJ105" s="18">
        <f t="shared" si="225"/>
        <v>-6.2789444462748918</v>
      </c>
      <c r="AK105" s="18">
        <f t="shared" si="225"/>
        <v>4.6773429295806412</v>
      </c>
      <c r="AL105" s="18">
        <f t="shared" si="225"/>
        <v>2.6711931768151675</v>
      </c>
      <c r="AM105" s="18">
        <f t="shared" si="226"/>
        <v>2.7067932224482449</v>
      </c>
      <c r="AO105" s="18">
        <f t="shared" si="227"/>
        <v>3.3356009583783042</v>
      </c>
      <c r="AP105" s="18">
        <f t="shared" si="228"/>
        <v>4.1882390256889446</v>
      </c>
      <c r="AQ105" s="18">
        <f t="shared" si="229"/>
        <v>6.260206529119694</v>
      </c>
      <c r="AS105" t="str">
        <f t="shared" si="258"/>
        <v>82 Transport and mobile machine drivers and operatives</v>
      </c>
      <c r="AT105" s="18">
        <f t="shared" si="230"/>
        <v>2.5189721826350597</v>
      </c>
      <c r="AU105" s="18">
        <f t="shared" si="230"/>
        <v>-5.2144611656453455</v>
      </c>
      <c r="AV105" s="18">
        <f t="shared" si="230"/>
        <v>3.2759156513914922</v>
      </c>
      <c r="AW105" s="18">
        <f t="shared" si="230"/>
        <v>2.1500719358980902</v>
      </c>
      <c r="AX105" s="18">
        <f t="shared" si="231"/>
        <v>2.022334662208225</v>
      </c>
      <c r="AZ105" s="18">
        <f t="shared" si="232"/>
        <v>2.5239828381194096</v>
      </c>
      <c r="BA105" s="18">
        <f t="shared" si="233"/>
        <v>4.0078760467435748</v>
      </c>
      <c r="BB105" s="18">
        <f t="shared" si="234"/>
        <v>5.5749333120682198</v>
      </c>
      <c r="BD105" t="str">
        <f t="shared" si="259"/>
        <v>82 Transport and mobile machine drivers and operatives</v>
      </c>
      <c r="BE105" s="18">
        <f t="shared" si="235"/>
        <v>6.7653140596517503</v>
      </c>
      <c r="BF105" s="18">
        <f t="shared" si="235"/>
        <v>-8.6615766532022072</v>
      </c>
      <c r="BG105" s="18">
        <f t="shared" si="235"/>
        <v>3.7215015689632924</v>
      </c>
      <c r="BH105" s="18">
        <f t="shared" si="235"/>
        <v>1.6896977153037618</v>
      </c>
      <c r="BI105" s="18">
        <f t="shared" si="236"/>
        <v>1.6360880242706655</v>
      </c>
      <c r="BK105" s="18">
        <f t="shared" si="237"/>
        <v>2.3625043775091781</v>
      </c>
      <c r="BL105" s="18">
        <f t="shared" si="238"/>
        <v>3.3438708025325559</v>
      </c>
      <c r="BM105" s="18">
        <f t="shared" si="239"/>
        <v>4.9267046747261123</v>
      </c>
      <c r="BO105" t="str">
        <f t="shared" si="260"/>
        <v>82 Transport and mobile machine drivers and operatives</v>
      </c>
      <c r="BP105" s="18">
        <f t="shared" si="240"/>
        <v>6.0615703531638809</v>
      </c>
      <c r="BQ105" s="18">
        <f t="shared" si="240"/>
        <v>-16.890587140817615</v>
      </c>
      <c r="BR105" s="18">
        <f t="shared" si="240"/>
        <v>3.8448153679588426</v>
      </c>
      <c r="BS105" s="18">
        <f t="shared" si="240"/>
        <v>0.42359729960805836</v>
      </c>
      <c r="BT105" s="18">
        <f t="shared" si="241"/>
        <v>0.28725704691243692</v>
      </c>
      <c r="BV105" s="18">
        <f t="shared" si="242"/>
        <v>1.5512925966125746</v>
      </c>
      <c r="BW105" s="18">
        <f t="shared" si="243"/>
        <v>3.5445880697997811</v>
      </c>
      <c r="BX105" s="18">
        <f t="shared" si="244"/>
        <v>4.5383041535000945</v>
      </c>
      <c r="BZ105" t="str">
        <f t="shared" si="261"/>
        <v>82 Transport and mobile machine drivers and operatives</v>
      </c>
      <c r="CA105" s="18">
        <f t="shared" si="245"/>
        <v>0.64602622372538221</v>
      </c>
      <c r="CB105" s="18">
        <f t="shared" si="245"/>
        <v>-10.057611048422888</v>
      </c>
      <c r="CC105" s="18">
        <f t="shared" si="245"/>
        <v>-2.2021277241337733</v>
      </c>
      <c r="CD105" s="18">
        <f t="shared" si="245"/>
        <v>-3.0120408492503192</v>
      </c>
      <c r="CE105" s="18">
        <f t="shared" si="246"/>
        <v>-3.2169389892323319</v>
      </c>
      <c r="CG105" s="18">
        <f t="shared" si="247"/>
        <v>-2.7428178190082697</v>
      </c>
      <c r="CH105" s="18">
        <f t="shared" si="248"/>
        <v>2.1913285509238767</v>
      </c>
      <c r="CI105" s="18">
        <f t="shared" si="249"/>
        <v>0.28200720382505207</v>
      </c>
      <c r="CK105" t="str">
        <f t="shared" si="262"/>
        <v>82 Transport and mobile machine drivers and operatives</v>
      </c>
      <c r="CL105" s="18">
        <f t="shared" si="250"/>
        <v>2.635281533288869</v>
      </c>
      <c r="CM105" s="18">
        <f t="shared" si="250"/>
        <v>-8.5394756215852237</v>
      </c>
      <c r="CN105" s="18">
        <f t="shared" si="250"/>
        <v>-9.2079595844926097</v>
      </c>
      <c r="CO105" s="18">
        <f t="shared" si="250"/>
        <v>-8.0050894821167677</v>
      </c>
      <c r="CP105" s="18">
        <f t="shared" si="251"/>
        <v>-8.4160414130662886</v>
      </c>
      <c r="CR105" s="18">
        <f t="shared" si="252"/>
        <v>-8.4078065452744095</v>
      </c>
      <c r="CS105" s="18">
        <f t="shared" si="253"/>
        <v>1.3292482908399128</v>
      </c>
      <c r="CT105" s="18">
        <f t="shared" si="254"/>
        <v>-4.6847825456701964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2.019865866814019</v>
      </c>
      <c r="C106" s="18">
        <f t="shared" si="210"/>
        <v>-22.736670374932334</v>
      </c>
      <c r="D106" s="18">
        <f t="shared" si="210"/>
        <v>39.73443128029259</v>
      </c>
      <c r="E106" s="18">
        <f t="shared" si="210"/>
        <v>10.24900962877533</v>
      </c>
      <c r="F106" s="18">
        <f t="shared" si="211"/>
        <v>16.115406443247473</v>
      </c>
      <c r="H106" s="18">
        <f t="shared" si="212"/>
        <v>19.312041043481678</v>
      </c>
      <c r="I106" s="18">
        <f t="shared" si="213"/>
        <v>12.936157652563152</v>
      </c>
      <c r="J106" s="18">
        <f t="shared" si="214"/>
        <v>21.830757789586563</v>
      </c>
      <c r="L106" t="str">
        <f t="shared" si="255"/>
        <v>91 Elementary trades and related occupations</v>
      </c>
      <c r="M106" s="18">
        <f t="shared" si="215"/>
        <v>6.2563237287157625</v>
      </c>
      <c r="N106" s="18">
        <f t="shared" si="215"/>
        <v>-31.280517562980027</v>
      </c>
      <c r="O106" s="18">
        <f t="shared" si="215"/>
        <v>23.06532524782854</v>
      </c>
      <c r="P106" s="18">
        <f t="shared" si="215"/>
        <v>9.7370012547112861</v>
      </c>
      <c r="Q106" s="18">
        <f t="shared" si="216"/>
        <v>10.460137646426348</v>
      </c>
      <c r="S106" s="18">
        <f t="shared" si="217"/>
        <v>14.011141364543533</v>
      </c>
      <c r="T106" s="18">
        <f t="shared" si="218"/>
        <v>8.6226663569622719</v>
      </c>
      <c r="U106" s="18">
        <f t="shared" si="219"/>
        <v>16.27962903339062</v>
      </c>
      <c r="W106" t="str">
        <f t="shared" si="256"/>
        <v>91 Elementary trades and related occupations</v>
      </c>
      <c r="X106" s="18">
        <f t="shared" si="220"/>
        <v>-3.2583310200325899</v>
      </c>
      <c r="Y106" s="18">
        <f t="shared" si="220"/>
        <v>-9.8133962657327984</v>
      </c>
      <c r="Z106" s="18">
        <f t="shared" si="220"/>
        <v>24.997737328709935</v>
      </c>
      <c r="AA106" s="18">
        <f t="shared" si="220"/>
        <v>4.9893129224509503</v>
      </c>
      <c r="AB106" s="18">
        <f t="shared" si="221"/>
        <v>9.8231719272701348</v>
      </c>
      <c r="AD106" s="18">
        <f t="shared" si="222"/>
        <v>11.274959853298029</v>
      </c>
      <c r="AE106" s="18">
        <f t="shared" si="223"/>
        <v>8.7393141879565697</v>
      </c>
      <c r="AF106" s="18">
        <f t="shared" si="224"/>
        <v>14.355754243784435</v>
      </c>
      <c r="AH106" t="str">
        <f t="shared" si="257"/>
        <v>91 Elementary trades and related occupations</v>
      </c>
      <c r="AI106" s="18">
        <f t="shared" si="225"/>
        <v>-2.1261941280195096</v>
      </c>
      <c r="AJ106" s="18">
        <f t="shared" si="225"/>
        <v>-13.074321612824157</v>
      </c>
      <c r="AK106" s="18">
        <f t="shared" si="225"/>
        <v>22.303825058262138</v>
      </c>
      <c r="AL106" s="18">
        <f t="shared" si="225"/>
        <v>4.6162052945419418</v>
      </c>
      <c r="AM106" s="18">
        <f t="shared" si="226"/>
        <v>8.5853210750924891</v>
      </c>
      <c r="AO106" s="18">
        <f t="shared" si="227"/>
        <v>10.207881786068572</v>
      </c>
      <c r="AP106" s="18">
        <f t="shared" si="228"/>
        <v>8.0743481710086495</v>
      </c>
      <c r="AQ106" s="18">
        <f t="shared" si="229"/>
        <v>13.293392575904651</v>
      </c>
      <c r="AS106" t="str">
        <f t="shared" si="258"/>
        <v>91 Elementary trades and related occupations</v>
      </c>
      <c r="AT106" s="18">
        <f t="shared" si="230"/>
        <v>-3.4299332361460433</v>
      </c>
      <c r="AU106" s="18">
        <f t="shared" si="230"/>
        <v>-3.047921438793888</v>
      </c>
      <c r="AV106" s="18">
        <f t="shared" si="230"/>
        <v>22.567946000413386</v>
      </c>
      <c r="AW106" s="18">
        <f t="shared" si="230"/>
        <v>4.2096532827822886</v>
      </c>
      <c r="AX106" s="18">
        <f t="shared" si="231"/>
        <v>9.1365129579970894</v>
      </c>
      <c r="AZ106" s="18">
        <f t="shared" si="232"/>
        <v>10.001245715359431</v>
      </c>
      <c r="BA106" s="18">
        <f t="shared" si="233"/>
        <v>7.6074836941776969</v>
      </c>
      <c r="BB106" s="18">
        <f t="shared" si="234"/>
        <v>12.911896449629268</v>
      </c>
      <c r="BD106" t="str">
        <f t="shared" si="259"/>
        <v>91 Elementary trades and related occupations</v>
      </c>
      <c r="BE106" s="18">
        <f t="shared" si="235"/>
        <v>0.65392150594014709</v>
      </c>
      <c r="BF106" s="18">
        <f t="shared" si="235"/>
        <v>-14.942826812122444</v>
      </c>
      <c r="BG106" s="18">
        <f t="shared" si="235"/>
        <v>14.64890354489652</v>
      </c>
      <c r="BH106" s="18">
        <f t="shared" si="235"/>
        <v>3.0711682693660869</v>
      </c>
      <c r="BI106" s="18">
        <f t="shared" si="236"/>
        <v>5.2860369329353674</v>
      </c>
      <c r="BK106" s="18">
        <f t="shared" si="237"/>
        <v>6.7943067714115069</v>
      </c>
      <c r="BL106" s="18">
        <f t="shared" si="238"/>
        <v>4.5536079239630434</v>
      </c>
      <c r="BM106" s="18">
        <f t="shared" si="239"/>
        <v>8.9765849294482827</v>
      </c>
      <c r="BO106" t="str">
        <f t="shared" si="260"/>
        <v>91 Elementary trades and related occupations</v>
      </c>
      <c r="BP106" s="18">
        <f t="shared" si="240"/>
        <v>0.15192204427993961</v>
      </c>
      <c r="BQ106" s="18">
        <f t="shared" si="240"/>
        <v>-17.074935602295284</v>
      </c>
      <c r="BR106" s="18">
        <f t="shared" si="240"/>
        <v>14.330860845692751</v>
      </c>
      <c r="BS106" s="18">
        <f t="shared" si="240"/>
        <v>1.5301871176528925</v>
      </c>
      <c r="BT106" s="18">
        <f t="shared" si="241"/>
        <v>4.0437365340718401</v>
      </c>
      <c r="BV106" s="18">
        <f t="shared" si="242"/>
        <v>5.6293520000779695</v>
      </c>
      <c r="BW106" s="18">
        <f t="shared" si="243"/>
        <v>4.1552633769640801</v>
      </c>
      <c r="BX106" s="18">
        <f t="shared" si="244"/>
        <v>7.8704905682312143</v>
      </c>
      <c r="BZ106" t="str">
        <f t="shared" si="261"/>
        <v>91 Elementary trades and related occupations</v>
      </c>
      <c r="CA106" s="18">
        <f t="shared" si="245"/>
        <v>-1.4878574546770107</v>
      </c>
      <c r="CB106" s="18">
        <f t="shared" si="245"/>
        <v>-14.668665742202357</v>
      </c>
      <c r="CC106" s="18">
        <f t="shared" si="245"/>
        <v>10.443756165800199</v>
      </c>
      <c r="CD106" s="18">
        <f t="shared" si="245"/>
        <v>-1.4110956116990314</v>
      </c>
      <c r="CE106" s="18">
        <f t="shared" si="246"/>
        <v>1.232141437546197</v>
      </c>
      <c r="CG106" s="18">
        <f t="shared" si="247"/>
        <v>2.3919348506028504</v>
      </c>
      <c r="CH106" s="18">
        <f t="shared" si="248"/>
        <v>3.4296159827138961</v>
      </c>
      <c r="CI106" s="18">
        <f t="shared" si="249"/>
        <v>5.0167316494283742</v>
      </c>
      <c r="CK106" t="str">
        <f t="shared" si="262"/>
        <v>91 Elementary trades and related occupations</v>
      </c>
      <c r="CL106" s="18">
        <f t="shared" si="250"/>
        <v>-5.4548785995466194</v>
      </c>
      <c r="CM106" s="18">
        <f t="shared" si="250"/>
        <v>-5.1072693764920292</v>
      </c>
      <c r="CN106" s="18">
        <f t="shared" si="250"/>
        <v>5.1825592269303611</v>
      </c>
      <c r="CO106" s="18">
        <f t="shared" si="250"/>
        <v>-2.0882827540093962</v>
      </c>
      <c r="CP106" s="18">
        <f t="shared" si="251"/>
        <v>-6.7640191320017529E-2</v>
      </c>
      <c r="CR106" s="18">
        <f t="shared" si="252"/>
        <v>0.2776981440900661</v>
      </c>
      <c r="CS106" s="18">
        <f t="shared" si="253"/>
        <v>2.41412974300792</v>
      </c>
      <c r="CT106" s="18">
        <f t="shared" si="254"/>
        <v>2.6141387843642505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14.864309810442</v>
      </c>
      <c r="C107" s="18">
        <f t="shared" si="210"/>
        <v>-16.870643459610989</v>
      </c>
      <c r="D107" s="18">
        <f t="shared" si="210"/>
        <v>6.1644748234979785</v>
      </c>
      <c r="E107" s="18">
        <f t="shared" si="210"/>
        <v>5.0074955875263782</v>
      </c>
      <c r="F107" s="18">
        <f t="shared" si="211"/>
        <v>3.8402784572351578</v>
      </c>
      <c r="H107" s="18">
        <f t="shared" si="212"/>
        <v>5.3917475318833397</v>
      </c>
      <c r="I107" s="18">
        <f t="shared" si="213"/>
        <v>3.9990882612925827</v>
      </c>
      <c r="J107" s="18">
        <f t="shared" si="214"/>
        <v>7.5967338353426506</v>
      </c>
      <c r="L107" t="str">
        <f t="shared" ref="L107" si="263">A107</f>
        <v>92 Elementary administration and service occupations</v>
      </c>
      <c r="M107" s="18">
        <f t="shared" si="215"/>
        <v>12.698590112969011</v>
      </c>
      <c r="N107" s="18">
        <f t="shared" si="215"/>
        <v>-7.1859539517367343</v>
      </c>
      <c r="O107" s="18">
        <f t="shared" si="215"/>
        <v>6.6061380015862037</v>
      </c>
      <c r="P107" s="18">
        <f t="shared" si="215"/>
        <v>6.759316333192289</v>
      </c>
      <c r="Q107" s="18">
        <f t="shared" si="216"/>
        <v>5.7819119443117684</v>
      </c>
      <c r="S107" s="18">
        <f t="shared" si="217"/>
        <v>6.7082324497991452</v>
      </c>
      <c r="T107" s="18">
        <f t="shared" si="218"/>
        <v>4.507498993286152</v>
      </c>
      <c r="U107" s="18">
        <f t="shared" si="219"/>
        <v>8.885841480237854</v>
      </c>
      <c r="W107" t="str">
        <f t="shared" ref="W107" si="264">A107</f>
        <v>92 Elementary administration and service occupations</v>
      </c>
      <c r="X107" s="18">
        <f t="shared" si="220"/>
        <v>2.5273566086649435</v>
      </c>
      <c r="Y107" s="18">
        <f t="shared" si="220"/>
        <v>8.8941282451227011</v>
      </c>
      <c r="Z107" s="18">
        <f t="shared" si="220"/>
        <v>1.8420785362254666</v>
      </c>
      <c r="AA107" s="18">
        <f t="shared" si="220"/>
        <v>2.612804116781775</v>
      </c>
      <c r="AB107" s="18">
        <f t="shared" si="221"/>
        <v>2.7521737576775784</v>
      </c>
      <c r="AD107" s="18">
        <f t="shared" si="222"/>
        <v>2.355249678433613</v>
      </c>
      <c r="AE107" s="18">
        <f t="shared" si="223"/>
        <v>3.8969959267845855</v>
      </c>
      <c r="AF107" s="18">
        <f t="shared" si="224"/>
        <v>5.3723277904555111</v>
      </c>
      <c r="AH107" t="str">
        <f t="shared" ref="AH107" si="265">L107</f>
        <v>92 Elementary administration and service occupations</v>
      </c>
      <c r="AI107" s="18">
        <f t="shared" si="225"/>
        <v>3.0094304272033634</v>
      </c>
      <c r="AJ107" s="18">
        <f t="shared" si="225"/>
        <v>8.6401373861551445</v>
      </c>
      <c r="AK107" s="18">
        <f t="shared" si="225"/>
        <v>1.3755974833591145</v>
      </c>
      <c r="AL107" s="18">
        <f t="shared" si="225"/>
        <v>3.0526261341935701</v>
      </c>
      <c r="AM107" s="18">
        <f t="shared" si="226"/>
        <v>2.8644965255611554</v>
      </c>
      <c r="AO107" s="18">
        <f t="shared" si="227"/>
        <v>2.4905565174406119</v>
      </c>
      <c r="AP107" s="18">
        <f t="shared" si="228"/>
        <v>3.6517329982560298</v>
      </c>
      <c r="AQ107" s="18">
        <f t="shared" si="229"/>
        <v>5.2644554748058292</v>
      </c>
      <c r="AS107" t="str">
        <f t="shared" ref="AS107" si="266">W107</f>
        <v>92 Elementary administration and service occupations</v>
      </c>
      <c r="AT107" s="18">
        <f t="shared" si="230"/>
        <v>0.53820195967402285</v>
      </c>
      <c r="AU107" s="18">
        <f t="shared" si="230"/>
        <v>10.719599704546724</v>
      </c>
      <c r="AV107" s="18">
        <f t="shared" si="230"/>
        <v>1.0296723591758372</v>
      </c>
      <c r="AW107" s="18">
        <f t="shared" si="230"/>
        <v>3.0773420378513716</v>
      </c>
      <c r="AX107" s="18">
        <f t="shared" si="231"/>
        <v>2.8919348108451759</v>
      </c>
      <c r="AZ107" s="18">
        <f t="shared" si="232"/>
        <v>2.3902151800424987</v>
      </c>
      <c r="BA107" s="18">
        <f t="shared" si="233"/>
        <v>3.6923139363131963</v>
      </c>
      <c r="BB107" s="18">
        <f t="shared" si="234"/>
        <v>5.2285821747277694</v>
      </c>
      <c r="BD107" t="str">
        <f t="shared" ref="BD107" si="267">AH107</f>
        <v>92 Elementary administration and service occupations</v>
      </c>
      <c r="BE107" s="18">
        <f t="shared" si="235"/>
        <v>1.3676230018279112</v>
      </c>
      <c r="BF107" s="18">
        <f t="shared" si="235"/>
        <v>-8.446767048605853</v>
      </c>
      <c r="BG107" s="18">
        <f t="shared" si="235"/>
        <v>-2.4079153682881937</v>
      </c>
      <c r="BH107" s="18">
        <f t="shared" si="235"/>
        <v>-1.0732611943827242</v>
      </c>
      <c r="BI107" s="18">
        <f t="shared" si="236"/>
        <v>-1.9680313717276299</v>
      </c>
      <c r="BK107" s="18">
        <f t="shared" si="237"/>
        <v>-1.520161747725679</v>
      </c>
      <c r="BL107" s="18">
        <f t="shared" si="238"/>
        <v>2.3822683562012559</v>
      </c>
      <c r="BM107" s="18">
        <f t="shared" si="239"/>
        <v>1.3248417592325978</v>
      </c>
      <c r="BO107" t="str">
        <f t="shared" ref="BO107" si="268">AS107</f>
        <v>92 Elementary administration and service occupations</v>
      </c>
      <c r="BP107" s="18">
        <f t="shared" si="240"/>
        <v>4.6481515256540318</v>
      </c>
      <c r="BQ107" s="18">
        <f t="shared" si="240"/>
        <v>-18.723835156303736</v>
      </c>
      <c r="BR107" s="18">
        <f t="shared" si="240"/>
        <v>0.77961611915506879</v>
      </c>
      <c r="BS107" s="18">
        <f t="shared" si="240"/>
        <v>-0.62946294671839542</v>
      </c>
      <c r="BT107" s="18">
        <f t="shared" si="241"/>
        <v>-1.4372773009516004</v>
      </c>
      <c r="BV107" s="18">
        <f t="shared" si="242"/>
        <v>-0.16197268895092876</v>
      </c>
      <c r="BW107" s="18">
        <f t="shared" si="243"/>
        <v>2.7749972226529529</v>
      </c>
      <c r="BX107" s="18">
        <f t="shared" si="244"/>
        <v>2.6650079569337626</v>
      </c>
      <c r="BZ107" t="str">
        <f t="shared" ref="BZ107" si="269">BD107</f>
        <v>92 Elementary administration and service occupations</v>
      </c>
      <c r="CA107" s="18">
        <f t="shared" si="245"/>
        <v>2.7336958945516132</v>
      </c>
      <c r="CB107" s="18">
        <f t="shared" si="245"/>
        <v>-14.55717949549874</v>
      </c>
      <c r="CC107" s="18">
        <f t="shared" si="245"/>
        <v>-3.5220477275405448</v>
      </c>
      <c r="CD107" s="18">
        <f t="shared" si="245"/>
        <v>-3.9789962414155555</v>
      </c>
      <c r="CE107" s="18">
        <f t="shared" si="246"/>
        <v>-4.5353909025194987</v>
      </c>
      <c r="CG107" s="18">
        <f t="shared" si="247"/>
        <v>-3.8269210494130901</v>
      </c>
      <c r="CH107" s="18">
        <f t="shared" si="248"/>
        <v>1.8158479441832132</v>
      </c>
      <c r="CI107" s="18">
        <f t="shared" si="249"/>
        <v>-0.94837380834678076</v>
      </c>
      <c r="CK107" t="str">
        <f t="shared" ref="CK107" si="270">BO107</f>
        <v>92 Elementary administration and service occupations</v>
      </c>
      <c r="CL107" s="18">
        <f t="shared" si="250"/>
        <v>-6.1724062604701979</v>
      </c>
      <c r="CM107" s="18">
        <f t="shared" si="250"/>
        <v>-3.5899965938940959</v>
      </c>
      <c r="CN107" s="18">
        <f t="shared" si="250"/>
        <v>-11.910736704512125</v>
      </c>
      <c r="CO107" s="18">
        <f t="shared" si="250"/>
        <v>-6.5732756031252615</v>
      </c>
      <c r="CP107" s="18">
        <f t="shared" si="251"/>
        <v>-8.0947092580545892</v>
      </c>
      <c r="CR107" s="18">
        <f t="shared" si="252"/>
        <v>-8.3874283666339302</v>
      </c>
      <c r="CS107" s="18">
        <f t="shared" si="253"/>
        <v>0.92480481444423557</v>
      </c>
      <c r="CT107" s="18">
        <f t="shared" si="254"/>
        <v>-5.6672816036961731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9.2941622291478723</v>
      </c>
      <c r="C109" s="26">
        <f>IF(AND(D$6-C$6 &lt;&gt; 0,C35&lt;&gt;0,D35&lt;&gt;0),(EXP(LN(D35/C35)/(D$6-C$6))-1)*100,0)</f>
        <v>-2.6484123913562141</v>
      </c>
      <c r="D109" s="26">
        <f>IF(AND(E$6-D$6 &lt;&gt; 0,D35&lt;&gt;0,E35&lt;&gt;0),(EXP(LN(E35/D35)/(E$6-D$6))-1)*100,0)</f>
        <v>5.2703789098793141</v>
      </c>
      <c r="E109" s="26">
        <f>IF(AND(F$6-E$6 &lt;&gt; 0,E35&lt;&gt;0,F35&lt;&gt;0),(EXP(LN(F35/E35)/(F$6-E$6))-1)*100,0)</f>
        <v>3.9521193960940559</v>
      </c>
      <c r="F109" s="26">
        <f>IF(AND(F$6-C$6 &lt;&gt; 0,C35&lt;&gt;0,F35&lt;&gt;0),(EXP(LN(F35/C35)/(F$6-C$6))-1)*100,0)</f>
        <v>3.9352740989406554</v>
      </c>
      <c r="H109" s="26">
        <f t="shared" ref="H109" si="271">IF($F$6-$D$6 &lt;&gt; 0,(EXP(LN(1+(H72/100))/($F$6-$D$6))-1)*100,0)</f>
        <v>4.3896947230265493</v>
      </c>
      <c r="I109" s="26">
        <f t="shared" ref="I109" si="272">IF(D35&gt;0,((1+(I35/D35))^(1/($F$6-$D$6))-1)*100,0)</f>
        <v>3.4957545106826693</v>
      </c>
      <c r="J109" s="26">
        <f t="shared" ref="J109" si="273">IF($F$6-$D$6 &lt;&gt; 0,(EXP(LN(1+(J72/100))/($F$6-$D$6))-1)*100,0)</f>
        <v>6.5202452402582045</v>
      </c>
      <c r="L109" s="24" t="str">
        <f>L35</f>
        <v>All occupations</v>
      </c>
      <c r="M109" s="26">
        <f>IF(AND(N$6-M$6 &lt;&gt; 0,M35&lt;&gt;0,N35&lt;&gt;0),(EXP(LN(N35/M35)/(N$6-M$6))-1)*100,0)</f>
        <v>10.029574902292438</v>
      </c>
      <c r="N109" s="26">
        <f>IF(AND(O$6-N$6 &lt;&gt; 0,N35&lt;&gt;0,O35&lt;&gt;0),(EXP(LN(O35/N35)/(O$6-N$6))-1)*100,0)</f>
        <v>-0.20060881389345475</v>
      </c>
      <c r="O109" s="26">
        <f>IF(AND(P$6-O$6 &lt;&gt; 0,O35&lt;&gt;0,P35&lt;&gt;0),(EXP(LN(P35/O35)/(P$6-O$6))-1)*100,0)</f>
        <v>4.9911887789471754</v>
      </c>
      <c r="P109" s="26">
        <f>IF(AND(Q$6-P$6 &lt;&gt; 0,P35&lt;&gt;0,Q35&lt;&gt;0),(EXP(LN(Q35/P35)/(Q$6-P$6))-1)*100,0)</f>
        <v>4.010746623749939</v>
      </c>
      <c r="Q109" s="26">
        <f>IF(AND(Q$6-N$6 &lt;&gt; 0,N35&lt;&gt;0,Q35&lt;&gt;0),(EXP(LN(Q35/N35)/(Q$6-N$6))-1)*100,0)</f>
        <v>4.047019374285532</v>
      </c>
      <c r="S109" s="26">
        <f t="shared" ref="S109" si="274">IF($F$6-$D$6 &lt;&gt; 0,(EXP(LN(1+(S72/100))/($F$6-$D$6))-1)*100,0)</f>
        <v>4.3365391312397472</v>
      </c>
      <c r="T109" s="26">
        <f t="shared" ref="T109" si="275">IF(O35&gt;0,((1+(T35/O35))^(1/($F$6-$D$6))-1)*100,0)</f>
        <v>3.6103932329908162</v>
      </c>
      <c r="U109" s="26">
        <f t="shared" ref="U109" si="276">IF($F$6-$D$6 &lt;&gt; 0,(EXP(LN(1+(U72/100))/($F$6-$D$6))-1)*100,0)</f>
        <v>6.5574282958989372</v>
      </c>
      <c r="W109" s="24" t="str">
        <f>W35</f>
        <v>All occupations</v>
      </c>
      <c r="X109" s="26">
        <f>IF(AND(Y$6-X$6 &lt;&gt; 0,X35&lt;&gt;0,Y35&lt;&gt;0),(EXP(LN(Y35/X35)/(Y$6-X$6))-1)*100,0)</f>
        <v>1.2231880341838419</v>
      </c>
      <c r="Y109" s="26">
        <f>IF(AND(Z$6-Y$6 &lt;&gt; 0,Y35&lt;&gt;0,Z35&lt;&gt;0),(EXP(LN(Z35/Y35)/(Z$6-Y$6))-1)*100,0)</f>
        <v>11.416989896815366</v>
      </c>
      <c r="Z109" s="26">
        <f>IF(AND(AA$6-Z$6 &lt;&gt; 0,Z35&lt;&gt;0,AA35&lt;&gt;0),(EXP(LN(AA35/Z35)/(AA$6-Z$6))-1)*100,0)</f>
        <v>1.3401780190856361</v>
      </c>
      <c r="AA109" s="26">
        <f>IF(AND(AB$6-AA$6 &lt;&gt; 0,AA35&lt;&gt;0,AB35&lt;&gt;0),(EXP(LN(AB35/AA35)/(AB$6-AA$6))-1)*100,0)</f>
        <v>1.4297522290563247</v>
      </c>
      <c r="AB109" s="26">
        <f>IF(AND(AB$6-Y$6 &lt;&gt; 0,Y35&lt;&gt;0,AB35&lt;&gt;0),(EXP(LN(AB35/Y35)/(AB$6-Y$6))-1)*100,0)</f>
        <v>1.9986881954657365</v>
      </c>
      <c r="AD109" s="26">
        <f t="shared" ref="AD109" si="277">IF($F$6-$D$6 &lt;&gt; 0,(EXP(LN(1+(AD72/100))/($F$6-$D$6))-1)*100,0)</f>
        <v>1.3998853653742094</v>
      </c>
      <c r="AE109" s="26">
        <f t="shared" ref="AE109" si="278">IF(Z35&gt;0,((1+(AE35/Z35))^(1/($F$6-$D$6))-1)*100,0)</f>
        <v>3.2480013544771591</v>
      </c>
      <c r="AF109" s="26">
        <f t="shared" ref="AF109" si="279">IF($F$6-$D$6 &lt;&gt; 0,(EXP(LN(1+(AF72/100))/($F$6-$D$6))-1)*100,0)</f>
        <v>4.1754390608454095</v>
      </c>
      <c r="AH109" s="24" t="str">
        <f>AH35</f>
        <v>All occupations</v>
      </c>
      <c r="AI109" s="26">
        <f>IF(AND(AJ$6-AI$6 &lt;&gt; 0,AI35&lt;&gt;0,AJ35&lt;&gt;0),(EXP(LN(AJ35/AI35)/(AJ$6-AI$6))-1)*100,0)</f>
        <v>-0.92113442251282596</v>
      </c>
      <c r="AJ109" s="26">
        <f>IF(AND(AK$6-AJ$6 &lt;&gt; 0,AJ35&lt;&gt;0,AK35&lt;&gt;0),(EXP(LN(AK35/AJ35)/(AK$6-AJ$6))-1)*100,0)</f>
        <v>11.947233311151439</v>
      </c>
      <c r="AK109" s="26">
        <f>IF(AND(AL$6-AK$6 &lt;&gt; 0,AK35&lt;&gt;0,AL35&lt;&gt;0),(EXP(LN(AL35/AK35)/(AL$6-AK$6))-1)*100,0)</f>
        <v>-0.2325637632092481</v>
      </c>
      <c r="AL109" s="26">
        <f>IF(AND(AM$6-AL$6 &lt;&gt; 0,AL35&lt;&gt;0,AM35&lt;&gt;0),(EXP(LN(AM35/AL35)/(AM$6-AL$6))-1)*100,0)</f>
        <v>1.0968744266540709</v>
      </c>
      <c r="AM109" s="26">
        <f>IF(AND(AM$6-AJ$6 &lt;&gt; 0,AJ35&lt;&gt;0,AM35&lt;&gt;0),(EXP(LN(AM35/AJ35)/(AM$6-AJ$6))-1)*100,0)</f>
        <v>1.3230885667044001</v>
      </c>
      <c r="AO109" s="26">
        <f t="shared" ref="AO109" si="280">IF($F$6-$D$6 &lt;&gt; 0,(EXP(LN(1+(AO72/100))/($F$6-$D$6))-1)*100,0)</f>
        <v>0.65177156892086696</v>
      </c>
      <c r="AP109" s="26">
        <f t="shared" ref="AP109" si="281">IF(AK35&gt;0,((1+(AP35/AK35))^(1/($F$6-$D$6))-1)*100,0)</f>
        <v>2.9750347879453409</v>
      </c>
      <c r="AQ109" s="26">
        <f t="shared" ref="AQ109" si="282">IF($F$6-$D$6 &lt;&gt; 0,(EXP(LN(1+(AQ72/100))/($F$6-$D$6))-1)*100,0)</f>
        <v>3.4143278648767206</v>
      </c>
      <c r="AS109" s="24" t="str">
        <f>AS35</f>
        <v>All occupations</v>
      </c>
      <c r="AT109" s="26">
        <f>IF(AND(AU$6-AT$6 &lt;&gt; 0,AT35&lt;&gt;0,AU35&lt;&gt;0),(EXP(LN(AU35/AT35)/(AU$6-AT$6))-1)*100,0)</f>
        <v>0.10669925305661909</v>
      </c>
      <c r="AU109" s="26">
        <f>IF(AND(AV$6-AU$6 &lt;&gt; 0,AU35&lt;&gt;0,AV35&lt;&gt;0),(EXP(LN(AV35/AU35)/(AV$6-AU$6))-1)*100,0)</f>
        <v>9.9208117611585322</v>
      </c>
      <c r="AV109" s="26">
        <f>IF(AND(AW$6-AV$6 &lt;&gt; 0,AV35&lt;&gt;0,AW35&lt;&gt;0),(EXP(LN(AW35/AV35)/(AW$6-AV$6))-1)*100,0)</f>
        <v>0.79937474112805607</v>
      </c>
      <c r="AW109" s="26">
        <f>IF(AND(AX$6-AW$6 &lt;&gt; 0,AW35&lt;&gt;0,AX35&lt;&gt;0),(EXP(LN(AX35/AW35)/(AX$6-AW$6))-1)*100,0)</f>
        <v>1.4041067712941668</v>
      </c>
      <c r="AX109" s="26">
        <f>IF(AND(AX$6-AU$6 &lt;&gt; 0,AU35&lt;&gt;0,AX35&lt;&gt;0),(EXP(LN(AX35/AU35)/(AX$6-AU$6))-1)*100,0)</f>
        <v>1.7261913652023342</v>
      </c>
      <c r="AZ109" s="26">
        <f t="shared" ref="AZ109" si="283">IF($F$6-$D$6 &lt;&gt; 0,(EXP(LN(1+(AZ72/100))/($F$6-$D$6))-1)*100,0)</f>
        <v>1.2021273871306137</v>
      </c>
      <c r="BA109" s="26">
        <f t="shared" ref="BA109" si="284">IF(AV35&gt;0,((1+(BA35/AV35))^(1/($F$6-$D$6))-1)*100,0)</f>
        <v>3.0274335829004295</v>
      </c>
      <c r="BB109" s="26">
        <f t="shared" ref="BB109" si="285">IF($F$6-$D$6 &lt;&gt; 0,(EXP(LN(1+(BB72/100))/($F$6-$D$6))-1)*100,0)</f>
        <v>3.8427058870962094</v>
      </c>
      <c r="BD109" s="24" t="str">
        <f>BD35</f>
        <v>All occupations</v>
      </c>
      <c r="BE109" s="26">
        <f>IF(AND(BF$6-BE$6 &lt;&gt; 0,BE35&lt;&gt;0,BF35&lt;&gt;0),(EXP(LN(BF35/BE35)/(BF$6-BE$6))-1)*100,0)</f>
        <v>3.391958945745932</v>
      </c>
      <c r="BF109" s="26">
        <f>IF(AND(BG$6-BF$6 &lt;&gt; 0,BF35&lt;&gt;0,BG35&lt;&gt;0),(EXP(LN(BG35/BF35)/(BG$6-BF$6))-1)*100,0)</f>
        <v>-4.5745392523042767</v>
      </c>
      <c r="BG109" s="26">
        <f>IF(AND(BH$6-BG$6 &lt;&gt; 0,BG35&lt;&gt;0,BH35&lt;&gt;0),(EXP(LN(BH35/BG35)/(BH$6-BG$6))-1)*100,0)</f>
        <v>0.78430521428272115</v>
      </c>
      <c r="BH109" s="26">
        <f>IF(AND(BI$6-BH$6 &lt;&gt; 0,BH35&lt;&gt;0,BI35&lt;&gt;0),(EXP(LN(BI35/BH35)/(BI$6-BH$6))-1)*100,0)</f>
        <v>4.9791790846209771E-2</v>
      </c>
      <c r="BI109" s="26">
        <f>IF(AND(BI$6-BF$6 &lt;&gt; 0,BF35&lt;&gt;0,BI35&lt;&gt;0),(EXP(LN(BI35/BF35)/(BI$6-BF$6))-1)*100,0)</f>
        <v>-1.7401877405587296E-2</v>
      </c>
      <c r="BK109" s="26">
        <f t="shared" ref="BK109" si="286">IF($F$6-$D$6 &lt;&gt; 0,(EXP(LN(1+(BK72/100))/($F$6-$D$6))-1)*100,0)</f>
        <v>0.29403287329392569</v>
      </c>
      <c r="BL109" s="26">
        <f t="shared" ref="BL109" si="287">IF(BG35&gt;0,((1+(BL35/BG35))^(1/($F$6-$D$6))-1)*100,0)</f>
        <v>2.5795830142344878</v>
      </c>
      <c r="BM109" s="26">
        <f t="shared" ref="BM109" si="288">IF($F$6-$D$6 &lt;&gt; 0,(EXP(LN(1+(BM72/100))/($F$6-$D$6))-1)*100,0)</f>
        <v>2.7867655221713639</v>
      </c>
      <c r="BO109" s="24" t="str">
        <f>BO35</f>
        <v>All occupations</v>
      </c>
      <c r="BP109" s="26">
        <f>IF(AND(BQ$6-BP$6 &lt;&gt; 0,BP35&lt;&gt;0,BQ35&lt;&gt;0),(EXP(LN(BQ35/BP35)/(BQ$6-BP$6))-1)*100,0)</f>
        <v>2.447398448570115</v>
      </c>
      <c r="BQ109" s="26">
        <f>IF(AND(BR$6-BQ$6 &lt;&gt; 0,BQ35&lt;&gt;0,BR35&lt;&gt;0),(EXP(LN(BR35/BQ35)/(BR$6-BQ$6))-1)*100,0)</f>
        <v>-13.619978046109459</v>
      </c>
      <c r="BR109" s="26">
        <f>IF(AND(BS$6-BR$6 &lt;&gt; 0,BR35&lt;&gt;0,BS35&lt;&gt;0),(EXP(LN(BS35/BR35)/(BS$6-BR$6))-1)*100,0)</f>
        <v>1.1810514342802225</v>
      </c>
      <c r="BS109" s="26">
        <f>IF(AND(BT$6-BS$6 &lt;&gt; 0,BS35&lt;&gt;0,BT35&lt;&gt;0),(EXP(LN(BT35/BS35)/(BT$6-BS$6))-1)*100,0)</f>
        <v>-1.1764389521855434</v>
      </c>
      <c r="BT109" s="26">
        <f>IF(AND(BT$6-BQ$6 &lt;&gt; 0,BQ35&lt;&gt;0,BT35&lt;&gt;0),(EXP(LN(BT35/BQ35)/(BT$6-BQ$6))-1)*100,0)</f>
        <v>-1.2795468340372262</v>
      </c>
      <c r="BV109" s="26">
        <f t="shared" ref="BV109" si="289">IF($F$6-$D$6 &lt;&gt; 0,(EXP(LN(1+(BV72/100))/($F$6-$D$6))-1)*100,0)</f>
        <v>-0.39677610518076278</v>
      </c>
      <c r="BW109" s="26">
        <f t="shared" ref="BW109" si="290">IF(BR35&gt;0,((1+(BW35/BR35))^(1/($F$6-$D$6))-1)*100,0)</f>
        <v>2.644650741195842</v>
      </c>
      <c r="BX109" s="26">
        <f t="shared" ref="BX109" si="291">IF($F$6-$D$6 &lt;&gt; 0,(EXP(LN(1+(BX72/100))/($F$6-$D$6))-1)*100,0)</f>
        <v>2.3718301713441914</v>
      </c>
      <c r="BZ109" s="24" t="str">
        <f>BZ35</f>
        <v>All occupations</v>
      </c>
      <c r="CA109" s="26">
        <f>IF(AND(CB$6-CA$6 &lt;&gt; 0,CA35&lt;&gt;0,CB35&lt;&gt;0),(EXP(LN(CB35/CA35)/(CB$6-CA$6))-1)*100,0)</f>
        <v>-0.37828108602989685</v>
      </c>
      <c r="CB109" s="26">
        <f>IF(AND(CC$6-CB$6 &lt;&gt; 0,CB35&lt;&gt;0,CC35&lt;&gt;0),(EXP(LN(CC35/CB35)/(CC$6-CB$6))-1)*100,0)</f>
        <v>-8.9268173316165544</v>
      </c>
      <c r="CC109" s="26">
        <f>IF(AND(CD$6-CC$6 &lt;&gt; 0,CC35&lt;&gt;0,CD35&lt;&gt;0),(EXP(LN(CD35/CC35)/(CD$6-CC$6))-1)*100,0)</f>
        <v>-2.6256317646534688</v>
      </c>
      <c r="CD109" s="26">
        <f>IF(AND(CE$6-CD$6 &lt;&gt; 0,CD35&lt;&gt;0,CE35&lt;&gt;0),(EXP(LN(CE35/CD35)/(CE$6-CD$6))-1)*100,0)</f>
        <v>-4.4459248417426771</v>
      </c>
      <c r="CE109" s="26">
        <f>IF(AND(CE$6-CB$6 &lt;&gt; 0,CB35&lt;&gt;0,CE35&lt;&gt;0),(EXP(LN(CE35/CB35)/(CE$6-CB$6))-1)*100,0)</f>
        <v>-4.1688677111870636</v>
      </c>
      <c r="CG109" s="26">
        <f t="shared" ref="CG109" si="292">IF($F$6-$D$6 &lt;&gt; 0,(EXP(LN(1+(CG72/100))/($F$6-$D$6))-1)*100,0)</f>
        <v>-3.842973145054096</v>
      </c>
      <c r="CH109" s="26">
        <f t="shared" ref="CH109" si="293">IF(CC35&gt;0,((1+(CH35/CC35))^(1/($F$6-$D$6))-1)*100,0)</f>
        <v>1.8361042858640264</v>
      </c>
      <c r="CI109" s="26">
        <f t="shared" ref="CI109" si="294">IF($F$6-$D$6 &lt;&gt; 0,(EXP(LN(1+(CI72/100))/($F$6-$D$6))-1)*100,0)</f>
        <v>-0.92918897415746882</v>
      </c>
      <c r="CK109" s="24" t="str">
        <f>CK35</f>
        <v>All occupations</v>
      </c>
      <c r="CL109" s="26">
        <f>IF(AND(CM$6-CL$6 &lt;&gt; 0,CL35&lt;&gt;0,CM35&lt;&gt;0),(EXP(LN(CM35/CL35)/(CM$6-CL$6))-1)*100,0)</f>
        <v>-3.390570881628141</v>
      </c>
      <c r="CM109" s="26">
        <f>IF(AND(CN$6-CM$6 &lt;&gt; 0,CM35&lt;&gt;0,CN35&lt;&gt;0),(EXP(LN(CN35/CM35)/(CN$6-CM$6))-1)*100,0)</f>
        <v>-1.1204102684198025</v>
      </c>
      <c r="CN109" s="26">
        <f>IF(AND(CO$6-CN$6 &lt;&gt; 0,CN35&lt;&gt;0,CO35&lt;&gt;0),(EXP(LN(CO35/CN35)/(CO$6-CN$6))-1)*100,0)</f>
        <v>-8.3663356844670851</v>
      </c>
      <c r="CO109" s="26">
        <f>IF(AND(CP$6-CO$6 &lt;&gt; 0,CO35&lt;&gt;0,CP35&lt;&gt;0),(EXP(LN(CP35/CO35)/(CP$6-CO$6))-1)*100,0)</f>
        <v>-4.5110471315104261</v>
      </c>
      <c r="CP109" s="26">
        <f>IF(AND(CP$6-CM$6 &lt;&gt; 0,CM35&lt;&gt;0,CP35&lt;&gt;0),(EXP(LN(CP35/CM35)/(CP$6-CM$6))-1)*100,0)</f>
        <v>-5.5271369432891131</v>
      </c>
      <c r="CR109" s="26">
        <f t="shared" ref="CR109" si="295">IF($F$6-$D$6 &lt;&gt; 0,(EXP(LN(1+(CR72/100))/($F$6-$D$6))-1)*100,0)</f>
        <v>-5.8138369062053386</v>
      </c>
      <c r="CS109" s="26">
        <f t="shared" ref="CS109" si="296">IF(CN35&gt;0,((1+(CS35/CN35))^(1/($F$6-$D$6))-1)*100,0)</f>
        <v>1.2441127338141511</v>
      </c>
      <c r="CT109" s="26">
        <f t="shared" ref="CT109" si="297">IF($F$6-$D$6 &lt;&gt; 0,(EXP(LN(1+(CT72/100))/($F$6-$D$6))-1)*100,0)</f>
        <v>-3.2312743420973344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Greater Birmingham and Solihull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Greater Birmingham and Solihull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Greater Birmingham and Solihull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Greater Birmingham and Solihull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Greater Birmingham and Solihull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Greater Birmingham and Solihull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Greater Birmingham and Solihull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Greater Birmingham and Solihull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Greater Birmingham and Solihull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0.33225380647394587</v>
      </c>
      <c r="C119" s="27">
        <f t="shared" si="299"/>
        <v>-5.4646090887579324E-2</v>
      </c>
      <c r="D119" s="27">
        <f t="shared" si="299"/>
        <v>0.17542347689808768</v>
      </c>
      <c r="E119" s="27">
        <f t="shared" si="299"/>
        <v>0.63855447333790782</v>
      </c>
      <c r="F119" s="27">
        <f t="shared" ref="F119:F144" si="300">F8-D8</f>
        <v>0.81397795023599551</v>
      </c>
      <c r="L119" t="str">
        <f>A119</f>
        <v>11 Corporate managers and directors</v>
      </c>
      <c r="M119" s="27">
        <f t="shared" ref="M119:P144" si="301">N8-M8</f>
        <v>3.5242668107738142</v>
      </c>
      <c r="N119" s="27">
        <f t="shared" si="301"/>
        <v>-0.25131333187419358</v>
      </c>
      <c r="O119" s="27">
        <f t="shared" si="301"/>
        <v>1.2059486357135842</v>
      </c>
      <c r="P119" s="27">
        <f t="shared" si="301"/>
        <v>5.0503291284794667</v>
      </c>
      <c r="Q119" s="27">
        <f t="shared" ref="Q119:Q144" si="302">Q8-O8</f>
        <v>6.2562777641930509</v>
      </c>
      <c r="W119" t="str">
        <f>A119</f>
        <v>11 Corporate managers and directors</v>
      </c>
      <c r="X119" s="27">
        <f t="shared" ref="X119:AA144" si="303">Y8-X8</f>
        <v>2.5852931077864021</v>
      </c>
      <c r="Y119" s="27">
        <f t="shared" si="303"/>
        <v>1.4836517459583511</v>
      </c>
      <c r="Z119" s="27">
        <f t="shared" si="303"/>
        <v>-1.4657286494143023</v>
      </c>
      <c r="AA119" s="27">
        <f t="shared" si="303"/>
        <v>2.5481186179656312</v>
      </c>
      <c r="AB119" s="27">
        <f t="shared" ref="AB119:AB144" si="304">AB8-Z8</f>
        <v>1.082389968551329</v>
      </c>
      <c r="AH119" t="str">
        <f>L119</f>
        <v>11 Corporate managers and directors</v>
      </c>
      <c r="AI119" s="27">
        <f t="shared" ref="AI119:AL144" si="305">AJ8-AI8</f>
        <v>0.28510595400150818</v>
      </c>
      <c r="AJ119" s="27">
        <f t="shared" si="305"/>
        <v>0.38422308706204467</v>
      </c>
      <c r="AK119" s="27">
        <f t="shared" si="305"/>
        <v>-0.43927985179529738</v>
      </c>
      <c r="AL119" s="27">
        <f t="shared" si="305"/>
        <v>0.28129912979061578</v>
      </c>
      <c r="AM119" s="27">
        <f t="shared" ref="AM119:AM144" si="306">AM8-AK8</f>
        <v>-0.15798072200468161</v>
      </c>
      <c r="AS119" t="str">
        <f>W119</f>
        <v>11 Corporate managers and directors</v>
      </c>
      <c r="AT119" s="27">
        <f t="shared" ref="AT119:AW144" si="307">AU8-AT8</f>
        <v>0.44429013437644826</v>
      </c>
      <c r="AU119" s="27">
        <f t="shared" si="307"/>
        <v>0.35863764866807823</v>
      </c>
      <c r="AV119" s="27">
        <f t="shared" si="307"/>
        <v>-0.80320223422275294</v>
      </c>
      <c r="AW119" s="27">
        <f t="shared" si="307"/>
        <v>0.31645677317864518</v>
      </c>
      <c r="AX119" s="27">
        <f t="shared" ref="AX119:AX144" si="308">AX8-AV8</f>
        <v>-0.48674546104410776</v>
      </c>
      <c r="BD119" t="str">
        <f>AH119</f>
        <v>11 Corporate managers and directors</v>
      </c>
      <c r="BE119" s="27">
        <f t="shared" ref="BE119:BH144" si="309">BF8-BE8</f>
        <v>3.315905882877372</v>
      </c>
      <c r="BF119" s="27">
        <f t="shared" si="309"/>
        <v>0.27468449602182865</v>
      </c>
      <c r="BG119" s="27">
        <f t="shared" si="309"/>
        <v>-1.5687642355144806</v>
      </c>
      <c r="BH119" s="27">
        <f t="shared" si="309"/>
        <v>0.72029581025583234</v>
      </c>
      <c r="BI119" s="27">
        <f t="shared" ref="BI119:BI144" si="310">BI8-BG8</f>
        <v>-0.8484684252586483</v>
      </c>
      <c r="BO119" t="str">
        <f>AS119</f>
        <v>11 Corporate managers and directors</v>
      </c>
      <c r="BP119" s="27">
        <f t="shared" ref="BP119:BS144" si="311">BQ8-BP8</f>
        <v>1.9827243912740489</v>
      </c>
      <c r="BQ119" s="27">
        <f t="shared" si="311"/>
        <v>-0.81499139472944293</v>
      </c>
      <c r="BR119" s="27">
        <f t="shared" si="311"/>
        <v>-1.2725542657973641</v>
      </c>
      <c r="BS119" s="27">
        <f t="shared" si="311"/>
        <v>-1.1979540329703493</v>
      </c>
      <c r="BT119" s="27">
        <f t="shared" ref="BT119:BT144" si="312">BT8-BR8</f>
        <v>-2.4705082987677134</v>
      </c>
      <c r="BZ119" t="str">
        <f>BD119</f>
        <v>11 Corporate managers and directors</v>
      </c>
      <c r="CA119" s="68">
        <f t="shared" ref="CA119:CD144" si="313">CB8-CA8</f>
        <v>0.89131231996588411</v>
      </c>
      <c r="CB119" s="68">
        <f t="shared" si="313"/>
        <v>0.25793883602648204</v>
      </c>
      <c r="CC119" s="68">
        <f t="shared" si="313"/>
        <v>-1.8189453908404332</v>
      </c>
      <c r="CD119" s="68">
        <f t="shared" si="313"/>
        <v>-1.6929538799787336</v>
      </c>
      <c r="CE119" s="68">
        <f t="shared" ref="CE119:CE144" si="314">CE8-CC8</f>
        <v>-3.5118992708191668</v>
      </c>
      <c r="CK119" t="str">
        <f>BO119</f>
        <v>11 Corporate managers and directors</v>
      </c>
      <c r="CL119" s="68">
        <f t="shared" ref="CL119:CO144" si="315">CM8-CL8</f>
        <v>0.26965978819416514</v>
      </c>
      <c r="CM119" s="68">
        <f t="shared" si="315"/>
        <v>0.2185419883002151</v>
      </c>
      <c r="CN119" s="68">
        <f t="shared" si="315"/>
        <v>-0.88902227143491674</v>
      </c>
      <c r="CO119" s="68">
        <f t="shared" si="315"/>
        <v>-0.28705180850214829</v>
      </c>
      <c r="CP119" s="68">
        <f t="shared" ref="CP119:CP144" si="316">CP8-CN8</f>
        <v>-1.176074079937065</v>
      </c>
    </row>
    <row r="120" spans="1:94" x14ac:dyDescent="0.2">
      <c r="A120" t="str">
        <f t="shared" si="298"/>
        <v>12 Other managers and proprietors</v>
      </c>
      <c r="B120" s="27">
        <f t="shared" si="299"/>
        <v>9.1397058692152783E-2</v>
      </c>
      <c r="C120" s="27">
        <f t="shared" si="299"/>
        <v>-2.8863404436344831E-2</v>
      </c>
      <c r="D120" s="27">
        <f t="shared" si="299"/>
        <v>0.10533850007796347</v>
      </c>
      <c r="E120" s="27">
        <f t="shared" si="299"/>
        <v>0.29151038212937919</v>
      </c>
      <c r="F120" s="27">
        <f t="shared" si="300"/>
        <v>0.39684888220734266</v>
      </c>
      <c r="L120" t="str">
        <f t="shared" ref="L120:L143" si="317">A120</f>
        <v>12 Other managers and proprietors</v>
      </c>
      <c r="M120" s="27">
        <f t="shared" si="301"/>
        <v>0.95314371429801081</v>
      </c>
      <c r="N120" s="27">
        <f t="shared" si="301"/>
        <v>3.988686366037264E-2</v>
      </c>
      <c r="O120" s="27">
        <f t="shared" si="301"/>
        <v>0.91991621537351431</v>
      </c>
      <c r="P120" s="27">
        <f t="shared" si="301"/>
        <v>2.7882841214064635</v>
      </c>
      <c r="Q120" s="27">
        <f t="shared" si="302"/>
        <v>3.7082003367799778</v>
      </c>
      <c r="W120" t="str">
        <f t="shared" ref="W120:W143" si="318">A120</f>
        <v>12 Other managers and proprietors</v>
      </c>
      <c r="X120" s="27">
        <f t="shared" si="303"/>
        <v>0.23470996598086113</v>
      </c>
      <c r="Y120" s="27">
        <f t="shared" si="303"/>
        <v>0.80627018674662931</v>
      </c>
      <c r="Z120" s="27">
        <f t="shared" si="303"/>
        <v>0.53118992605016579</v>
      </c>
      <c r="AA120" s="27">
        <f t="shared" si="303"/>
        <v>1.7970900463954207</v>
      </c>
      <c r="AB120" s="27">
        <f t="shared" si="304"/>
        <v>2.3282799724455865</v>
      </c>
      <c r="AH120" t="str">
        <f t="shared" ref="AH120:AH143" si="319">L120</f>
        <v>12 Other managers and proprietors</v>
      </c>
      <c r="AI120" s="27">
        <f t="shared" si="305"/>
        <v>3.3258434654397373E-3</v>
      </c>
      <c r="AJ120" s="27">
        <f t="shared" si="305"/>
        <v>0.32131201794961073</v>
      </c>
      <c r="AK120" s="27">
        <f t="shared" si="305"/>
        <v>-1.4112561737932294E-2</v>
      </c>
      <c r="AL120" s="27">
        <f t="shared" si="305"/>
        <v>0.50504282165995673</v>
      </c>
      <c r="AM120" s="27">
        <f t="shared" si="306"/>
        <v>0.49093025992202444</v>
      </c>
      <c r="AS120" t="str">
        <f t="shared" ref="AS120:AS143" si="320">W120</f>
        <v>12 Other managers and proprietors</v>
      </c>
      <c r="AT120" s="27">
        <f t="shared" si="307"/>
        <v>5.1487072295238967E-2</v>
      </c>
      <c r="AU120" s="27">
        <f t="shared" si="307"/>
        <v>0.25354035313201706</v>
      </c>
      <c r="AV120" s="27">
        <f t="shared" si="307"/>
        <v>0.12766841356787051</v>
      </c>
      <c r="AW120" s="27">
        <f t="shared" si="307"/>
        <v>0.4259002114635928</v>
      </c>
      <c r="AX120" s="27">
        <f t="shared" si="308"/>
        <v>0.55356862503146331</v>
      </c>
      <c r="BD120" t="str">
        <f t="shared" ref="BD120:BD143" si="321">AH120</f>
        <v>12 Other managers and proprietors</v>
      </c>
      <c r="BE120" s="27">
        <f t="shared" si="309"/>
        <v>0.37646690333943589</v>
      </c>
      <c r="BF120" s="27">
        <f t="shared" si="309"/>
        <v>-1.8186271456414715E-2</v>
      </c>
      <c r="BG120" s="27">
        <f t="shared" si="309"/>
        <v>-7.5841321740206524E-2</v>
      </c>
      <c r="BH120" s="27">
        <f t="shared" si="309"/>
        <v>0.16696200722934762</v>
      </c>
      <c r="BI120" s="27">
        <f t="shared" si="310"/>
        <v>9.1120685489141096E-2</v>
      </c>
      <c r="BO120" t="str">
        <f t="shared" ref="BO120:BO143" si="322">AS120</f>
        <v>12 Other managers and proprietors</v>
      </c>
      <c r="BP120" s="27">
        <f t="shared" si="311"/>
        <v>0.43684165223491789</v>
      </c>
      <c r="BQ120" s="27">
        <f t="shared" si="311"/>
        <v>-0.13619470335088923</v>
      </c>
      <c r="BR120" s="27">
        <f t="shared" si="311"/>
        <v>0.2979811499731202</v>
      </c>
      <c r="BS120" s="27">
        <f t="shared" si="311"/>
        <v>-0.23574427760615624</v>
      </c>
      <c r="BT120" s="27">
        <f t="shared" si="312"/>
        <v>6.2236872366963958E-2</v>
      </c>
      <c r="BZ120" t="str">
        <f t="shared" ref="BZ120:BZ143" si="323">BD120</f>
        <v>12 Other managers and proprietors</v>
      </c>
      <c r="CA120" s="68">
        <f t="shared" si="313"/>
        <v>0.11920727251388286</v>
      </c>
      <c r="CB120" s="68">
        <f t="shared" si="313"/>
        <v>4.8638541494937737E-2</v>
      </c>
      <c r="CC120" s="68">
        <f t="shared" si="313"/>
        <v>-0.34334585939686013</v>
      </c>
      <c r="CD120" s="68">
        <f t="shared" si="313"/>
        <v>-0.88800096264076078</v>
      </c>
      <c r="CE120" s="68">
        <f t="shared" si="314"/>
        <v>-1.2313468220376209</v>
      </c>
      <c r="CK120" t="str">
        <f t="shared" ref="CK120:CK143" si="324">BO120</f>
        <v>12 Other managers and proprietors</v>
      </c>
      <c r="CL120" s="68">
        <f t="shared" si="315"/>
        <v>-0.1526732314710586</v>
      </c>
      <c r="CM120" s="68">
        <f t="shared" si="315"/>
        <v>3.3682678748748529E-2</v>
      </c>
      <c r="CN120" s="68">
        <f t="shared" si="315"/>
        <v>-0.46012395496037728</v>
      </c>
      <c r="CO120" s="68">
        <f t="shared" si="315"/>
        <v>-0.37853056774485871</v>
      </c>
      <c r="CP120" s="68">
        <f t="shared" si="316"/>
        <v>-0.83865452270523599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1.00056940918263</v>
      </c>
      <c r="C121" s="27">
        <f t="shared" si="299"/>
        <v>-0.2782507289955154</v>
      </c>
      <c r="D121" s="27">
        <f t="shared" si="299"/>
        <v>1.220783780601582</v>
      </c>
      <c r="E121" s="27">
        <f t="shared" si="299"/>
        <v>1.7330370985150454</v>
      </c>
      <c r="F121" s="27">
        <f t="shared" si="300"/>
        <v>2.9538208791166274</v>
      </c>
      <c r="L121" t="str">
        <f t="shared" si="317"/>
        <v>21 Science, research, engineering and technology professionals</v>
      </c>
      <c r="M121" s="27">
        <f t="shared" si="301"/>
        <v>4.0377893305564534</v>
      </c>
      <c r="N121" s="27">
        <f t="shared" si="301"/>
        <v>-0.50151161893297314</v>
      </c>
      <c r="O121" s="27">
        <f t="shared" si="301"/>
        <v>5.813440020191706</v>
      </c>
      <c r="P121" s="27">
        <f t="shared" si="301"/>
        <v>8.2911350451189492</v>
      </c>
      <c r="Q121" s="27">
        <f t="shared" si="302"/>
        <v>14.104575065310655</v>
      </c>
      <c r="W121" t="str">
        <f t="shared" si="318"/>
        <v>21 Science, research, engineering and technology professionals</v>
      </c>
      <c r="X121" s="27">
        <f t="shared" si="303"/>
        <v>1.1196899574635744</v>
      </c>
      <c r="Y121" s="27">
        <f t="shared" si="303"/>
        <v>2.1559009084725353</v>
      </c>
      <c r="Z121" s="27">
        <f t="shared" si="303"/>
        <v>3.2581802940356788</v>
      </c>
      <c r="AA121" s="27">
        <f t="shared" si="303"/>
        <v>1.5121462964440902</v>
      </c>
      <c r="AB121" s="27">
        <f t="shared" si="304"/>
        <v>4.7703265904797689</v>
      </c>
      <c r="AH121" t="str">
        <f t="shared" si="319"/>
        <v>21 Science, research, engineering and technology professionals</v>
      </c>
      <c r="AI121" s="27">
        <f t="shared" si="305"/>
        <v>-2.0298935929871753E-2</v>
      </c>
      <c r="AJ121" s="27">
        <f t="shared" si="305"/>
        <v>0.28025753478623239</v>
      </c>
      <c r="AK121" s="27">
        <f t="shared" si="305"/>
        <v>0.31450733294106836</v>
      </c>
      <c r="AL121" s="27">
        <f t="shared" si="305"/>
        <v>0.23422062213316952</v>
      </c>
      <c r="AM121" s="27">
        <f t="shared" si="306"/>
        <v>0.54872795507423788</v>
      </c>
      <c r="AS121" t="str">
        <f t="shared" si="320"/>
        <v>21 Science, research, engineering and technology professionals</v>
      </c>
      <c r="AT121" s="27">
        <f t="shared" si="307"/>
        <v>0.1482093039639123</v>
      </c>
      <c r="AU121" s="27">
        <f t="shared" si="307"/>
        <v>0.61571233812077519</v>
      </c>
      <c r="AV121" s="27">
        <f t="shared" si="307"/>
        <v>0.31777750091997436</v>
      </c>
      <c r="AW121" s="27">
        <f t="shared" si="307"/>
        <v>7.9147582144312167E-2</v>
      </c>
      <c r="AX121" s="27">
        <f t="shared" si="308"/>
        <v>0.39692508306428653</v>
      </c>
      <c r="BD121" t="str">
        <f t="shared" si="321"/>
        <v>21 Science, research, engineering and technology professionals</v>
      </c>
      <c r="BE121" s="27">
        <f t="shared" si="309"/>
        <v>1.7240253086600079</v>
      </c>
      <c r="BF121" s="27">
        <f t="shared" si="309"/>
        <v>0.48824218133182207</v>
      </c>
      <c r="BG121" s="27">
        <f t="shared" si="309"/>
        <v>1.2452861007061689</v>
      </c>
      <c r="BH121" s="27">
        <f t="shared" si="309"/>
        <v>0.45809974942259579</v>
      </c>
      <c r="BI121" s="27">
        <f t="shared" si="310"/>
        <v>1.7033858501287646</v>
      </c>
      <c r="BO121" t="str">
        <f t="shared" si="322"/>
        <v>21 Science, research, engineering and technology professionals</v>
      </c>
      <c r="BP121" s="27">
        <f t="shared" si="311"/>
        <v>1.0319556855774987</v>
      </c>
      <c r="BQ121" s="27">
        <f t="shared" si="311"/>
        <v>5.6153914635727276E-2</v>
      </c>
      <c r="BR121" s="27">
        <f t="shared" si="311"/>
        <v>1.1177407454739123</v>
      </c>
      <c r="BS121" s="27">
        <f t="shared" si="311"/>
        <v>-0.49404646610104308</v>
      </c>
      <c r="BT121" s="27">
        <f t="shared" si="312"/>
        <v>0.62369427937286925</v>
      </c>
      <c r="BZ121" t="str">
        <f t="shared" si="323"/>
        <v>21 Science, research, engineering and technology professionals</v>
      </c>
      <c r="CA121" s="68">
        <f t="shared" si="313"/>
        <v>0.32986048688564118</v>
      </c>
      <c r="CB121" s="68">
        <f t="shared" si="313"/>
        <v>0.29326737408742432</v>
      </c>
      <c r="CC121" s="68">
        <f t="shared" si="313"/>
        <v>9.8255040183628406E-2</v>
      </c>
      <c r="CD121" s="68">
        <f t="shared" si="313"/>
        <v>-1.1246160379948229</v>
      </c>
      <c r="CE121" s="68">
        <f t="shared" si="314"/>
        <v>-1.0263609978111945</v>
      </c>
      <c r="CK121" t="str">
        <f t="shared" si="324"/>
        <v>21 Science, research, engineering and technology professionals</v>
      </c>
      <c r="CL121" s="68">
        <f t="shared" si="315"/>
        <v>0.19750210412682845</v>
      </c>
      <c r="CM121" s="68">
        <f t="shared" si="315"/>
        <v>0.19881545723770078</v>
      </c>
      <c r="CN121" s="68">
        <f t="shared" si="315"/>
        <v>-0.13438754024146182</v>
      </c>
      <c r="CO121" s="68">
        <f t="shared" si="315"/>
        <v>-0.2613537081661238</v>
      </c>
      <c r="CP121" s="68">
        <f t="shared" si="316"/>
        <v>-0.39574124840758562</v>
      </c>
    </row>
    <row r="122" spans="1:94" x14ac:dyDescent="0.2">
      <c r="A122" t="str">
        <f t="shared" si="298"/>
        <v>22 Health professionals</v>
      </c>
      <c r="B122" s="27">
        <f t="shared" si="299"/>
        <v>1.3800757849632062</v>
      </c>
      <c r="C122" s="27">
        <f t="shared" si="299"/>
        <v>-8.1154258054560113E-2</v>
      </c>
      <c r="D122" s="27">
        <f t="shared" si="299"/>
        <v>0.97353173372535817</v>
      </c>
      <c r="E122" s="27">
        <f t="shared" si="299"/>
        <v>2.0314344572171965</v>
      </c>
      <c r="F122" s="27">
        <f t="shared" si="300"/>
        <v>3.0049661909425547</v>
      </c>
      <c r="L122" t="str">
        <f t="shared" si="317"/>
        <v>22 Health professionals</v>
      </c>
      <c r="M122" s="27">
        <f t="shared" si="301"/>
        <v>4.1963590502068664</v>
      </c>
      <c r="N122" s="27">
        <f t="shared" si="301"/>
        <v>-0.10694852223801199</v>
      </c>
      <c r="O122" s="27">
        <f t="shared" si="301"/>
        <v>1.7884315302158651</v>
      </c>
      <c r="P122" s="27">
        <f t="shared" si="301"/>
        <v>4.8567440852727923</v>
      </c>
      <c r="Q122" s="27">
        <f t="shared" si="302"/>
        <v>6.6451756154886574</v>
      </c>
      <c r="W122" t="str">
        <f t="shared" si="318"/>
        <v>22 Health professionals</v>
      </c>
      <c r="X122" s="27">
        <f t="shared" si="303"/>
        <v>2.9369836841909773</v>
      </c>
      <c r="Y122" s="27">
        <f t="shared" si="303"/>
        <v>1.108459714782235</v>
      </c>
      <c r="Z122" s="27">
        <f t="shared" si="303"/>
        <v>-0.4490260088433935</v>
      </c>
      <c r="AA122" s="27">
        <f t="shared" si="303"/>
        <v>0.52260242825901315</v>
      </c>
      <c r="AB122" s="27">
        <f t="shared" si="304"/>
        <v>7.3576419415619654E-2</v>
      </c>
      <c r="AH122" t="str">
        <f t="shared" si="319"/>
        <v>22 Health professionals</v>
      </c>
      <c r="AI122" s="27">
        <f t="shared" si="305"/>
        <v>-1.3077677013031135</v>
      </c>
      <c r="AJ122" s="27">
        <f t="shared" si="305"/>
        <v>-0.12837639286224878</v>
      </c>
      <c r="AK122" s="27">
        <f t="shared" si="305"/>
        <v>-2.9677119808601913</v>
      </c>
      <c r="AL122" s="27">
        <f t="shared" si="305"/>
        <v>-2.0462342508680358</v>
      </c>
      <c r="AM122" s="27">
        <f t="shared" si="306"/>
        <v>-5.0139462317282275</v>
      </c>
      <c r="AS122" t="str">
        <f t="shared" si="320"/>
        <v>22 Health professionals</v>
      </c>
      <c r="AT122" s="27">
        <f t="shared" si="307"/>
        <v>0.14840254638591011</v>
      </c>
      <c r="AU122" s="27">
        <f t="shared" si="307"/>
        <v>0.16088546734571718</v>
      </c>
      <c r="AV122" s="27">
        <f t="shared" si="307"/>
        <v>-1.0794561581519257E-2</v>
      </c>
      <c r="AW122" s="27">
        <f t="shared" si="307"/>
        <v>7.7149228112844526E-2</v>
      </c>
      <c r="AX122" s="27">
        <f t="shared" si="308"/>
        <v>6.6354666531325268E-2</v>
      </c>
      <c r="BD122" t="str">
        <f t="shared" si="321"/>
        <v>22 Health professionals</v>
      </c>
      <c r="BE122" s="27">
        <f t="shared" si="309"/>
        <v>1.7838210341907628</v>
      </c>
      <c r="BF122" s="27">
        <f t="shared" si="309"/>
        <v>-0.52258338611177635</v>
      </c>
      <c r="BG122" s="27">
        <f t="shared" si="309"/>
        <v>0.14472163961666684</v>
      </c>
      <c r="BH122" s="27">
        <f t="shared" si="309"/>
        <v>-0.30382080707121872</v>
      </c>
      <c r="BI122" s="27">
        <f t="shared" si="310"/>
        <v>-0.15909916745455188</v>
      </c>
      <c r="BO122" t="str">
        <f t="shared" si="322"/>
        <v>22 Health professionals</v>
      </c>
      <c r="BP122" s="27">
        <f t="shared" si="311"/>
        <v>1.1005537507023568</v>
      </c>
      <c r="BQ122" s="27">
        <f t="shared" si="311"/>
        <v>-0.79576700064756301</v>
      </c>
      <c r="BR122" s="27">
        <f t="shared" si="311"/>
        <v>4.6442686448725734E-2</v>
      </c>
      <c r="BS122" s="27">
        <f t="shared" si="311"/>
        <v>-0.72118683091711633</v>
      </c>
      <c r="BT122" s="27">
        <f t="shared" si="312"/>
        <v>-0.67474414446839059</v>
      </c>
      <c r="BZ122" t="str">
        <f t="shared" si="323"/>
        <v>22 Health professionals</v>
      </c>
      <c r="CA122" s="68">
        <f t="shared" si="313"/>
        <v>0.52613379239807823</v>
      </c>
      <c r="CB122" s="68">
        <f t="shared" si="313"/>
        <v>-0.57099762735378845</v>
      </c>
      <c r="CC122" s="68">
        <f t="shared" si="313"/>
        <v>-0.35262759459333481</v>
      </c>
      <c r="CD122" s="68">
        <f t="shared" si="313"/>
        <v>-0.78369030344587276</v>
      </c>
      <c r="CE122" s="68">
        <f t="shared" si="314"/>
        <v>-1.1363178980392075</v>
      </c>
      <c r="CK122" t="str">
        <f t="shared" si="324"/>
        <v>22 Health professionals</v>
      </c>
      <c r="CL122" s="68">
        <f t="shared" si="315"/>
        <v>0.11305885126942683</v>
      </c>
      <c r="CM122" s="68">
        <f t="shared" si="315"/>
        <v>0.12360095668647952</v>
      </c>
      <c r="CN122" s="68">
        <f t="shared" si="315"/>
        <v>-0.20472869212010558</v>
      </c>
      <c r="CO122" s="68">
        <f t="shared" si="315"/>
        <v>-5.9907022177114411E-2</v>
      </c>
      <c r="CP122" s="68">
        <f t="shared" si="316"/>
        <v>-0.26463571429721999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0.60269114621616016</v>
      </c>
      <c r="C123" s="27">
        <f t="shared" si="299"/>
        <v>0.12941525180673086</v>
      </c>
      <c r="D123" s="27">
        <f t="shared" si="299"/>
        <v>0.60408595822938116</v>
      </c>
      <c r="E123" s="27">
        <f t="shared" si="299"/>
        <v>1.2590290336572023</v>
      </c>
      <c r="F123" s="27">
        <f t="shared" si="300"/>
        <v>1.8631149918865835</v>
      </c>
      <c r="L123" t="str">
        <f t="shared" si="317"/>
        <v>23 Teaching and other educational professionals</v>
      </c>
      <c r="M123" s="27">
        <f t="shared" si="301"/>
        <v>4.2715188368596841</v>
      </c>
      <c r="N123" s="27">
        <f t="shared" si="301"/>
        <v>1.0207963902255486</v>
      </c>
      <c r="O123" s="27">
        <f t="shared" si="301"/>
        <v>3.1766648337422225</v>
      </c>
      <c r="P123" s="27">
        <f t="shared" si="301"/>
        <v>6.9013149422393276</v>
      </c>
      <c r="Q123" s="27">
        <f t="shared" si="302"/>
        <v>10.07797977598155</v>
      </c>
      <c r="W123" t="str">
        <f t="shared" si="318"/>
        <v>23 Teaching and other educational professionals</v>
      </c>
      <c r="X123" s="27">
        <f t="shared" si="303"/>
        <v>-3.3435567729379621</v>
      </c>
      <c r="Y123" s="27">
        <f t="shared" si="303"/>
        <v>1.2841274125461588</v>
      </c>
      <c r="Z123" s="27">
        <f t="shared" si="303"/>
        <v>-2.6194397107030589</v>
      </c>
      <c r="AA123" s="27">
        <f t="shared" si="303"/>
        <v>-2.4915712381726607</v>
      </c>
      <c r="AB123" s="27">
        <f t="shared" si="304"/>
        <v>-5.1110109488757196</v>
      </c>
      <c r="AH123" t="str">
        <f t="shared" si="319"/>
        <v>23 Teaching and other educational professionals</v>
      </c>
      <c r="AI123" s="27">
        <f t="shared" si="305"/>
        <v>-0.97596293021618286</v>
      </c>
      <c r="AJ123" s="27">
        <f t="shared" si="305"/>
        <v>-3.4382256791980481E-3</v>
      </c>
      <c r="AK123" s="27">
        <f t="shared" si="305"/>
        <v>-0.42045484413108836</v>
      </c>
      <c r="AL123" s="27">
        <f t="shared" si="305"/>
        <v>-6.4150285858080025E-3</v>
      </c>
      <c r="AM123" s="27">
        <f t="shared" si="306"/>
        <v>-0.42686987271689636</v>
      </c>
      <c r="AS123" t="str">
        <f t="shared" si="320"/>
        <v>23 Teaching and other educational professionals</v>
      </c>
      <c r="AT123" s="27">
        <f t="shared" si="307"/>
        <v>-5.7434052930743107E-2</v>
      </c>
      <c r="AU123" s="27">
        <f t="shared" si="307"/>
        <v>5.8186178504490371E-2</v>
      </c>
      <c r="AV123" s="27">
        <f t="shared" si="307"/>
        <v>-9.7843730683589369E-2</v>
      </c>
      <c r="AW123" s="27">
        <f t="shared" si="307"/>
        <v>-4.9068166336349139E-2</v>
      </c>
      <c r="AX123" s="27">
        <f t="shared" si="308"/>
        <v>-0.14691189701993851</v>
      </c>
      <c r="BD123" t="str">
        <f t="shared" si="321"/>
        <v>23 Teaching and other educational professionals</v>
      </c>
      <c r="BE123" s="27">
        <f t="shared" si="309"/>
        <v>3.6933519328810061E-2</v>
      </c>
      <c r="BF123" s="27">
        <f t="shared" si="309"/>
        <v>0.15941450699855819</v>
      </c>
      <c r="BG123" s="27">
        <f t="shared" si="309"/>
        <v>-0.1563932045648091</v>
      </c>
      <c r="BH123" s="27">
        <f t="shared" si="309"/>
        <v>5.2201864596269631E-2</v>
      </c>
      <c r="BI123" s="27">
        <f t="shared" si="310"/>
        <v>-0.10419133996853946</v>
      </c>
      <c r="BO123" t="str">
        <f t="shared" si="322"/>
        <v>23 Teaching and other educational professionals</v>
      </c>
      <c r="BP123" s="27">
        <f t="shared" si="311"/>
        <v>-8.4974373220436661E-3</v>
      </c>
      <c r="BQ123" s="27">
        <f t="shared" si="311"/>
        <v>-0.13066570715415327</v>
      </c>
      <c r="BR123" s="27">
        <f t="shared" si="311"/>
        <v>-0.12080765685562622</v>
      </c>
      <c r="BS123" s="27">
        <f t="shared" si="311"/>
        <v>-0.26779532260215744</v>
      </c>
      <c r="BT123" s="27">
        <f t="shared" si="312"/>
        <v>-0.38860297945778366</v>
      </c>
      <c r="BZ123" t="str">
        <f t="shared" si="323"/>
        <v>23 Teaching and other educational professionals</v>
      </c>
      <c r="CA123" s="68">
        <f t="shared" si="313"/>
        <v>-6.9193621024614127E-2</v>
      </c>
      <c r="CB123" s="68">
        <f t="shared" si="313"/>
        <v>1.8652686003677643E-2</v>
      </c>
      <c r="CC123" s="68">
        <f t="shared" si="313"/>
        <v>-0.20666113021860133</v>
      </c>
      <c r="CD123" s="68">
        <f t="shared" si="313"/>
        <v>-0.33298982622580903</v>
      </c>
      <c r="CE123" s="68">
        <f t="shared" si="314"/>
        <v>-0.5396509564444103</v>
      </c>
      <c r="CK123" t="str">
        <f t="shared" si="324"/>
        <v>23 Teaching and other educational professionals</v>
      </c>
      <c r="CL123" s="68">
        <f t="shared" si="315"/>
        <v>7.9871717942525677E-4</v>
      </c>
      <c r="CM123" s="68">
        <f t="shared" si="315"/>
        <v>0.1117988594273967</v>
      </c>
      <c r="CN123" s="68">
        <f t="shared" si="315"/>
        <v>-0.12930198640957929</v>
      </c>
      <c r="CO123" s="68">
        <f t="shared" si="315"/>
        <v>-6.9013603533076867E-2</v>
      </c>
      <c r="CP123" s="68">
        <f t="shared" si="316"/>
        <v>-0.19831558994265616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0.39084555678074584</v>
      </c>
      <c r="C124" s="27">
        <f t="shared" si="299"/>
        <v>2.2249537453148616E-2</v>
      </c>
      <c r="D124" s="27">
        <f t="shared" si="299"/>
        <v>0.35156329533497099</v>
      </c>
      <c r="E124" s="27">
        <f t="shared" si="299"/>
        <v>0.78891347084107055</v>
      </c>
      <c r="F124" s="27">
        <f t="shared" si="300"/>
        <v>1.1404767661760415</v>
      </c>
      <c r="L124" t="str">
        <f t="shared" si="317"/>
        <v>24 Business, media and public service professionals</v>
      </c>
      <c r="M124" s="27">
        <f t="shared" si="301"/>
        <v>5.3588964545017639</v>
      </c>
      <c r="N124" s="27">
        <f t="shared" si="301"/>
        <v>2.7038386323978258E-2</v>
      </c>
      <c r="O124" s="27">
        <f t="shared" si="301"/>
        <v>3.2760018805790256</v>
      </c>
      <c r="P124" s="27">
        <f t="shared" si="301"/>
        <v>6.853855146333462</v>
      </c>
      <c r="Q124" s="27">
        <f t="shared" si="302"/>
        <v>10.129857026912488</v>
      </c>
      <c r="W124" t="str">
        <f t="shared" si="318"/>
        <v>24 Business, media and public service professionals</v>
      </c>
      <c r="X124" s="27">
        <f t="shared" si="303"/>
        <v>2.0423690473170524</v>
      </c>
      <c r="Y124" s="27">
        <f t="shared" si="303"/>
        <v>3.7247117202764812</v>
      </c>
      <c r="Z124" s="27">
        <f t="shared" si="303"/>
        <v>-2.3038296613538733E-2</v>
      </c>
      <c r="AA124" s="27">
        <f t="shared" si="303"/>
        <v>1.4034987201644675</v>
      </c>
      <c r="AB124" s="27">
        <f t="shared" si="304"/>
        <v>1.3804604235509288</v>
      </c>
      <c r="AH124" t="str">
        <f t="shared" si="319"/>
        <v>24 Business, media and public service professionals</v>
      </c>
      <c r="AI124" s="27">
        <f t="shared" si="305"/>
        <v>-5.2673645469669239E-2</v>
      </c>
      <c r="AJ124" s="27">
        <f t="shared" si="305"/>
        <v>0.40776657584074716</v>
      </c>
      <c r="AK124" s="27">
        <f t="shared" si="305"/>
        <v>-0.2078938109463242</v>
      </c>
      <c r="AL124" s="27">
        <f t="shared" si="305"/>
        <v>9.5015552265582226E-2</v>
      </c>
      <c r="AM124" s="27">
        <f t="shared" si="306"/>
        <v>-0.11287825868074197</v>
      </c>
      <c r="AS124" t="str">
        <f t="shared" si="320"/>
        <v>24 Business, media and public service professionals</v>
      </c>
      <c r="AT124" s="27">
        <f t="shared" si="307"/>
        <v>0.1402827567103877</v>
      </c>
      <c r="AU124" s="27">
        <f t="shared" si="307"/>
        <v>0.61137363807709066</v>
      </c>
      <c r="AV124" s="27">
        <f t="shared" si="307"/>
        <v>3.6466404858622514E-2</v>
      </c>
      <c r="AW124" s="27">
        <f t="shared" si="307"/>
        <v>0.33472585615147121</v>
      </c>
      <c r="AX124" s="27">
        <f t="shared" si="308"/>
        <v>0.37119226101009373</v>
      </c>
      <c r="BD124" t="str">
        <f t="shared" si="321"/>
        <v>24 Business, media and public service professionals</v>
      </c>
      <c r="BE124" s="27">
        <f t="shared" si="309"/>
        <v>2.0177546654900755</v>
      </c>
      <c r="BF124" s="27">
        <f t="shared" si="309"/>
        <v>0.88941770250158392</v>
      </c>
      <c r="BG124" s="27">
        <f t="shared" si="309"/>
        <v>0.48880739764520698</v>
      </c>
      <c r="BH124" s="27">
        <f t="shared" si="309"/>
        <v>0.8028102573991287</v>
      </c>
      <c r="BI124" s="27">
        <f t="shared" si="310"/>
        <v>1.2916176550443357</v>
      </c>
      <c r="BO124" t="str">
        <f t="shared" si="322"/>
        <v>24 Business, media and public service professionals</v>
      </c>
      <c r="BP124" s="27">
        <f t="shared" si="311"/>
        <v>0.94635686373261141</v>
      </c>
      <c r="BQ124" s="27">
        <f t="shared" si="311"/>
        <v>-0.15606381477540232</v>
      </c>
      <c r="BR124" s="27">
        <f t="shared" si="311"/>
        <v>-4.5446316363311645E-2</v>
      </c>
      <c r="BS124" s="27">
        <f t="shared" si="311"/>
        <v>-0.78329960368190843</v>
      </c>
      <c r="BT124" s="27">
        <f t="shared" si="312"/>
        <v>-0.82874592004522007</v>
      </c>
      <c r="BZ124" t="str">
        <f t="shared" si="323"/>
        <v>24 Business, media and public service professionals</v>
      </c>
      <c r="CA124" s="68">
        <f t="shared" si="313"/>
        <v>0.45090542895122798</v>
      </c>
      <c r="CB124" s="68">
        <f t="shared" si="313"/>
        <v>0.16473148014332528</v>
      </c>
      <c r="CC124" s="68">
        <f t="shared" si="313"/>
        <v>-0.54244598786770881</v>
      </c>
      <c r="CD124" s="68">
        <f t="shared" si="313"/>
        <v>-1.1449519011694864</v>
      </c>
      <c r="CE124" s="68">
        <f t="shared" si="314"/>
        <v>-1.6873978890371952</v>
      </c>
      <c r="CK124" t="str">
        <f t="shared" si="324"/>
        <v>24 Business, media and public service professionals</v>
      </c>
      <c r="CL124" s="68">
        <f t="shared" si="315"/>
        <v>0.18116660553945896</v>
      </c>
      <c r="CM124" s="68">
        <f t="shared" si="315"/>
        <v>0.25979647413078077</v>
      </c>
      <c r="CN124" s="68">
        <f t="shared" si="315"/>
        <v>-0.39629786797146571</v>
      </c>
      <c r="CO124" s="68">
        <f t="shared" si="315"/>
        <v>-0.28766027968160834</v>
      </c>
      <c r="CP124" s="68">
        <f t="shared" si="316"/>
        <v>-0.68395814765307406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0.12948083640014355</v>
      </c>
      <c r="C125" s="27">
        <f t="shared" si="299"/>
        <v>-1.9141964024495861E-2</v>
      </c>
      <c r="D125" s="27">
        <f t="shared" si="299"/>
        <v>8.1778587399532143E-2</v>
      </c>
      <c r="E125" s="27">
        <f t="shared" si="299"/>
        <v>0.2766728549468398</v>
      </c>
      <c r="F125" s="27">
        <f t="shared" si="300"/>
        <v>0.35845144234637194</v>
      </c>
      <c r="L125" t="str">
        <f t="shared" si="317"/>
        <v>31 Science, engineering and technology associate professionals</v>
      </c>
      <c r="M125" s="27">
        <f t="shared" si="301"/>
        <v>0.80320713179017278</v>
      </c>
      <c r="N125" s="27">
        <f t="shared" si="301"/>
        <v>-0.10178410428412876</v>
      </c>
      <c r="O125" s="27">
        <f t="shared" si="301"/>
        <v>0.31389579682534441</v>
      </c>
      <c r="P125" s="27">
        <f t="shared" si="301"/>
        <v>1.0755256896592962</v>
      </c>
      <c r="Q125" s="27">
        <f t="shared" si="302"/>
        <v>1.3894214864846406</v>
      </c>
      <c r="W125" t="str">
        <f t="shared" si="318"/>
        <v>31 Science, engineering and technology associate professionals</v>
      </c>
      <c r="X125" s="27">
        <f t="shared" si="303"/>
        <v>0.49225704962817574</v>
      </c>
      <c r="Y125" s="27">
        <f t="shared" si="303"/>
        <v>0.5037927282610779</v>
      </c>
      <c r="Z125" s="27">
        <f t="shared" si="303"/>
        <v>-0.17564256960080282</v>
      </c>
      <c r="AA125" s="27">
        <f t="shared" si="303"/>
        <v>0.58869737829498092</v>
      </c>
      <c r="AB125" s="27">
        <f t="shared" si="304"/>
        <v>0.4130548086941781</v>
      </c>
      <c r="AH125" t="str">
        <f t="shared" si="319"/>
        <v>31 Science, engineering and technology associate professionals</v>
      </c>
      <c r="AI125" s="27">
        <f t="shared" si="305"/>
        <v>0.12175273120452457</v>
      </c>
      <c r="AJ125" s="27">
        <f t="shared" si="305"/>
        <v>0.1538699989577188</v>
      </c>
      <c r="AK125" s="27">
        <f t="shared" si="305"/>
        <v>2.9045781418885919E-2</v>
      </c>
      <c r="AL125" s="27">
        <f t="shared" si="305"/>
        <v>0.31206068166539613</v>
      </c>
      <c r="AM125" s="27">
        <f t="shared" si="306"/>
        <v>0.34110646308428205</v>
      </c>
      <c r="AS125" t="str">
        <f t="shared" si="320"/>
        <v>31 Science, engineering and technology associate professionals</v>
      </c>
      <c r="AT125" s="27">
        <f t="shared" si="307"/>
        <v>-1.3822210558199099E-2</v>
      </c>
      <c r="AU125" s="27">
        <f t="shared" si="307"/>
        <v>0.16921507049169282</v>
      </c>
      <c r="AV125" s="27">
        <f t="shared" si="307"/>
        <v>-0.29036363298839696</v>
      </c>
      <c r="AW125" s="27">
        <f t="shared" si="307"/>
        <v>-2.4783454927897131E-2</v>
      </c>
      <c r="AX125" s="27">
        <f t="shared" si="308"/>
        <v>-0.31514708791629409</v>
      </c>
      <c r="BD125" t="str">
        <f t="shared" si="321"/>
        <v>31 Science, engineering and technology associate professionals</v>
      </c>
      <c r="BE125" s="27">
        <f t="shared" si="309"/>
        <v>0.3284935043209809</v>
      </c>
      <c r="BF125" s="27">
        <f t="shared" si="309"/>
        <v>0.22139947850552932</v>
      </c>
      <c r="BG125" s="27">
        <f t="shared" si="309"/>
        <v>-0.51052223235415317</v>
      </c>
      <c r="BH125" s="27">
        <f t="shared" si="309"/>
        <v>-0.45892179782506304</v>
      </c>
      <c r="BI125" s="27">
        <f t="shared" si="310"/>
        <v>-0.96944403017921621</v>
      </c>
      <c r="BO125" t="str">
        <f t="shared" si="322"/>
        <v>31 Science, engineering and technology associate professionals</v>
      </c>
      <c r="BP125" s="27">
        <f t="shared" si="311"/>
        <v>0.4888515581689501</v>
      </c>
      <c r="BQ125" s="27">
        <f t="shared" si="311"/>
        <v>4.9836528977075911E-2</v>
      </c>
      <c r="BR125" s="27">
        <f t="shared" si="311"/>
        <v>-0.15460886565378207</v>
      </c>
      <c r="BS125" s="27">
        <f t="shared" si="311"/>
        <v>-5.6526204956610648E-2</v>
      </c>
      <c r="BT125" s="27">
        <f t="shared" si="312"/>
        <v>-0.21113507061039272</v>
      </c>
      <c r="BZ125" t="str">
        <f t="shared" si="323"/>
        <v>31 Science, engineering and technology associate professionals</v>
      </c>
      <c r="CA125" s="68">
        <f t="shared" si="313"/>
        <v>0.30732668926784279</v>
      </c>
      <c r="CB125" s="68">
        <f t="shared" si="313"/>
        <v>0.28357000069971416</v>
      </c>
      <c r="CC125" s="68">
        <f t="shared" si="313"/>
        <v>-0.46067042845892381</v>
      </c>
      <c r="CD125" s="68">
        <f t="shared" si="313"/>
        <v>-0.43483112341563657</v>
      </c>
      <c r="CE125" s="68">
        <f t="shared" si="314"/>
        <v>-0.89550155187456038</v>
      </c>
      <c r="CK125" t="str">
        <f t="shared" si="324"/>
        <v>31 Science, engineering and technology associate professionals</v>
      </c>
      <c r="CL125" s="68">
        <f t="shared" si="315"/>
        <v>0.12000655337988686</v>
      </c>
      <c r="CM125" s="68">
        <f t="shared" si="315"/>
        <v>0.1837988748128262</v>
      </c>
      <c r="CN125" s="68">
        <f t="shared" si="315"/>
        <v>-0.14999522011001931</v>
      </c>
      <c r="CO125" s="68">
        <f t="shared" si="315"/>
        <v>0.10885018733327034</v>
      </c>
      <c r="CP125" s="68">
        <f t="shared" si="316"/>
        <v>-4.1145032776748969E-2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3.1129555789505083E-2</v>
      </c>
      <c r="C126" s="27">
        <f t="shared" si="299"/>
        <v>-8.6991517090271864E-3</v>
      </c>
      <c r="D126" s="27">
        <f t="shared" si="299"/>
        <v>8.9929599568591867E-2</v>
      </c>
      <c r="E126" s="27">
        <f t="shared" si="299"/>
        <v>0.1903022044000319</v>
      </c>
      <c r="F126" s="27">
        <f t="shared" si="300"/>
        <v>0.28023180396862379</v>
      </c>
      <c r="L126" t="str">
        <f t="shared" si="317"/>
        <v>32 Health and social care associate professionals</v>
      </c>
      <c r="M126" s="27">
        <f t="shared" si="301"/>
        <v>0.99497159158153115</v>
      </c>
      <c r="N126" s="27">
        <f t="shared" si="301"/>
        <v>4.5024842679426857E-2</v>
      </c>
      <c r="O126" s="27">
        <f t="shared" si="301"/>
        <v>2.5920258829732803</v>
      </c>
      <c r="P126" s="27">
        <f t="shared" si="301"/>
        <v>4.4428724216487261</v>
      </c>
      <c r="Q126" s="27">
        <f t="shared" si="302"/>
        <v>7.0348983046220059</v>
      </c>
      <c r="W126" t="str">
        <f t="shared" si="318"/>
        <v>32 Health and social care associate professionals</v>
      </c>
      <c r="X126" s="27">
        <f t="shared" si="303"/>
        <v>1.0473271713039267</v>
      </c>
      <c r="Y126" s="27">
        <f t="shared" si="303"/>
        <v>0.66421994084214475</v>
      </c>
      <c r="Z126" s="27">
        <f t="shared" si="303"/>
        <v>4.6738204091772948</v>
      </c>
      <c r="AA126" s="27">
        <f t="shared" si="303"/>
        <v>3.1791960065967473</v>
      </c>
      <c r="AB126" s="27">
        <f t="shared" si="304"/>
        <v>7.8530164157740421</v>
      </c>
      <c r="AH126" t="str">
        <f t="shared" si="319"/>
        <v>32 Health and social care associate professionals</v>
      </c>
      <c r="AI126" s="27">
        <f t="shared" si="305"/>
        <v>-0.28425596753079585</v>
      </c>
      <c r="AJ126" s="27">
        <f t="shared" si="305"/>
        <v>0.19017794146200639</v>
      </c>
      <c r="AK126" s="27">
        <f t="shared" si="305"/>
        <v>0.44622078655698605</v>
      </c>
      <c r="AL126" s="27">
        <f t="shared" si="305"/>
        <v>-1.3512300388129002</v>
      </c>
      <c r="AM126" s="27">
        <f t="shared" si="306"/>
        <v>-0.90500925225591411</v>
      </c>
      <c r="AS126" t="str">
        <f t="shared" si="320"/>
        <v>32 Health and social care associate professionals</v>
      </c>
      <c r="AT126" s="27">
        <f t="shared" si="307"/>
        <v>7.8063787688833597E-2</v>
      </c>
      <c r="AU126" s="27">
        <f t="shared" si="307"/>
        <v>0.14041203111027833</v>
      </c>
      <c r="AV126" s="27">
        <f t="shared" si="307"/>
        <v>0.43638912161343513</v>
      </c>
      <c r="AW126" s="27">
        <f t="shared" si="307"/>
        <v>0.25157851258040442</v>
      </c>
      <c r="AX126" s="27">
        <f t="shared" si="308"/>
        <v>0.68796763419383955</v>
      </c>
      <c r="BD126" t="str">
        <f t="shared" si="321"/>
        <v>32 Health and social care associate professionals</v>
      </c>
      <c r="BE126" s="27">
        <f t="shared" si="309"/>
        <v>1.1176070091753623</v>
      </c>
      <c r="BF126" s="27">
        <f t="shared" si="309"/>
        <v>-0.21905675535909852</v>
      </c>
      <c r="BG126" s="27">
        <f t="shared" si="309"/>
        <v>2.6096085992102478</v>
      </c>
      <c r="BH126" s="27">
        <f t="shared" si="309"/>
        <v>0.74079750586810444</v>
      </c>
      <c r="BI126" s="27">
        <f t="shared" si="310"/>
        <v>3.3504061050783522</v>
      </c>
      <c r="BO126" t="str">
        <f t="shared" si="322"/>
        <v>32 Health and social care associate professionals</v>
      </c>
      <c r="BP126" s="27">
        <f t="shared" si="311"/>
        <v>0.65666593507629134</v>
      </c>
      <c r="BQ126" s="27">
        <f t="shared" si="311"/>
        <v>-0.57584102366756396</v>
      </c>
      <c r="BR126" s="27">
        <f t="shared" si="311"/>
        <v>1.6720633998852605</v>
      </c>
      <c r="BS126" s="27">
        <f t="shared" si="311"/>
        <v>-0.5991584730226287</v>
      </c>
      <c r="BT126" s="27">
        <f t="shared" si="312"/>
        <v>1.0729049268626318</v>
      </c>
      <c r="BZ126" t="str">
        <f t="shared" si="323"/>
        <v>32 Health and social care associate professionals</v>
      </c>
      <c r="CA126" s="68">
        <f t="shared" si="313"/>
        <v>4.4217184530189746E-2</v>
      </c>
      <c r="CB126" s="68">
        <f t="shared" si="313"/>
        <v>-0.18731133892721774</v>
      </c>
      <c r="CC126" s="68">
        <f t="shared" si="313"/>
        <v>0.19625860590070843</v>
      </c>
      <c r="CD126" s="68">
        <f t="shared" si="313"/>
        <v>-0.47037208972850508</v>
      </c>
      <c r="CE126" s="68">
        <f t="shared" si="314"/>
        <v>-0.27411348382779666</v>
      </c>
      <c r="CK126" t="str">
        <f t="shared" si="324"/>
        <v>32 Health and social care associate professionals</v>
      </c>
      <c r="CL126" s="68">
        <f t="shared" si="315"/>
        <v>3.1754197582586158E-2</v>
      </c>
      <c r="CM126" s="68">
        <f t="shared" si="315"/>
        <v>3.7683836390365238E-2</v>
      </c>
      <c r="CN126" s="68">
        <f t="shared" si="315"/>
        <v>1.2686550113762685E-2</v>
      </c>
      <c r="CO126" s="68">
        <f t="shared" si="315"/>
        <v>-2.7187090719736684E-2</v>
      </c>
      <c r="CP126" s="68">
        <f t="shared" si="316"/>
        <v>-1.4500540605973999E-2</v>
      </c>
    </row>
    <row r="127" spans="1:94" x14ac:dyDescent="0.2">
      <c r="A127" t="str">
        <f t="shared" si="298"/>
        <v>33 Protective service occupations</v>
      </c>
      <c r="B127" s="27">
        <f t="shared" si="299"/>
        <v>1.3645167806403707E-2</v>
      </c>
      <c r="C127" s="27">
        <f t="shared" si="299"/>
        <v>-4.8424192608911218E-3</v>
      </c>
      <c r="D127" s="27">
        <f t="shared" si="299"/>
        <v>8.9122636609759373E-3</v>
      </c>
      <c r="E127" s="27">
        <f t="shared" si="299"/>
        <v>3.3493251419400925E-2</v>
      </c>
      <c r="F127" s="27">
        <f t="shared" si="300"/>
        <v>4.2405515080376863E-2</v>
      </c>
      <c r="L127" t="str">
        <f t="shared" si="317"/>
        <v>33 Protective service occupations</v>
      </c>
      <c r="M127" s="27">
        <f t="shared" si="301"/>
        <v>0.17221762129337842</v>
      </c>
      <c r="N127" s="27">
        <f t="shared" si="301"/>
        <v>-5.0268296781587063E-2</v>
      </c>
      <c r="O127" s="27">
        <f t="shared" si="301"/>
        <v>4.5201078252011362E-2</v>
      </c>
      <c r="P127" s="27">
        <f t="shared" si="301"/>
        <v>0.39821039146754622</v>
      </c>
      <c r="Q127" s="27">
        <f t="shared" si="302"/>
        <v>0.44341146971955758</v>
      </c>
      <c r="W127" t="str">
        <f t="shared" si="318"/>
        <v>33 Protective service occupations</v>
      </c>
      <c r="X127" s="27">
        <f t="shared" si="303"/>
        <v>0.1005968475266279</v>
      </c>
      <c r="Y127" s="27">
        <f t="shared" si="303"/>
        <v>0.4245270935364629</v>
      </c>
      <c r="Z127" s="27">
        <f t="shared" si="303"/>
        <v>-0.27052927656706061</v>
      </c>
      <c r="AA127" s="27">
        <f t="shared" si="303"/>
        <v>1.0016518429761079</v>
      </c>
      <c r="AB127" s="27">
        <f t="shared" si="304"/>
        <v>0.73112256640904727</v>
      </c>
      <c r="AH127" t="str">
        <f t="shared" si="319"/>
        <v>33 Protective service occupations</v>
      </c>
      <c r="AI127" s="27">
        <f t="shared" si="305"/>
        <v>4.2279113868166962E-2</v>
      </c>
      <c r="AJ127" s="27">
        <f t="shared" si="305"/>
        <v>0.11012713668288532</v>
      </c>
      <c r="AK127" s="27">
        <f t="shared" si="305"/>
        <v>-5.0302060779075619E-2</v>
      </c>
      <c r="AL127" s="27">
        <f t="shared" si="305"/>
        <v>0.29184149072068077</v>
      </c>
      <c r="AM127" s="27">
        <f t="shared" si="306"/>
        <v>0.24153942994160515</v>
      </c>
      <c r="AS127" t="str">
        <f t="shared" si="320"/>
        <v>33 Protective service occupations</v>
      </c>
      <c r="AT127" s="27">
        <f t="shared" si="307"/>
        <v>-6.824960358998311E-2</v>
      </c>
      <c r="AU127" s="27">
        <f t="shared" si="307"/>
        <v>7.3780772675752448E-2</v>
      </c>
      <c r="AV127" s="27">
        <f t="shared" si="307"/>
        <v>-0.11586047280545075</v>
      </c>
      <c r="AW127" s="27">
        <f t="shared" si="307"/>
        <v>9.7195031550547095E-2</v>
      </c>
      <c r="AX127" s="27">
        <f t="shared" si="308"/>
        <v>-1.8665441254903659E-2</v>
      </c>
      <c r="BD127" t="str">
        <f t="shared" si="321"/>
        <v>33 Protective service occupations</v>
      </c>
      <c r="BE127" s="27">
        <f t="shared" si="309"/>
        <v>0.23406804384348834</v>
      </c>
      <c r="BF127" s="27">
        <f t="shared" si="309"/>
        <v>0.10378709777507078</v>
      </c>
      <c r="BG127" s="27">
        <f t="shared" si="309"/>
        <v>-0.36765991030900769</v>
      </c>
      <c r="BH127" s="27">
        <f t="shared" si="309"/>
        <v>-9.108858668143327E-2</v>
      </c>
      <c r="BI127" s="27">
        <f t="shared" si="310"/>
        <v>-0.45874849699044096</v>
      </c>
      <c r="BO127" t="str">
        <f t="shared" si="322"/>
        <v>33 Protective service occupations</v>
      </c>
      <c r="BP127" s="27">
        <f t="shared" si="311"/>
        <v>0.28646097591901087</v>
      </c>
      <c r="BQ127" s="27">
        <f t="shared" si="311"/>
        <v>-7.7110234985158232E-2</v>
      </c>
      <c r="BR127" s="27">
        <f t="shared" si="311"/>
        <v>-0.42673395969444261</v>
      </c>
      <c r="BS127" s="27">
        <f t="shared" si="311"/>
        <v>-0.40796758368348729</v>
      </c>
      <c r="BT127" s="27">
        <f t="shared" si="312"/>
        <v>-0.8347015433779299</v>
      </c>
      <c r="BZ127" t="str">
        <f t="shared" si="323"/>
        <v>33 Protective service occupations</v>
      </c>
      <c r="CA127" s="68">
        <f t="shared" si="313"/>
        <v>3.2390163611766942E-2</v>
      </c>
      <c r="CB127" s="68">
        <f t="shared" si="313"/>
        <v>3.2295303397166908E-2</v>
      </c>
      <c r="CC127" s="68">
        <f t="shared" si="313"/>
        <v>-0.39321109970654167</v>
      </c>
      <c r="CD127" s="68">
        <f t="shared" si="313"/>
        <v>-0.36344551188793295</v>
      </c>
      <c r="CE127" s="68">
        <f t="shared" si="314"/>
        <v>-0.75665661159447462</v>
      </c>
      <c r="CK127" t="str">
        <f t="shared" si="324"/>
        <v>33 Protective service occupations</v>
      </c>
      <c r="CL127" s="68">
        <f t="shared" si="315"/>
        <v>-6.6151803302916756E-2</v>
      </c>
      <c r="CM127" s="68">
        <f t="shared" si="315"/>
        <v>3.0738208057802474E-2</v>
      </c>
      <c r="CN127" s="68">
        <f t="shared" si="315"/>
        <v>-8.7983759785701859E-2</v>
      </c>
      <c r="CO127" s="68">
        <f t="shared" si="315"/>
        <v>-4.5193453865923688E-2</v>
      </c>
      <c r="CP127" s="68">
        <f t="shared" si="316"/>
        <v>-0.13317721365162555</v>
      </c>
    </row>
    <row r="128" spans="1:94" x14ac:dyDescent="0.2">
      <c r="A128" t="str">
        <f t="shared" si="298"/>
        <v>34 Culture, media and sports occupations</v>
      </c>
      <c r="B128" s="27">
        <f t="shared" si="299"/>
        <v>6.2992559952282104E-2</v>
      </c>
      <c r="C128" s="27">
        <f t="shared" si="299"/>
        <v>6.0571435942149976E-4</v>
      </c>
      <c r="D128" s="27">
        <f t="shared" si="299"/>
        <v>2.8659511638036955E-2</v>
      </c>
      <c r="E128" s="27">
        <f t="shared" si="299"/>
        <v>8.3211317200255402E-2</v>
      </c>
      <c r="F128" s="27">
        <f t="shared" si="300"/>
        <v>0.11187082883829236</v>
      </c>
      <c r="L128" t="str">
        <f t="shared" si="317"/>
        <v>34 Culture, media and sports occupations</v>
      </c>
      <c r="M128" s="27">
        <f t="shared" si="301"/>
        <v>1.0602639759851504</v>
      </c>
      <c r="N128" s="27">
        <f t="shared" si="301"/>
        <v>-1.6764816523386905E-3</v>
      </c>
      <c r="O128" s="27">
        <f t="shared" si="301"/>
        <v>0.10781756821402189</v>
      </c>
      <c r="P128" s="27">
        <f t="shared" si="301"/>
        <v>1.2125616581983256</v>
      </c>
      <c r="Q128" s="27">
        <f t="shared" si="302"/>
        <v>1.3203792264123475</v>
      </c>
      <c r="W128" t="str">
        <f t="shared" si="318"/>
        <v>34 Culture, media and sports occupations</v>
      </c>
      <c r="X128" s="27">
        <f t="shared" si="303"/>
        <v>0.24294265284091932</v>
      </c>
      <c r="Y128" s="27">
        <f t="shared" si="303"/>
        <v>0.40485187586397675</v>
      </c>
      <c r="Z128" s="27">
        <f t="shared" si="303"/>
        <v>-0.91364220093151616</v>
      </c>
      <c r="AA128" s="27">
        <f t="shared" si="303"/>
        <v>0.4697221149191666</v>
      </c>
      <c r="AB128" s="27">
        <f t="shared" si="304"/>
        <v>-0.44392008601234956</v>
      </c>
      <c r="AH128" t="str">
        <f t="shared" si="319"/>
        <v>34 Culture, media and sports occupations</v>
      </c>
      <c r="AI128" s="27">
        <f t="shared" si="305"/>
        <v>-4.8334259930626899E-4</v>
      </c>
      <c r="AJ128" s="27">
        <f t="shared" si="305"/>
        <v>0.15935913532277246</v>
      </c>
      <c r="AK128" s="27">
        <f t="shared" si="305"/>
        <v>-9.8426329893756437E-2</v>
      </c>
      <c r="AL128" s="27">
        <f t="shared" si="305"/>
        <v>0.28187474512014066</v>
      </c>
      <c r="AM128" s="27">
        <f t="shared" si="306"/>
        <v>0.18344841522638422</v>
      </c>
      <c r="AS128" t="str">
        <f t="shared" si="320"/>
        <v>34 Culture, media and sports occupations</v>
      </c>
      <c r="AT128" s="27">
        <f t="shared" si="307"/>
        <v>-5.0140239429824707E-2</v>
      </c>
      <c r="AU128" s="27">
        <f t="shared" si="307"/>
        <v>5.3696710454551155E-2</v>
      </c>
      <c r="AV128" s="27">
        <f t="shared" si="307"/>
        <v>-0.20947129019996913</v>
      </c>
      <c r="AW128" s="27">
        <f t="shared" si="307"/>
        <v>-1.0381132676323679E-3</v>
      </c>
      <c r="AX128" s="27">
        <f t="shared" si="308"/>
        <v>-0.2105094034676015</v>
      </c>
      <c r="BD128" t="str">
        <f t="shared" si="321"/>
        <v>34 Culture, media and sports occupations</v>
      </c>
      <c r="BE128" s="27">
        <f t="shared" si="309"/>
        <v>0.22630871315546308</v>
      </c>
      <c r="BF128" s="27">
        <f t="shared" si="309"/>
        <v>0.10474744224947896</v>
      </c>
      <c r="BG128" s="27">
        <f t="shared" si="309"/>
        <v>-0.44477060881492525</v>
      </c>
      <c r="BH128" s="27">
        <f t="shared" si="309"/>
        <v>0.20907014283719239</v>
      </c>
      <c r="BI128" s="27">
        <f t="shared" si="310"/>
        <v>-0.23570046597773286</v>
      </c>
      <c r="BO128" t="str">
        <f t="shared" si="322"/>
        <v>34 Culture, media and sports occupations</v>
      </c>
      <c r="BP128" s="27">
        <f t="shared" si="311"/>
        <v>-3.7973324960599575E-2</v>
      </c>
      <c r="BQ128" s="27">
        <f t="shared" si="311"/>
        <v>-0.12929750926627803</v>
      </c>
      <c r="BR128" s="27">
        <f t="shared" si="311"/>
        <v>-0.25592902329070366</v>
      </c>
      <c r="BS128" s="27">
        <f t="shared" si="311"/>
        <v>-0.25464127420723914</v>
      </c>
      <c r="BT128" s="27">
        <f t="shared" si="312"/>
        <v>-0.5105702974979428</v>
      </c>
      <c r="BZ128" t="str">
        <f t="shared" si="323"/>
        <v>34 Culture, media and sports occupations</v>
      </c>
      <c r="CA128" s="68">
        <f t="shared" si="313"/>
        <v>-7.3120717932235513E-2</v>
      </c>
      <c r="CB128" s="68">
        <f t="shared" si="313"/>
        <v>-7.5004946655128357E-3</v>
      </c>
      <c r="CC128" s="68">
        <f t="shared" si="313"/>
        <v>-0.40832893733820108</v>
      </c>
      <c r="CD128" s="68">
        <f t="shared" si="313"/>
        <v>-0.32019301873066675</v>
      </c>
      <c r="CE128" s="68">
        <f t="shared" si="314"/>
        <v>-0.72852195606886783</v>
      </c>
      <c r="CK128" t="str">
        <f t="shared" si="324"/>
        <v>34 Culture, media and sports occupations</v>
      </c>
      <c r="CL128" s="68">
        <f t="shared" si="315"/>
        <v>5.8704369339767193E-2</v>
      </c>
      <c r="CM128" s="68">
        <f t="shared" si="315"/>
        <v>4.9590097250685417E-2</v>
      </c>
      <c r="CN128" s="68">
        <f t="shared" si="315"/>
        <v>-0.26724294085840317</v>
      </c>
      <c r="CO128" s="68">
        <f t="shared" si="315"/>
        <v>-0.11028395027669236</v>
      </c>
      <c r="CP128" s="68">
        <f t="shared" si="316"/>
        <v>-0.37752689113509552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0.29434717026801693</v>
      </c>
      <c r="C129" s="27">
        <f t="shared" si="299"/>
        <v>-4.9248696139434833E-2</v>
      </c>
      <c r="D129" s="27">
        <f t="shared" si="299"/>
        <v>0.27878955885281853</v>
      </c>
      <c r="E129" s="27">
        <f t="shared" si="299"/>
        <v>0.68865995166292571</v>
      </c>
      <c r="F129" s="27">
        <f t="shared" si="300"/>
        <v>0.96744951051574424</v>
      </c>
      <c r="L129" t="str">
        <f t="shared" si="317"/>
        <v>35 Business and public service associate professionals</v>
      </c>
      <c r="M129" s="27">
        <f t="shared" si="301"/>
        <v>2.9180440503813614</v>
      </c>
      <c r="N129" s="27">
        <f t="shared" si="301"/>
        <v>-0.29202283819974539</v>
      </c>
      <c r="O129" s="27">
        <f t="shared" si="301"/>
        <v>2.3393285585114612</v>
      </c>
      <c r="P129" s="27">
        <f t="shared" si="301"/>
        <v>5.3773764053331732</v>
      </c>
      <c r="Q129" s="27">
        <f t="shared" si="302"/>
        <v>7.7167049638446343</v>
      </c>
      <c r="W129" t="str">
        <f t="shared" si="318"/>
        <v>35 Business and public service associate professionals</v>
      </c>
      <c r="X129" s="27">
        <f t="shared" si="303"/>
        <v>0.46627301864895365</v>
      </c>
      <c r="Y129" s="27">
        <f t="shared" si="303"/>
        <v>1.5927979247844259</v>
      </c>
      <c r="Z129" s="27">
        <f t="shared" si="303"/>
        <v>0.15595081434106106</v>
      </c>
      <c r="AA129" s="27">
        <f t="shared" si="303"/>
        <v>0.99528007794231499</v>
      </c>
      <c r="AB129" s="27">
        <f t="shared" si="304"/>
        <v>1.1512308922833761</v>
      </c>
      <c r="AH129" t="str">
        <f t="shared" si="319"/>
        <v>35 Business and public service associate professionals</v>
      </c>
      <c r="AI129" s="27">
        <f t="shared" si="305"/>
        <v>0.26900045974063591</v>
      </c>
      <c r="AJ129" s="27">
        <f t="shared" si="305"/>
        <v>0.65959561939079414</v>
      </c>
      <c r="AK129" s="27">
        <f t="shared" si="305"/>
        <v>0.11886422980433586</v>
      </c>
      <c r="AL129" s="27">
        <f t="shared" si="305"/>
        <v>0.59192881193787805</v>
      </c>
      <c r="AM129" s="27">
        <f t="shared" si="306"/>
        <v>0.71079304174221392</v>
      </c>
      <c r="AS129" t="str">
        <f t="shared" si="320"/>
        <v>35 Business and public service associate professionals</v>
      </c>
      <c r="AT129" s="27">
        <f t="shared" si="307"/>
        <v>0.10237867125151556</v>
      </c>
      <c r="AU129" s="27">
        <f t="shared" si="307"/>
        <v>0.43645753887732841</v>
      </c>
      <c r="AV129" s="27">
        <f t="shared" si="307"/>
        <v>7.0618239985869025E-2</v>
      </c>
      <c r="AW129" s="27">
        <f t="shared" si="307"/>
        <v>0.46044630001662323</v>
      </c>
      <c r="AX129" s="27">
        <f t="shared" si="308"/>
        <v>0.53106454000249226</v>
      </c>
      <c r="BD129" t="str">
        <f t="shared" si="321"/>
        <v>35 Business and public service associate professionals</v>
      </c>
      <c r="BE129" s="27">
        <f t="shared" si="309"/>
        <v>1.7625244561031401</v>
      </c>
      <c r="BF129" s="27">
        <f t="shared" si="309"/>
        <v>6.0750838883054215E-2</v>
      </c>
      <c r="BG129" s="27">
        <f t="shared" si="309"/>
        <v>-0.28048451746479941</v>
      </c>
      <c r="BH129" s="27">
        <f t="shared" si="309"/>
        <v>-0.42869886029323467</v>
      </c>
      <c r="BI129" s="27">
        <f t="shared" si="310"/>
        <v>-0.70918337775803408</v>
      </c>
      <c r="BO129" t="str">
        <f t="shared" si="322"/>
        <v>35 Business and public service associate professionals</v>
      </c>
      <c r="BP129" s="27">
        <f t="shared" si="311"/>
        <v>1.0511815107506077</v>
      </c>
      <c r="BQ129" s="27">
        <f t="shared" si="311"/>
        <v>-0.96938063654863882</v>
      </c>
      <c r="BR129" s="27">
        <f t="shared" si="311"/>
        <v>-0.27628786883719947</v>
      </c>
      <c r="BS129" s="27">
        <f t="shared" si="311"/>
        <v>-1.5912847404311945</v>
      </c>
      <c r="BT129" s="27">
        <f t="shared" si="312"/>
        <v>-1.867572609268394</v>
      </c>
      <c r="BZ129" t="str">
        <f t="shared" si="323"/>
        <v>35 Business and public service associate professionals</v>
      </c>
      <c r="CA129" s="68">
        <f t="shared" si="313"/>
        <v>0.46183354168325064</v>
      </c>
      <c r="CB129" s="68">
        <f t="shared" si="313"/>
        <v>-0.10220562485793483</v>
      </c>
      <c r="CC129" s="68">
        <f t="shared" si="313"/>
        <v>-1.0206559852141055</v>
      </c>
      <c r="CD129" s="68">
        <f t="shared" si="313"/>
        <v>-1.7700512924835334</v>
      </c>
      <c r="CE129" s="68">
        <f t="shared" si="314"/>
        <v>-2.7907072776976389</v>
      </c>
      <c r="CK129" t="str">
        <f t="shared" si="324"/>
        <v>35 Business and public service associate professionals</v>
      </c>
      <c r="CL129" s="68">
        <f t="shared" si="315"/>
        <v>8.7619937818993909E-2</v>
      </c>
      <c r="CM129" s="68">
        <f t="shared" si="315"/>
        <v>0.27923906326375691</v>
      </c>
      <c r="CN129" s="68">
        <f t="shared" si="315"/>
        <v>-0.74942103958945627</v>
      </c>
      <c r="CO129" s="68">
        <f t="shared" si="315"/>
        <v>-0.21289432345765125</v>
      </c>
      <c r="CP129" s="68">
        <f t="shared" si="316"/>
        <v>-0.96231536304710752</v>
      </c>
    </row>
    <row r="130" spans="1:94" x14ac:dyDescent="0.2">
      <c r="A130" t="str">
        <f t="shared" si="298"/>
        <v>41 Administrative occupations</v>
      </c>
      <c r="B130" s="27">
        <f t="shared" si="299"/>
        <v>0.19344811476097296</v>
      </c>
      <c r="C130" s="27">
        <f t="shared" si="299"/>
        <v>3.0191532502332197E-2</v>
      </c>
      <c r="D130" s="27">
        <f t="shared" si="299"/>
        <v>0.28520846173088177</v>
      </c>
      <c r="E130" s="27">
        <f t="shared" si="299"/>
        <v>0.69886545765876662</v>
      </c>
      <c r="F130" s="27">
        <f t="shared" si="300"/>
        <v>0.98407391938964839</v>
      </c>
      <c r="L130" t="str">
        <f t="shared" si="317"/>
        <v>41 Administrative occupations</v>
      </c>
      <c r="M130" s="27">
        <f t="shared" si="301"/>
        <v>2.0121436721186265</v>
      </c>
      <c r="N130" s="27">
        <f t="shared" si="301"/>
        <v>0.52144229756850624</v>
      </c>
      <c r="O130" s="27">
        <f t="shared" si="301"/>
        <v>2.7263771179421807</v>
      </c>
      <c r="P130" s="27">
        <f t="shared" si="301"/>
        <v>5.159016367624373</v>
      </c>
      <c r="Q130" s="27">
        <f t="shared" si="302"/>
        <v>7.8853934855665537</v>
      </c>
      <c r="W130" t="str">
        <f t="shared" si="318"/>
        <v>41 Administrative occupations</v>
      </c>
      <c r="X130" s="27">
        <f t="shared" si="303"/>
        <v>-0.25103667144961506</v>
      </c>
      <c r="Y130" s="27">
        <f t="shared" si="303"/>
        <v>3.5915965046525322</v>
      </c>
      <c r="Z130" s="27">
        <f t="shared" si="303"/>
        <v>3.3548295286926546</v>
      </c>
      <c r="AA130" s="27">
        <f t="shared" si="303"/>
        <v>5.0828509847806025</v>
      </c>
      <c r="AB130" s="27">
        <f t="shared" si="304"/>
        <v>8.4376805134732571</v>
      </c>
      <c r="AH130" t="str">
        <f t="shared" si="319"/>
        <v>41 Administrative occupations</v>
      </c>
      <c r="AI130" s="27">
        <f t="shared" si="305"/>
        <v>3.1573711033366259E-2</v>
      </c>
      <c r="AJ130" s="27">
        <f t="shared" si="305"/>
        <v>1.3720189205332751</v>
      </c>
      <c r="AK130" s="27">
        <f t="shared" si="305"/>
        <v>0.83787753868419657</v>
      </c>
      <c r="AL130" s="27">
        <f t="shared" si="305"/>
        <v>1.6969774349381783</v>
      </c>
      <c r="AM130" s="27">
        <f t="shared" si="306"/>
        <v>2.5348549736223749</v>
      </c>
      <c r="AS130" t="str">
        <f t="shared" si="320"/>
        <v>41 Administrative occupations</v>
      </c>
      <c r="AT130" s="27">
        <f t="shared" si="307"/>
        <v>-0.16793817499796049</v>
      </c>
      <c r="AU130" s="27">
        <f t="shared" si="307"/>
        <v>1.3590647774341011</v>
      </c>
      <c r="AV130" s="27">
        <f t="shared" si="307"/>
        <v>0.52098751140144373</v>
      </c>
      <c r="AW130" s="27">
        <f t="shared" si="307"/>
        <v>1.3792879474169393</v>
      </c>
      <c r="AX130" s="27">
        <f t="shared" si="308"/>
        <v>1.900275458818383</v>
      </c>
      <c r="BD130" t="str">
        <f t="shared" si="321"/>
        <v>41 Administrative occupations</v>
      </c>
      <c r="BE130" s="27">
        <f t="shared" si="309"/>
        <v>1.3567988341216513</v>
      </c>
      <c r="BF130" s="27">
        <f t="shared" si="309"/>
        <v>0.24473689303476576</v>
      </c>
      <c r="BG130" s="27">
        <f t="shared" si="309"/>
        <v>0.39273120629702163</v>
      </c>
      <c r="BH130" s="27">
        <f t="shared" si="309"/>
        <v>-2.1089924059277649</v>
      </c>
      <c r="BI130" s="27">
        <f t="shared" si="310"/>
        <v>-1.7162611996307433</v>
      </c>
      <c r="BO130" t="str">
        <f t="shared" si="322"/>
        <v>41 Administrative occupations</v>
      </c>
      <c r="BP130" s="27">
        <f t="shared" si="311"/>
        <v>1.1418493754443091</v>
      </c>
      <c r="BQ130" s="27">
        <f t="shared" si="311"/>
        <v>-2.538190674688412</v>
      </c>
      <c r="BR130" s="27">
        <f t="shared" si="311"/>
        <v>1.0436078507487707</v>
      </c>
      <c r="BS130" s="27">
        <f t="shared" si="311"/>
        <v>-6.2245970718438812</v>
      </c>
      <c r="BT130" s="27">
        <f t="shared" si="312"/>
        <v>-5.1809892210951105</v>
      </c>
      <c r="BZ130" t="str">
        <f t="shared" si="323"/>
        <v>41 Administrative occupations</v>
      </c>
      <c r="CA130" s="68">
        <f t="shared" si="313"/>
        <v>-1.8943824373732472</v>
      </c>
      <c r="CB130" s="68">
        <f t="shared" si="313"/>
        <v>-1.1397154406015328</v>
      </c>
      <c r="CC130" s="68">
        <f t="shared" si="313"/>
        <v>-2.6399168839349052</v>
      </c>
      <c r="CD130" s="68">
        <f t="shared" si="313"/>
        <v>-5.4766270715338008</v>
      </c>
      <c r="CE130" s="68">
        <f t="shared" si="314"/>
        <v>-8.1165439554687069</v>
      </c>
      <c r="CK130" t="str">
        <f t="shared" si="324"/>
        <v>41 Administrative occupations</v>
      </c>
      <c r="CL130" s="68">
        <f t="shared" si="315"/>
        <v>-0.74474945373241308</v>
      </c>
      <c r="CM130" s="68">
        <f t="shared" si="315"/>
        <v>0.61209831855529639</v>
      </c>
      <c r="CN130" s="68">
        <f t="shared" si="315"/>
        <v>-1.3869430403650904</v>
      </c>
      <c r="CO130" s="68">
        <f t="shared" si="315"/>
        <v>-0.77858137360444557</v>
      </c>
      <c r="CP130" s="68">
        <f t="shared" si="316"/>
        <v>-2.165524413969536</v>
      </c>
    </row>
    <row r="131" spans="1:94" x14ac:dyDescent="0.2">
      <c r="A131" t="str">
        <f t="shared" si="298"/>
        <v>42 Secretarial and related occupations</v>
      </c>
      <c r="B131" s="27">
        <f t="shared" si="299"/>
        <v>8.1035519234494285E-3</v>
      </c>
      <c r="C131" s="27">
        <f t="shared" si="299"/>
        <v>8.6701354925098478E-3</v>
      </c>
      <c r="D131" s="27">
        <f t="shared" si="299"/>
        <v>2.5024758267679498E-2</v>
      </c>
      <c r="E131" s="27">
        <f t="shared" si="299"/>
        <v>5.8356814441091295E-2</v>
      </c>
      <c r="F131" s="27">
        <f t="shared" si="300"/>
        <v>8.3381572708770793E-2</v>
      </c>
      <c r="L131" t="str">
        <f t="shared" si="317"/>
        <v>42 Secretarial and related occupations</v>
      </c>
      <c r="M131" s="27">
        <f t="shared" si="301"/>
        <v>0.22738204743210333</v>
      </c>
      <c r="N131" s="27">
        <f t="shared" si="301"/>
        <v>0.13230494022308947</v>
      </c>
      <c r="O131" s="27">
        <f t="shared" si="301"/>
        <v>0.30778320645717261</v>
      </c>
      <c r="P131" s="27">
        <f t="shared" si="301"/>
        <v>-0.12788112555707865</v>
      </c>
      <c r="Q131" s="27">
        <f t="shared" si="302"/>
        <v>0.17990208090009396</v>
      </c>
      <c r="W131" t="str">
        <f t="shared" si="318"/>
        <v>42 Secretarial and related occupations</v>
      </c>
      <c r="X131" s="27">
        <f t="shared" si="303"/>
        <v>-0.13197585558007097</v>
      </c>
      <c r="Y131" s="27">
        <f t="shared" si="303"/>
        <v>0.54056971082286331</v>
      </c>
      <c r="Z131" s="27">
        <f t="shared" si="303"/>
        <v>0.72771344391530546</v>
      </c>
      <c r="AA131" s="27">
        <f t="shared" si="303"/>
        <v>1.1509524744050807</v>
      </c>
      <c r="AB131" s="27">
        <f t="shared" si="304"/>
        <v>1.8786659183203862</v>
      </c>
      <c r="AH131" t="str">
        <f t="shared" si="319"/>
        <v>42 Secretarial and related occupations</v>
      </c>
      <c r="AI131" s="27">
        <f t="shared" si="305"/>
        <v>-0.11518509483215933</v>
      </c>
      <c r="AJ131" s="27">
        <f t="shared" si="305"/>
        <v>0.30472646904339751</v>
      </c>
      <c r="AK131" s="27">
        <f t="shared" si="305"/>
        <v>6.6904868507254189E-2</v>
      </c>
      <c r="AL131" s="27">
        <f t="shared" si="305"/>
        <v>-4.4510912300801397E-3</v>
      </c>
      <c r="AM131" s="27">
        <f t="shared" si="306"/>
        <v>6.245377727717405E-2</v>
      </c>
      <c r="AS131" t="str">
        <f t="shared" si="320"/>
        <v>42 Secretarial and related occupations</v>
      </c>
      <c r="AT131" s="27">
        <f t="shared" si="307"/>
        <v>-0.20511978302785461</v>
      </c>
      <c r="AU131" s="27">
        <f t="shared" si="307"/>
        <v>0.23965776357124158</v>
      </c>
      <c r="AV131" s="27">
        <f t="shared" si="307"/>
        <v>3.4152224553112287E-2</v>
      </c>
      <c r="AW131" s="27">
        <f t="shared" si="307"/>
        <v>1.4150098345117712E-2</v>
      </c>
      <c r="AX131" s="27">
        <f t="shared" si="308"/>
        <v>4.8302322898229999E-2</v>
      </c>
      <c r="BD131" t="str">
        <f t="shared" si="321"/>
        <v>42 Secretarial and related occupations</v>
      </c>
      <c r="BE131" s="27">
        <f t="shared" si="309"/>
        <v>-0.13502281269235539</v>
      </c>
      <c r="BF131" s="27">
        <f t="shared" si="309"/>
        <v>-0.26137123358273184</v>
      </c>
      <c r="BG131" s="27">
        <f t="shared" si="309"/>
        <v>-0.19754256914916324</v>
      </c>
      <c r="BH131" s="27">
        <f t="shared" si="309"/>
        <v>-2.6257520394132667</v>
      </c>
      <c r="BI131" s="27">
        <f t="shared" si="310"/>
        <v>-2.8232946085624304</v>
      </c>
      <c r="BO131" t="str">
        <f t="shared" si="322"/>
        <v>42 Secretarial and related occupations</v>
      </c>
      <c r="BP131" s="27">
        <f t="shared" si="311"/>
        <v>-1.0517094071430781</v>
      </c>
      <c r="BQ131" s="27">
        <f t="shared" si="311"/>
        <v>-0.88056441047074774</v>
      </c>
      <c r="BR131" s="27">
        <f t="shared" si="311"/>
        <v>-1.1650137097176492</v>
      </c>
      <c r="BS131" s="27">
        <f t="shared" si="311"/>
        <v>-2.461550847152028</v>
      </c>
      <c r="BT131" s="27">
        <f t="shared" si="312"/>
        <v>-3.6265645568696772</v>
      </c>
      <c r="BZ131" t="str">
        <f t="shared" si="323"/>
        <v>42 Secretarial and related occupations</v>
      </c>
      <c r="CA131" s="68">
        <f t="shared" si="313"/>
        <v>-0.30980166472464976</v>
      </c>
      <c r="CB131" s="68">
        <f t="shared" si="313"/>
        <v>-0.90869584212028442</v>
      </c>
      <c r="CC131" s="68">
        <f t="shared" si="313"/>
        <v>-0.93020047181085719</v>
      </c>
      <c r="CD131" s="68">
        <f t="shared" si="313"/>
        <v>-2.4796824435725719</v>
      </c>
      <c r="CE131" s="68">
        <f t="shared" si="314"/>
        <v>-3.4098829153834291</v>
      </c>
      <c r="CK131" t="str">
        <f t="shared" si="324"/>
        <v>42 Secretarial and related occupations</v>
      </c>
      <c r="CL131" s="68">
        <f t="shared" si="315"/>
        <v>-0.18371919942523784</v>
      </c>
      <c r="CM131" s="68">
        <f t="shared" si="315"/>
        <v>0.24022501362771287</v>
      </c>
      <c r="CN131" s="68">
        <f t="shared" si="315"/>
        <v>-0.2974821663831877</v>
      </c>
      <c r="CO131" s="68">
        <f t="shared" si="315"/>
        <v>-0.36133964881929748</v>
      </c>
      <c r="CP131" s="68">
        <f t="shared" si="316"/>
        <v>-0.65882181520248517</v>
      </c>
    </row>
    <row r="132" spans="1:94" x14ac:dyDescent="0.2">
      <c r="A132" t="str">
        <f t="shared" si="298"/>
        <v>51 Skilled agricultural and related trades</v>
      </c>
      <c r="B132" s="27">
        <f t="shared" si="299"/>
        <v>6.9366849170244497E-3</v>
      </c>
      <c r="C132" s="27">
        <f t="shared" si="299"/>
        <v>-5.0015121180496669E-3</v>
      </c>
      <c r="D132" s="27">
        <f t="shared" si="299"/>
        <v>4.3829200979880918E-3</v>
      </c>
      <c r="E132" s="27">
        <f t="shared" si="299"/>
        <v>1.7329461637894592E-2</v>
      </c>
      <c r="F132" s="27">
        <f t="shared" si="300"/>
        <v>2.1712381735882684E-2</v>
      </c>
      <c r="L132" t="str">
        <f t="shared" si="317"/>
        <v>51 Skilled agricultural and related trades</v>
      </c>
      <c r="M132" s="27">
        <f t="shared" si="301"/>
        <v>7.9400991778468821E-3</v>
      </c>
      <c r="N132" s="27">
        <f t="shared" si="301"/>
        <v>-2.3176369753009712E-2</v>
      </c>
      <c r="O132" s="27">
        <f t="shared" si="301"/>
        <v>2.6790970545598092E-2</v>
      </c>
      <c r="P132" s="27">
        <f t="shared" si="301"/>
        <v>6.9327063057001453E-2</v>
      </c>
      <c r="Q132" s="27">
        <f t="shared" si="302"/>
        <v>9.6118033602599545E-2</v>
      </c>
      <c r="W132" t="str">
        <f t="shared" si="318"/>
        <v>51 Skilled agricultural and related trades</v>
      </c>
      <c r="X132" s="27">
        <f t="shared" si="303"/>
        <v>-0.22249279675648226</v>
      </c>
      <c r="Y132" s="27">
        <f t="shared" si="303"/>
        <v>-4.3361668398266273E-2</v>
      </c>
      <c r="Z132" s="27">
        <f t="shared" si="303"/>
        <v>8.4065658967140466E-2</v>
      </c>
      <c r="AA132" s="27">
        <f t="shared" si="303"/>
        <v>0.30888221022376317</v>
      </c>
      <c r="AB132" s="27">
        <f t="shared" si="304"/>
        <v>0.39294786919090363</v>
      </c>
      <c r="AH132" t="str">
        <f t="shared" si="319"/>
        <v>51 Skilled agricultural and related trades</v>
      </c>
      <c r="AI132" s="27">
        <f t="shared" si="305"/>
        <v>-3.8749422306895431E-2</v>
      </c>
      <c r="AJ132" s="27">
        <f t="shared" si="305"/>
        <v>-3.8614302851226634E-2</v>
      </c>
      <c r="AK132" s="27">
        <f t="shared" si="305"/>
        <v>5.3516699155061076E-2</v>
      </c>
      <c r="AL132" s="27">
        <f t="shared" si="305"/>
        <v>0.14172718256097477</v>
      </c>
      <c r="AM132" s="27">
        <f t="shared" si="306"/>
        <v>0.19524388171603585</v>
      </c>
      <c r="AS132" t="str">
        <f t="shared" si="320"/>
        <v>51 Skilled agricultural and related trades</v>
      </c>
      <c r="AT132" s="27">
        <f t="shared" si="307"/>
        <v>-0.10694439759735197</v>
      </c>
      <c r="AU132" s="27">
        <f t="shared" si="307"/>
        <v>-6.9481338316348618E-2</v>
      </c>
      <c r="AV132" s="27">
        <f t="shared" si="307"/>
        <v>8.3390234647978234E-2</v>
      </c>
      <c r="AW132" s="27">
        <f t="shared" si="307"/>
        <v>0.33984207409135103</v>
      </c>
      <c r="AX132" s="27">
        <f t="shared" si="308"/>
        <v>0.42323230873932927</v>
      </c>
      <c r="BD132" t="str">
        <f t="shared" si="321"/>
        <v>51 Skilled agricultural and related trades</v>
      </c>
      <c r="BE132" s="27">
        <f t="shared" si="309"/>
        <v>-4.9092123826316891E-2</v>
      </c>
      <c r="BF132" s="27">
        <f t="shared" si="309"/>
        <v>-0.26698349032765545</v>
      </c>
      <c r="BG132" s="27">
        <f t="shared" si="309"/>
        <v>1.8214359895816767E-2</v>
      </c>
      <c r="BH132" s="27">
        <f t="shared" si="309"/>
        <v>8.5045012661728814E-2</v>
      </c>
      <c r="BI132" s="27">
        <f t="shared" si="310"/>
        <v>0.10325937255754558</v>
      </c>
      <c r="BO132" t="str">
        <f t="shared" si="322"/>
        <v>51 Skilled agricultural and related trades</v>
      </c>
      <c r="BP132" s="27">
        <f t="shared" si="311"/>
        <v>-0.1239681507254673</v>
      </c>
      <c r="BQ132" s="27">
        <f t="shared" si="311"/>
        <v>-0.53509366662522395</v>
      </c>
      <c r="BR132" s="27">
        <f t="shared" si="311"/>
        <v>4.0398485091431846E-2</v>
      </c>
      <c r="BS132" s="27">
        <f t="shared" si="311"/>
        <v>-8.6755734060813383E-2</v>
      </c>
      <c r="BT132" s="27">
        <f t="shared" si="312"/>
        <v>-4.6357248969381537E-2</v>
      </c>
      <c r="BZ132" t="str">
        <f t="shared" si="323"/>
        <v>51 Skilled agricultural and related trades</v>
      </c>
      <c r="CA132" s="68">
        <f t="shared" si="313"/>
        <v>-0.23602580257095762</v>
      </c>
      <c r="CB132" s="68">
        <f t="shared" si="313"/>
        <v>-3.2220879662830493E-2</v>
      </c>
      <c r="CC132" s="68">
        <f t="shared" si="313"/>
        <v>-7.7839044628981835E-2</v>
      </c>
      <c r="CD132" s="68">
        <f t="shared" si="313"/>
        <v>0.21248500022995165</v>
      </c>
      <c r="CE132" s="68">
        <f t="shared" si="314"/>
        <v>0.13464595560096981</v>
      </c>
      <c r="CK132" t="str">
        <f t="shared" si="324"/>
        <v>51 Skilled agricultural and related trades</v>
      </c>
      <c r="CL132" s="68">
        <f t="shared" si="315"/>
        <v>-0.30982610151623402</v>
      </c>
      <c r="CM132" s="68">
        <f t="shared" si="315"/>
        <v>-0.28155265330861745</v>
      </c>
      <c r="CN132" s="68">
        <f t="shared" si="315"/>
        <v>-0.2620915768030273</v>
      </c>
      <c r="CO132" s="68">
        <f t="shared" si="315"/>
        <v>-0.35317137986977459</v>
      </c>
      <c r="CP132" s="68">
        <f t="shared" si="316"/>
        <v>-0.61526295667280184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5.0071309431279527E-3</v>
      </c>
      <c r="C133" s="27">
        <f t="shared" si="299"/>
        <v>-8.3185305121357134E-3</v>
      </c>
      <c r="D133" s="27">
        <f t="shared" si="299"/>
        <v>5.6535645476532906E-3</v>
      </c>
      <c r="E133" s="27">
        <f t="shared" si="299"/>
        <v>1.2046598486365325E-2</v>
      </c>
      <c r="F133" s="27">
        <f t="shared" si="300"/>
        <v>1.7700163034018616E-2</v>
      </c>
      <c r="L133" t="str">
        <f t="shared" si="317"/>
        <v>52 Skilled metal, electrical and electronic trades</v>
      </c>
      <c r="M133" s="27">
        <f t="shared" si="301"/>
        <v>0.25531762946464209</v>
      </c>
      <c r="N133" s="27">
        <f t="shared" si="301"/>
        <v>-0.26349246705429075</v>
      </c>
      <c r="O133" s="27">
        <f t="shared" si="301"/>
        <v>0.42762406173212619</v>
      </c>
      <c r="P133" s="27">
        <f t="shared" si="301"/>
        <v>0.69709793135686149</v>
      </c>
      <c r="Q133" s="27">
        <f t="shared" si="302"/>
        <v>1.1247219930889876</v>
      </c>
      <c r="W133" t="str">
        <f t="shared" si="318"/>
        <v>52 Skilled metal, electrical and electronic trades</v>
      </c>
      <c r="X133" s="27">
        <f t="shared" si="303"/>
        <v>1.0930148123300398E-3</v>
      </c>
      <c r="Y133" s="27">
        <f t="shared" si="303"/>
        <v>-0.44420919329403175</v>
      </c>
      <c r="Z133" s="27">
        <f t="shared" si="303"/>
        <v>0.35606189417887046</v>
      </c>
      <c r="AA133" s="27">
        <f t="shared" si="303"/>
        <v>0.47131921933703147</v>
      </c>
      <c r="AB133" s="27">
        <f t="shared" si="304"/>
        <v>0.82738111351590193</v>
      </c>
      <c r="AH133" t="str">
        <f t="shared" si="319"/>
        <v>52 Skilled metal, electrical and electronic trades</v>
      </c>
      <c r="AI133" s="27">
        <f t="shared" si="305"/>
        <v>-5.2103100153437998E-2</v>
      </c>
      <c r="AJ133" s="27">
        <f t="shared" si="305"/>
        <v>-0.13101545778855905</v>
      </c>
      <c r="AK133" s="27">
        <f t="shared" si="305"/>
        <v>9.5462566929118697E-2</v>
      </c>
      <c r="AL133" s="27">
        <f t="shared" si="305"/>
        <v>0.21323899914434385</v>
      </c>
      <c r="AM133" s="27">
        <f t="shared" si="306"/>
        <v>0.30870156607346255</v>
      </c>
      <c r="AS133" t="str">
        <f t="shared" si="320"/>
        <v>52 Skilled metal, electrical and electronic trades</v>
      </c>
      <c r="AT133" s="27">
        <f t="shared" si="307"/>
        <v>-0.26612695515689566</v>
      </c>
      <c r="AU133" s="27">
        <f t="shared" si="307"/>
        <v>-0.43994919103910934</v>
      </c>
      <c r="AV133" s="27">
        <f t="shared" si="307"/>
        <v>0.13074637564193248</v>
      </c>
      <c r="AW133" s="27">
        <f t="shared" si="307"/>
        <v>0.36677024946713521</v>
      </c>
      <c r="AX133" s="27">
        <f t="shared" si="308"/>
        <v>0.49751662510906769</v>
      </c>
      <c r="BD133" t="str">
        <f t="shared" si="321"/>
        <v>52 Skilled metal, electrical and electronic trades</v>
      </c>
      <c r="BE133" s="27">
        <f t="shared" si="309"/>
        <v>2.1482659501796526</v>
      </c>
      <c r="BF133" s="27">
        <f t="shared" si="309"/>
        <v>-3.3167626309001186</v>
      </c>
      <c r="BG133" s="27">
        <f t="shared" si="309"/>
        <v>0.17752622482042923</v>
      </c>
      <c r="BH133" s="27">
        <f t="shared" si="309"/>
        <v>-0.53959405368553703</v>
      </c>
      <c r="BI133" s="27">
        <f t="shared" si="310"/>
        <v>-0.3620678288651078</v>
      </c>
      <c r="BO133" t="str">
        <f t="shared" si="322"/>
        <v>52 Skilled metal, electrical and electronic trades</v>
      </c>
      <c r="BP133" s="27">
        <f t="shared" si="311"/>
        <v>0.79629513541599906</v>
      </c>
      <c r="BQ133" s="27">
        <f t="shared" si="311"/>
        <v>-2.4295522240714043</v>
      </c>
      <c r="BR133" s="27">
        <f t="shared" si="311"/>
        <v>0.23114551124473515</v>
      </c>
      <c r="BS133" s="27">
        <f t="shared" si="311"/>
        <v>-1.2684149070648427</v>
      </c>
      <c r="BT133" s="27">
        <f t="shared" si="312"/>
        <v>-1.0372693958201076</v>
      </c>
      <c r="BZ133" t="str">
        <f t="shared" si="323"/>
        <v>52 Skilled metal, electrical and electronic trades</v>
      </c>
      <c r="CA133" s="68">
        <f t="shared" si="313"/>
        <v>-0.46101418790964477</v>
      </c>
      <c r="CB133" s="68">
        <f t="shared" si="313"/>
        <v>-0.67372245201558378</v>
      </c>
      <c r="CC133" s="68">
        <f t="shared" si="313"/>
        <v>-0.84349152176308362</v>
      </c>
      <c r="CD133" s="68">
        <f t="shared" si="313"/>
        <v>-1.8551947841535612</v>
      </c>
      <c r="CE133" s="68">
        <f t="shared" si="314"/>
        <v>-2.6986863059166448</v>
      </c>
      <c r="CK133" t="str">
        <f t="shared" si="324"/>
        <v>52 Skilled metal, electrical and electronic trades</v>
      </c>
      <c r="CL133" s="68">
        <f t="shared" si="315"/>
        <v>-0.41472881773893899</v>
      </c>
      <c r="CM133" s="68">
        <f t="shared" si="315"/>
        <v>-0.67155202709631645</v>
      </c>
      <c r="CN133" s="68">
        <f t="shared" si="315"/>
        <v>-0.95886397351048447</v>
      </c>
      <c r="CO133" s="68">
        <f t="shared" si="315"/>
        <v>-0.60042095133624163</v>
      </c>
      <c r="CP133" s="68">
        <f t="shared" si="316"/>
        <v>-1.5592849248467262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-2.3253266652269317E-3</v>
      </c>
      <c r="C134" s="27">
        <f t="shared" si="299"/>
        <v>-4.6597786930494146E-3</v>
      </c>
      <c r="D134" s="27">
        <f t="shared" si="299"/>
        <v>4.2225069783288303E-3</v>
      </c>
      <c r="E134" s="27">
        <f t="shared" si="299"/>
        <v>1.1289760745634911E-3</v>
      </c>
      <c r="F134" s="27">
        <f t="shared" si="300"/>
        <v>5.3514830528923214E-3</v>
      </c>
      <c r="L134" t="str">
        <f t="shared" si="317"/>
        <v>53 Skilled construction and building trades</v>
      </c>
      <c r="M134" s="27">
        <f t="shared" si="301"/>
        <v>0.10285141691129074</v>
      </c>
      <c r="N134" s="27">
        <f t="shared" si="301"/>
        <v>-0.11276281448132824</v>
      </c>
      <c r="O134" s="27">
        <f t="shared" si="301"/>
        <v>0.10059185613325455</v>
      </c>
      <c r="P134" s="27">
        <f t="shared" si="301"/>
        <v>0.16094291406361794</v>
      </c>
      <c r="Q134" s="27">
        <f t="shared" si="302"/>
        <v>0.26153477019687249</v>
      </c>
      <c r="W134" t="str">
        <f t="shared" si="318"/>
        <v>53 Skilled construction and building trades</v>
      </c>
      <c r="X134" s="27">
        <f t="shared" si="303"/>
        <v>-6.4292662582002391E-2</v>
      </c>
      <c r="Y134" s="27">
        <f t="shared" si="303"/>
        <v>-0.21796901389657852</v>
      </c>
      <c r="Z134" s="27">
        <f t="shared" si="303"/>
        <v>0.14068535814481009</v>
      </c>
      <c r="AA134" s="27">
        <f t="shared" si="303"/>
        <v>0.11789393660591974</v>
      </c>
      <c r="AB134" s="27">
        <f t="shared" si="304"/>
        <v>0.25857929475072983</v>
      </c>
      <c r="AH134" t="str">
        <f t="shared" si="319"/>
        <v>53 Skilled construction and building trades</v>
      </c>
      <c r="AI134" s="27">
        <f t="shared" si="305"/>
        <v>9.9156525981317412E-2</v>
      </c>
      <c r="AJ134" s="27">
        <f t="shared" si="305"/>
        <v>-9.7011001798686047E-2</v>
      </c>
      <c r="AK134" s="27">
        <f t="shared" si="305"/>
        <v>0.1158225462189435</v>
      </c>
      <c r="AL134" s="27">
        <f t="shared" si="305"/>
        <v>0.13149371139392829</v>
      </c>
      <c r="AM134" s="27">
        <f t="shared" si="306"/>
        <v>0.24731625761287179</v>
      </c>
      <c r="AS134" t="str">
        <f t="shared" si="320"/>
        <v>53 Skilled construction and building trades</v>
      </c>
      <c r="AT134" s="27">
        <f t="shared" si="307"/>
        <v>7.7035720020862009E-2</v>
      </c>
      <c r="AU134" s="27">
        <f t="shared" si="307"/>
        <v>-0.15727020359523536</v>
      </c>
      <c r="AV134" s="27">
        <f t="shared" si="307"/>
        <v>0.13672250277671738</v>
      </c>
      <c r="AW134" s="27">
        <f t="shared" si="307"/>
        <v>3.9015002528609344E-2</v>
      </c>
      <c r="AX134" s="27">
        <f t="shared" si="308"/>
        <v>0.17573750530532672</v>
      </c>
      <c r="BD134" t="str">
        <f t="shared" si="321"/>
        <v>53 Skilled construction and building trades</v>
      </c>
      <c r="BE134" s="27">
        <f t="shared" si="309"/>
        <v>1.8877409527779374</v>
      </c>
      <c r="BF134" s="27">
        <f t="shared" si="309"/>
        <v>-2.1770132365563626</v>
      </c>
      <c r="BG134" s="27">
        <f t="shared" si="309"/>
        <v>-1.0219798953368553E-2</v>
      </c>
      <c r="BH134" s="27">
        <f t="shared" si="309"/>
        <v>-1.1745745998775341</v>
      </c>
      <c r="BI134" s="27">
        <f t="shared" si="310"/>
        <v>-1.1847943988309027</v>
      </c>
      <c r="BO134" t="str">
        <f t="shared" si="322"/>
        <v>53 Skilled construction and building trades</v>
      </c>
      <c r="BP134" s="27">
        <f t="shared" si="311"/>
        <v>2.6377992746590255</v>
      </c>
      <c r="BQ134" s="27">
        <f t="shared" si="311"/>
        <v>-2.6073858407183241</v>
      </c>
      <c r="BR134" s="27">
        <f t="shared" si="311"/>
        <v>1.1423588641011833</v>
      </c>
      <c r="BS134" s="27">
        <f t="shared" si="311"/>
        <v>-0.71814670830884531</v>
      </c>
      <c r="BT134" s="27">
        <f t="shared" si="312"/>
        <v>0.42421215579233795</v>
      </c>
      <c r="BZ134" t="str">
        <f t="shared" si="323"/>
        <v>53 Skilled construction and building trades</v>
      </c>
      <c r="CA134" s="68">
        <f t="shared" si="313"/>
        <v>-4.8320255504141763E-2</v>
      </c>
      <c r="CB134" s="68">
        <f t="shared" si="313"/>
        <v>-0.70110362798341175</v>
      </c>
      <c r="CC134" s="68">
        <f t="shared" si="313"/>
        <v>-0.70118017958220236</v>
      </c>
      <c r="CD134" s="68">
        <f t="shared" si="313"/>
        <v>-1.3120179077377752</v>
      </c>
      <c r="CE134" s="68">
        <f t="shared" si="314"/>
        <v>-2.0131980873199775</v>
      </c>
      <c r="CK134" t="str">
        <f t="shared" si="324"/>
        <v>53 Skilled construction and building trades</v>
      </c>
      <c r="CL134" s="68">
        <f t="shared" si="315"/>
        <v>4.1854732303457709E-2</v>
      </c>
      <c r="CM134" s="68">
        <f t="shared" si="315"/>
        <v>-0.80567211807441019</v>
      </c>
      <c r="CN134" s="68">
        <f t="shared" si="315"/>
        <v>-1.8377575137924702</v>
      </c>
      <c r="CO134" s="68">
        <f t="shared" si="315"/>
        <v>-1.5679587661971996</v>
      </c>
      <c r="CP134" s="68">
        <f t="shared" si="316"/>
        <v>-3.4057162799896696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3.7775137934805483E-3</v>
      </c>
      <c r="C135" s="27">
        <f t="shared" si="299"/>
        <v>-5.6691307475733171E-3</v>
      </c>
      <c r="D135" s="27">
        <f t="shared" si="299"/>
        <v>2.2897671295070129E-2</v>
      </c>
      <c r="E135" s="27">
        <f t="shared" si="299"/>
        <v>2.8769850283019816E-2</v>
      </c>
      <c r="F135" s="27">
        <f t="shared" si="300"/>
        <v>5.1667521578089945E-2</v>
      </c>
      <c r="L135" t="str">
        <f t="shared" si="317"/>
        <v>54 Textiles, printing and other skilled trades</v>
      </c>
      <c r="M135" s="27">
        <f t="shared" si="301"/>
        <v>0.12455414551082855</v>
      </c>
      <c r="N135" s="27">
        <f t="shared" si="301"/>
        <v>4.2745793636306151E-2</v>
      </c>
      <c r="O135" s="27">
        <f t="shared" si="301"/>
        <v>0.19850261610084308</v>
      </c>
      <c r="P135" s="27">
        <f t="shared" si="301"/>
        <v>0.5639146240136208</v>
      </c>
      <c r="Q135" s="27">
        <f t="shared" si="302"/>
        <v>0.76241724011446388</v>
      </c>
      <c r="W135" t="str">
        <f t="shared" si="318"/>
        <v>54 Textiles, printing and other skilled trades</v>
      </c>
      <c r="X135" s="27">
        <f t="shared" si="303"/>
        <v>-0.17534292466353629</v>
      </c>
      <c r="Y135" s="27">
        <f t="shared" si="303"/>
        <v>0.14559857348003469</v>
      </c>
      <c r="Z135" s="27">
        <f t="shared" si="303"/>
        <v>0.31814985478367341</v>
      </c>
      <c r="AA135" s="27">
        <f t="shared" si="303"/>
        <v>0.51842239269093238</v>
      </c>
      <c r="AB135" s="27">
        <f t="shared" si="304"/>
        <v>0.83657224747460579</v>
      </c>
      <c r="AH135" t="str">
        <f t="shared" si="319"/>
        <v>54 Textiles, printing and other skilled trades</v>
      </c>
      <c r="AI135" s="27">
        <f t="shared" si="305"/>
        <v>-0.12651589142380282</v>
      </c>
      <c r="AJ135" s="27">
        <f t="shared" si="305"/>
        <v>0.11470379646682527</v>
      </c>
      <c r="AK135" s="27">
        <f t="shared" si="305"/>
        <v>3.6044656682961196E-2</v>
      </c>
      <c r="AL135" s="27">
        <f t="shared" si="305"/>
        <v>0.1553612994036222</v>
      </c>
      <c r="AM135" s="27">
        <f t="shared" si="306"/>
        <v>0.1914059560865834</v>
      </c>
      <c r="AS135" t="str">
        <f t="shared" si="320"/>
        <v>54 Textiles, printing and other skilled trades</v>
      </c>
      <c r="AT135" s="27">
        <f t="shared" si="307"/>
        <v>-0.12340831081762166</v>
      </c>
      <c r="AU135" s="27">
        <f t="shared" si="307"/>
        <v>8.9931749429115804E-2</v>
      </c>
      <c r="AV135" s="27">
        <f t="shared" si="307"/>
        <v>5.5603816505388259E-2</v>
      </c>
      <c r="AW135" s="27">
        <f t="shared" si="307"/>
        <v>0.12573763819495565</v>
      </c>
      <c r="AX135" s="27">
        <f t="shared" si="308"/>
        <v>0.18134145470034391</v>
      </c>
      <c r="BD135" t="str">
        <f t="shared" si="321"/>
        <v>54 Textiles, printing and other skilled trades</v>
      </c>
      <c r="BE135" s="27">
        <f t="shared" si="309"/>
        <v>-1.1360998387728749E-2</v>
      </c>
      <c r="BF135" s="27">
        <f t="shared" si="309"/>
        <v>-0.1860370605265742</v>
      </c>
      <c r="BG135" s="27">
        <f t="shared" si="309"/>
        <v>0.6412513536658051</v>
      </c>
      <c r="BH135" s="27">
        <f t="shared" si="309"/>
        <v>0.10279285164590224</v>
      </c>
      <c r="BI135" s="27">
        <f t="shared" si="310"/>
        <v>0.74404420531170734</v>
      </c>
      <c r="BO135" t="str">
        <f t="shared" si="322"/>
        <v>54 Textiles, printing and other skilled trades</v>
      </c>
      <c r="BP135" s="27">
        <f t="shared" si="311"/>
        <v>-0.74025866016574149</v>
      </c>
      <c r="BQ135" s="27">
        <f t="shared" si="311"/>
        <v>-0.19786550746299891</v>
      </c>
      <c r="BR135" s="27">
        <f t="shared" si="311"/>
        <v>0.24135542944129451</v>
      </c>
      <c r="BS135" s="27">
        <f t="shared" si="311"/>
        <v>5.0568971975621935E-3</v>
      </c>
      <c r="BT135" s="27">
        <f t="shared" si="312"/>
        <v>0.2464123266388567</v>
      </c>
      <c r="BZ135" t="str">
        <f t="shared" si="323"/>
        <v>54 Textiles, printing and other skilled trades</v>
      </c>
      <c r="CA135" s="68">
        <f t="shared" si="313"/>
        <v>-0.82738128545626122</v>
      </c>
      <c r="CB135" s="68">
        <f t="shared" si="313"/>
        <v>-3.9896554666560835E-2</v>
      </c>
      <c r="CC135" s="68">
        <f t="shared" si="313"/>
        <v>-0.156767471780765</v>
      </c>
      <c r="CD135" s="68">
        <f t="shared" si="313"/>
        <v>-1.1935538153554561</v>
      </c>
      <c r="CE135" s="68">
        <f t="shared" si="314"/>
        <v>-1.3503212871362211</v>
      </c>
      <c r="CK135" t="str">
        <f t="shared" si="324"/>
        <v>54 Textiles, printing and other skilled trades</v>
      </c>
      <c r="CL135" s="68">
        <f t="shared" si="315"/>
        <v>-0.7923040866684099</v>
      </c>
      <c r="CM135" s="68">
        <f t="shared" si="315"/>
        <v>0.17348500879250661</v>
      </c>
      <c r="CN135" s="68">
        <f t="shared" si="315"/>
        <v>-1.0334785238317967</v>
      </c>
      <c r="CO135" s="68">
        <f t="shared" si="315"/>
        <v>-0.37966682813227715</v>
      </c>
      <c r="CP135" s="68">
        <f t="shared" si="316"/>
        <v>-1.413145351964074</v>
      </c>
    </row>
    <row r="136" spans="1:94" x14ac:dyDescent="0.2">
      <c r="A136" t="str">
        <f t="shared" si="298"/>
        <v>61 Caring personal service occupations</v>
      </c>
      <c r="B136" s="27">
        <f t="shared" si="299"/>
        <v>1.6054879174967604E-2</v>
      </c>
      <c r="C136" s="27">
        <f t="shared" si="299"/>
        <v>-2.3273686452884856E-5</v>
      </c>
      <c r="D136" s="27">
        <f t="shared" si="299"/>
        <v>1.933062387509326E-2</v>
      </c>
      <c r="E136" s="27">
        <f t="shared" si="299"/>
        <v>5.5975155618674666E-2</v>
      </c>
      <c r="F136" s="27">
        <f t="shared" si="300"/>
        <v>7.5305779493767933E-2</v>
      </c>
      <c r="L136" t="str">
        <f t="shared" si="317"/>
        <v>61 Caring personal service occupations</v>
      </c>
      <c r="M136" s="27">
        <f t="shared" si="301"/>
        <v>1.2379653583283829</v>
      </c>
      <c r="N136" s="27">
        <f t="shared" si="301"/>
        <v>0.10177695691894817</v>
      </c>
      <c r="O136" s="27">
        <f t="shared" si="301"/>
        <v>1.6019774892074614</v>
      </c>
      <c r="P136" s="27">
        <f t="shared" si="301"/>
        <v>4.682240202440755</v>
      </c>
      <c r="Q136" s="27">
        <f t="shared" si="302"/>
        <v>6.284217691648216</v>
      </c>
      <c r="W136" t="str">
        <f t="shared" si="318"/>
        <v>61 Caring personal service occupations</v>
      </c>
      <c r="X136" s="27">
        <f t="shared" si="303"/>
        <v>0.40341907083593043</v>
      </c>
      <c r="Y136" s="27">
        <f t="shared" si="303"/>
        <v>1.4296997347229272</v>
      </c>
      <c r="Z136" s="27">
        <f t="shared" si="303"/>
        <v>1.5602873870716305</v>
      </c>
      <c r="AA136" s="27">
        <f t="shared" si="303"/>
        <v>3.5505624462513179</v>
      </c>
      <c r="AB136" s="27">
        <f t="shared" si="304"/>
        <v>5.1108498333229484</v>
      </c>
      <c r="AH136" t="str">
        <f t="shared" si="319"/>
        <v>61 Caring personal service occupations</v>
      </c>
      <c r="AI136" s="27">
        <f t="shared" si="305"/>
        <v>-0.40203297731624854</v>
      </c>
      <c r="AJ136" s="27">
        <f t="shared" si="305"/>
        <v>1.369674132145116</v>
      </c>
      <c r="AK136" s="27">
        <f t="shared" si="305"/>
        <v>-0.32235274110393597</v>
      </c>
      <c r="AL136" s="27">
        <f t="shared" si="305"/>
        <v>0.92901587854381695</v>
      </c>
      <c r="AM136" s="27">
        <f t="shared" si="306"/>
        <v>0.60666313743988098</v>
      </c>
      <c r="AS136" t="str">
        <f t="shared" si="320"/>
        <v>61 Caring personal service occupations</v>
      </c>
      <c r="AT136" s="27">
        <f t="shared" si="307"/>
        <v>-3.5742185967651885E-2</v>
      </c>
      <c r="AU136" s="27">
        <f t="shared" si="307"/>
        <v>0.65004759725536942</v>
      </c>
      <c r="AV136" s="27">
        <f t="shared" si="307"/>
        <v>-0.10502453282118474</v>
      </c>
      <c r="AW136" s="27">
        <f t="shared" si="307"/>
        <v>0.63271922704630956</v>
      </c>
      <c r="AX136" s="27">
        <f t="shared" si="308"/>
        <v>0.52769469422512483</v>
      </c>
      <c r="BD136" t="str">
        <f t="shared" si="321"/>
        <v>61 Caring personal service occupations</v>
      </c>
      <c r="BE136" s="27">
        <f t="shared" si="309"/>
        <v>4.6444701096125698</v>
      </c>
      <c r="BF136" s="27">
        <f t="shared" si="309"/>
        <v>-1.5412435804918729</v>
      </c>
      <c r="BG136" s="27">
        <f t="shared" si="309"/>
        <v>1.6929744623890208</v>
      </c>
      <c r="BH136" s="27">
        <f t="shared" si="309"/>
        <v>2.2953112792857802</v>
      </c>
      <c r="BI136" s="27">
        <f t="shared" si="310"/>
        <v>3.988285741674801</v>
      </c>
      <c r="BO136" t="str">
        <f t="shared" si="322"/>
        <v>61 Caring personal service occupations</v>
      </c>
      <c r="BP136" s="27">
        <f t="shared" si="311"/>
        <v>1.5749087397741057</v>
      </c>
      <c r="BQ136" s="27">
        <f t="shared" si="311"/>
        <v>-4.1699040675839534</v>
      </c>
      <c r="BR136" s="27">
        <f t="shared" si="311"/>
        <v>0.10559237690773315</v>
      </c>
      <c r="BS136" s="27">
        <f t="shared" si="311"/>
        <v>-3.7020769354505028</v>
      </c>
      <c r="BT136" s="27">
        <f t="shared" si="312"/>
        <v>-3.5964845585427696</v>
      </c>
      <c r="BZ136" t="str">
        <f t="shared" si="323"/>
        <v>61 Caring personal service occupations</v>
      </c>
      <c r="CA136" s="68">
        <f t="shared" si="313"/>
        <v>-2.4948954522802973</v>
      </c>
      <c r="CB136" s="68">
        <f t="shared" si="313"/>
        <v>-0.73877534588489624</v>
      </c>
      <c r="CC136" s="68">
        <f t="shared" si="313"/>
        <v>-0.9373646834601943</v>
      </c>
      <c r="CD136" s="68">
        <f t="shared" si="313"/>
        <v>-0.68891999960644257</v>
      </c>
      <c r="CE136" s="68">
        <f t="shared" si="314"/>
        <v>-1.6262846830666369</v>
      </c>
      <c r="CK136" t="str">
        <f t="shared" si="324"/>
        <v>61 Caring personal service occupations</v>
      </c>
      <c r="CL136" s="68">
        <f t="shared" si="315"/>
        <v>-0.22383034092514786</v>
      </c>
      <c r="CM136" s="68">
        <f t="shared" si="315"/>
        <v>6.2775245593585272E-2</v>
      </c>
      <c r="CN136" s="68">
        <f t="shared" si="315"/>
        <v>-0.25821196686829029</v>
      </c>
      <c r="CO136" s="68">
        <f t="shared" si="315"/>
        <v>-0.25567812635694509</v>
      </c>
      <c r="CP136" s="68">
        <f t="shared" si="316"/>
        <v>-0.51389009322523538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1.3919941873517444E-2</v>
      </c>
      <c r="C137" s="27">
        <f t="shared" si="299"/>
        <v>1.8143030793159737E-3</v>
      </c>
      <c r="D137" s="27">
        <f t="shared" si="299"/>
        <v>1.3027364074968288E-2</v>
      </c>
      <c r="E137" s="27">
        <f t="shared" si="299"/>
        <v>3.5144430137252824E-2</v>
      </c>
      <c r="F137" s="27">
        <f t="shared" si="300"/>
        <v>4.8171794212221113E-2</v>
      </c>
      <c r="L137" t="str">
        <f t="shared" si="317"/>
        <v>62 Leisure, travel and related personal service occupations</v>
      </c>
      <c r="M137" s="27">
        <f t="shared" si="301"/>
        <v>0.13537099217298132</v>
      </c>
      <c r="N137" s="27">
        <f t="shared" si="301"/>
        <v>-7.2925945795090374E-3</v>
      </c>
      <c r="O137" s="27">
        <f t="shared" si="301"/>
        <v>8.3804869828208561E-2</v>
      </c>
      <c r="P137" s="27">
        <f t="shared" si="301"/>
        <v>0.46475806338398995</v>
      </c>
      <c r="Q137" s="27">
        <f t="shared" si="302"/>
        <v>0.54856293321219851</v>
      </c>
      <c r="W137" t="str">
        <f t="shared" si="318"/>
        <v>62 Leisure, travel and related personal service occupations</v>
      </c>
      <c r="X137" s="27">
        <f t="shared" si="303"/>
        <v>0.22773945415754349</v>
      </c>
      <c r="Y137" s="27">
        <f t="shared" si="303"/>
        <v>9.7974193999737835E-2</v>
      </c>
      <c r="Z137" s="27">
        <f t="shared" si="303"/>
        <v>0.33176938981154214</v>
      </c>
      <c r="AA137" s="27">
        <f t="shared" si="303"/>
        <v>1.0012503616894222</v>
      </c>
      <c r="AB137" s="27">
        <f t="shared" si="304"/>
        <v>1.3330197515009643</v>
      </c>
      <c r="AH137" t="str">
        <f t="shared" si="319"/>
        <v>62 Leisure, travel and related personal service occupations</v>
      </c>
      <c r="AI137" s="27">
        <f t="shared" si="305"/>
        <v>8.3895349380694872E-2</v>
      </c>
      <c r="AJ137" s="27">
        <f t="shared" si="305"/>
        <v>0.11526322805953271</v>
      </c>
      <c r="AK137" s="27">
        <f t="shared" si="305"/>
        <v>5.7918068171492809E-2</v>
      </c>
      <c r="AL137" s="27">
        <f t="shared" si="305"/>
        <v>0.51999547247558775</v>
      </c>
      <c r="AM137" s="27">
        <f t="shared" si="306"/>
        <v>0.57791354064708056</v>
      </c>
      <c r="AS137" t="str">
        <f t="shared" si="320"/>
        <v>62 Leisure, travel and related personal service occupations</v>
      </c>
      <c r="AT137" s="27">
        <f t="shared" si="307"/>
        <v>7.669287552786197E-2</v>
      </c>
      <c r="AU137" s="27">
        <f t="shared" si="307"/>
        <v>0.18211256555726818</v>
      </c>
      <c r="AV137" s="27">
        <f t="shared" si="307"/>
        <v>9.7535714432002596E-2</v>
      </c>
      <c r="AW137" s="27">
        <f t="shared" si="307"/>
        <v>0.65950443338417752</v>
      </c>
      <c r="AX137" s="27">
        <f t="shared" si="308"/>
        <v>0.75704014781618012</v>
      </c>
      <c r="BD137" t="str">
        <f t="shared" si="321"/>
        <v>62 Leisure, travel and related personal service occupations</v>
      </c>
      <c r="BE137" s="27">
        <f t="shared" si="309"/>
        <v>-5.7412092629532729E-2</v>
      </c>
      <c r="BF137" s="27">
        <f t="shared" si="309"/>
        <v>-0.54528900287920035</v>
      </c>
      <c r="BG137" s="27">
        <f t="shared" si="309"/>
        <v>-0.31912104286681231</v>
      </c>
      <c r="BH137" s="27">
        <f t="shared" si="309"/>
        <v>-0.35143791613397735</v>
      </c>
      <c r="BI137" s="27">
        <f t="shared" si="310"/>
        <v>-0.67055895900078966</v>
      </c>
      <c r="BO137" t="str">
        <f t="shared" si="322"/>
        <v>62 Leisure, travel and related personal service occupations</v>
      </c>
      <c r="BP137" s="27">
        <f t="shared" si="311"/>
        <v>-9.9320604445923166E-2</v>
      </c>
      <c r="BQ137" s="27">
        <f t="shared" si="311"/>
        <v>-1.2028981736222546</v>
      </c>
      <c r="BR137" s="27">
        <f t="shared" si="311"/>
        <v>-0.32378204868818816</v>
      </c>
      <c r="BS137" s="27">
        <f t="shared" si="311"/>
        <v>-0.77400672136651361</v>
      </c>
      <c r="BT137" s="27">
        <f t="shared" si="312"/>
        <v>-1.0977887700547018</v>
      </c>
      <c r="BZ137" t="str">
        <f t="shared" si="323"/>
        <v>62 Leisure, travel and related personal service occupations</v>
      </c>
      <c r="CA137" s="68">
        <f t="shared" si="313"/>
        <v>-3.0611648129766245E-2</v>
      </c>
      <c r="CB137" s="68">
        <f t="shared" si="313"/>
        <v>-0.56554638320811623</v>
      </c>
      <c r="CC137" s="68">
        <f t="shared" si="313"/>
        <v>-0.49483360767880313</v>
      </c>
      <c r="CD137" s="68">
        <f t="shared" si="313"/>
        <v>-0.94488480369102246</v>
      </c>
      <c r="CE137" s="68">
        <f t="shared" si="314"/>
        <v>-1.4397184113698256</v>
      </c>
      <c r="CK137" t="str">
        <f t="shared" si="324"/>
        <v>62 Leisure, travel and related personal service occupations</v>
      </c>
      <c r="CL137" s="68">
        <f t="shared" si="315"/>
        <v>-0.3874153093116246</v>
      </c>
      <c r="CM137" s="68">
        <f t="shared" si="315"/>
        <v>3.2800442729113533E-2</v>
      </c>
      <c r="CN137" s="68">
        <f t="shared" si="315"/>
        <v>-0.81575594182564903</v>
      </c>
      <c r="CO137" s="68">
        <f t="shared" si="315"/>
        <v>-0.3599057442839082</v>
      </c>
      <c r="CP137" s="68">
        <f t="shared" si="316"/>
        <v>-1.1756616861095572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9.6607223834051801E-4</v>
      </c>
      <c r="C138" s="27">
        <f t="shared" si="299"/>
        <v>-4.3719088403379675E-4</v>
      </c>
      <c r="D138" s="27">
        <f t="shared" si="299"/>
        <v>9.1286420438629542E-4</v>
      </c>
      <c r="E138" s="27">
        <f t="shared" si="299"/>
        <v>2.2822259877458952E-3</v>
      </c>
      <c r="F138" s="27">
        <f t="shared" si="300"/>
        <v>3.1950901921321906E-3</v>
      </c>
      <c r="L138" t="str">
        <f t="shared" si="317"/>
        <v>63 Community and civil enforcement occupations</v>
      </c>
      <c r="M138" s="27">
        <f t="shared" si="301"/>
        <v>5.6878450740753227E-3</v>
      </c>
      <c r="N138" s="27">
        <f t="shared" si="301"/>
        <v>2.1764388157050965E-3</v>
      </c>
      <c r="O138" s="27">
        <f t="shared" si="301"/>
        <v>6.6970580857519252E-4</v>
      </c>
      <c r="P138" s="27">
        <f t="shared" si="301"/>
        <v>2.7386098494355089E-2</v>
      </c>
      <c r="Q138" s="27">
        <f t="shared" si="302"/>
        <v>2.8055804302930282E-2</v>
      </c>
      <c r="W138" t="str">
        <f t="shared" si="318"/>
        <v>63 Community and civil enforcement occupations</v>
      </c>
      <c r="X138" s="27">
        <f t="shared" si="303"/>
        <v>-3.2754835939111104E-4</v>
      </c>
      <c r="Y138" s="27">
        <f t="shared" si="303"/>
        <v>2.1774432285138312E-2</v>
      </c>
      <c r="Z138" s="27">
        <f t="shared" si="303"/>
        <v>9.0296517480391303E-3</v>
      </c>
      <c r="AA138" s="27">
        <f t="shared" si="303"/>
        <v>5.2836774060608854E-2</v>
      </c>
      <c r="AB138" s="27">
        <f t="shared" si="304"/>
        <v>6.1866425808647985E-2</v>
      </c>
      <c r="AH138" t="str">
        <f t="shared" si="319"/>
        <v>63 Community and civil enforcement occupations</v>
      </c>
      <c r="AI138" s="27">
        <f t="shared" si="305"/>
        <v>-3.2289596026461864E-3</v>
      </c>
      <c r="AJ138" s="27">
        <f t="shared" si="305"/>
        <v>1.236521953865579E-2</v>
      </c>
      <c r="AK138" s="27">
        <f t="shared" si="305"/>
        <v>-9.5160825262863707E-3</v>
      </c>
      <c r="AL138" s="27">
        <f t="shared" si="305"/>
        <v>1.2689565345541019E-2</v>
      </c>
      <c r="AM138" s="27">
        <f t="shared" si="306"/>
        <v>3.1734828192546485E-3</v>
      </c>
      <c r="AS138" t="str">
        <f t="shared" si="320"/>
        <v>63 Community and civil enforcement occupations</v>
      </c>
      <c r="AT138" s="27">
        <f t="shared" si="307"/>
        <v>-7.6791149248249466E-3</v>
      </c>
      <c r="AU138" s="27">
        <f t="shared" si="307"/>
        <v>9.6059441951009475E-3</v>
      </c>
      <c r="AV138" s="27">
        <f t="shared" si="307"/>
        <v>-1.0688066354201983E-2</v>
      </c>
      <c r="AW138" s="27">
        <f t="shared" si="307"/>
        <v>3.1908898887804196E-3</v>
      </c>
      <c r="AX138" s="27">
        <f t="shared" si="308"/>
        <v>-7.4971764654215636E-3</v>
      </c>
      <c r="BD138" t="str">
        <f t="shared" si="321"/>
        <v>63 Community and civil enforcement occupations</v>
      </c>
      <c r="BE138" s="27">
        <f t="shared" si="309"/>
        <v>-2.9568681065273633E-2</v>
      </c>
      <c r="BF138" s="27">
        <f t="shared" si="309"/>
        <v>4.4847121262805906E-2</v>
      </c>
      <c r="BG138" s="27">
        <f t="shared" si="309"/>
        <v>-5.6888288443676355E-2</v>
      </c>
      <c r="BH138" s="27">
        <f t="shared" si="309"/>
        <v>1.9035061811950998E-2</v>
      </c>
      <c r="BI138" s="27">
        <f t="shared" si="310"/>
        <v>-3.7853226631725356E-2</v>
      </c>
      <c r="BO138" t="str">
        <f t="shared" si="322"/>
        <v>63 Community and civil enforcement occupations</v>
      </c>
      <c r="BP138" s="27">
        <f t="shared" si="311"/>
        <v>-4.3737389602005461E-4</v>
      </c>
      <c r="BQ138" s="27">
        <f t="shared" si="311"/>
        <v>3.522605441998572E-2</v>
      </c>
      <c r="BR138" s="27">
        <f t="shared" si="311"/>
        <v>-6.3422254467493333E-2</v>
      </c>
      <c r="BS138" s="27">
        <f t="shared" si="311"/>
        <v>1.9076790282047201E-2</v>
      </c>
      <c r="BT138" s="27">
        <f t="shared" si="312"/>
        <v>-4.4345464185446132E-2</v>
      </c>
      <c r="BZ138" t="str">
        <f t="shared" si="323"/>
        <v>63 Community and civil enforcement occupations</v>
      </c>
      <c r="CA138" s="68">
        <f t="shared" si="313"/>
        <v>-5.5692233797333679E-3</v>
      </c>
      <c r="CB138" s="68">
        <f t="shared" si="313"/>
        <v>4.21763994645796E-2</v>
      </c>
      <c r="CC138" s="68">
        <f t="shared" si="313"/>
        <v>-7.5667035444246744E-2</v>
      </c>
      <c r="CD138" s="68">
        <f t="shared" si="313"/>
        <v>-2.4406576663103779E-2</v>
      </c>
      <c r="CE138" s="68">
        <f t="shared" si="314"/>
        <v>-0.10007361210735052</v>
      </c>
      <c r="CK138" t="str">
        <f t="shared" si="324"/>
        <v>63 Community and civil enforcement occupations</v>
      </c>
      <c r="CL138" s="68">
        <f t="shared" si="315"/>
        <v>-3.8691757436841875E-2</v>
      </c>
      <c r="CM138" s="68">
        <f t="shared" si="315"/>
        <v>2.9346861963024024E-2</v>
      </c>
      <c r="CN138" s="68">
        <f t="shared" si="315"/>
        <v>-6.631038900642891E-2</v>
      </c>
      <c r="CO138" s="68">
        <f t="shared" si="315"/>
        <v>-1.3152969906657623E-2</v>
      </c>
      <c r="CP138" s="68">
        <f t="shared" si="316"/>
        <v>-7.9463358913086535E-2</v>
      </c>
    </row>
    <row r="139" spans="1:94" x14ac:dyDescent="0.2">
      <c r="A139" t="str">
        <f t="shared" si="298"/>
        <v>71 Sales occupations</v>
      </c>
      <c r="B139" s="27">
        <f t="shared" si="299"/>
        <v>2.5929489378293799E-2</v>
      </c>
      <c r="C139" s="27">
        <f t="shared" si="299"/>
        <v>-1.5165551383951453E-2</v>
      </c>
      <c r="D139" s="27">
        <f t="shared" si="299"/>
        <v>3.2140193461786287E-2</v>
      </c>
      <c r="E139" s="27">
        <f t="shared" si="299"/>
        <v>8.2803253617136863E-2</v>
      </c>
      <c r="F139" s="27">
        <f t="shared" si="300"/>
        <v>0.11494344707892315</v>
      </c>
      <c r="L139" t="str">
        <f t="shared" si="317"/>
        <v>71 Sales occupations</v>
      </c>
      <c r="M139" s="27">
        <f t="shared" si="301"/>
        <v>0.52686452071224998</v>
      </c>
      <c r="N139" s="27">
        <f t="shared" si="301"/>
        <v>-4.5970915512729249E-2</v>
      </c>
      <c r="O139" s="27">
        <f t="shared" si="301"/>
        <v>0.78874643909037845</v>
      </c>
      <c r="P139" s="27">
        <f t="shared" si="301"/>
        <v>2.1251278695303064</v>
      </c>
      <c r="Q139" s="27">
        <f t="shared" si="302"/>
        <v>2.9138743086206849</v>
      </c>
      <c r="W139" t="str">
        <f t="shared" si="318"/>
        <v>71 Sales occupations</v>
      </c>
      <c r="X139" s="27">
        <f t="shared" si="303"/>
        <v>-0.13079126112028394</v>
      </c>
      <c r="Y139" s="27">
        <f t="shared" si="303"/>
        <v>0.87599993270835519</v>
      </c>
      <c r="Z139" s="27">
        <f t="shared" si="303"/>
        <v>0.95027351111830693</v>
      </c>
      <c r="AA139" s="27">
        <f t="shared" si="303"/>
        <v>2.7984130669490614</v>
      </c>
      <c r="AB139" s="27">
        <f t="shared" si="304"/>
        <v>3.7486865780673684</v>
      </c>
      <c r="AH139" t="str">
        <f t="shared" si="319"/>
        <v>71 Sales occupations</v>
      </c>
      <c r="AI139" s="27">
        <f t="shared" si="305"/>
        <v>-6.4612372808188656E-2</v>
      </c>
      <c r="AJ139" s="27">
        <f t="shared" si="305"/>
        <v>0.37428930946292871</v>
      </c>
      <c r="AK139" s="27">
        <f t="shared" si="305"/>
        <v>0.16548765738615323</v>
      </c>
      <c r="AL139" s="27">
        <f t="shared" si="305"/>
        <v>0.8238916683443418</v>
      </c>
      <c r="AM139" s="27">
        <f t="shared" si="306"/>
        <v>0.98937932573049503</v>
      </c>
      <c r="AS139" t="str">
        <f t="shared" si="320"/>
        <v>71 Sales occupations</v>
      </c>
      <c r="AT139" s="27">
        <f t="shared" si="307"/>
        <v>-0.14842067560689665</v>
      </c>
      <c r="AU139" s="27">
        <f t="shared" si="307"/>
        <v>0.22407669056500912</v>
      </c>
      <c r="AV139" s="27">
        <f t="shared" si="307"/>
        <v>8.749291215267796E-3</v>
      </c>
      <c r="AW139" s="27">
        <f t="shared" si="307"/>
        <v>0.57528928291515857</v>
      </c>
      <c r="AX139" s="27">
        <f t="shared" si="308"/>
        <v>0.58403857413042637</v>
      </c>
      <c r="BD139" t="str">
        <f t="shared" si="321"/>
        <v>71 Sales occupations</v>
      </c>
      <c r="BE139" s="27">
        <f t="shared" si="309"/>
        <v>0.541967907900057</v>
      </c>
      <c r="BF139" s="27">
        <f t="shared" si="309"/>
        <v>-5.7200234414054307E-2</v>
      </c>
      <c r="BG139" s="27">
        <f t="shared" si="309"/>
        <v>0.49814001183172607</v>
      </c>
      <c r="BH139" s="27">
        <f t="shared" si="309"/>
        <v>-9.8698543909621961E-2</v>
      </c>
      <c r="BI139" s="27">
        <f t="shared" si="310"/>
        <v>0.39944146792210411</v>
      </c>
      <c r="BO139" t="str">
        <f t="shared" si="322"/>
        <v>71 Sales occupations</v>
      </c>
      <c r="BP139" s="27">
        <f t="shared" si="311"/>
        <v>-0.69704785824795579</v>
      </c>
      <c r="BQ139" s="27">
        <f t="shared" si="311"/>
        <v>-1.9999850936343382</v>
      </c>
      <c r="BR139" s="27">
        <f t="shared" si="311"/>
        <v>0.44950380912553634</v>
      </c>
      <c r="BS139" s="27">
        <f t="shared" si="311"/>
        <v>-2.1381626092549251</v>
      </c>
      <c r="BT139" s="27">
        <f t="shared" si="312"/>
        <v>-1.6886588001293887</v>
      </c>
      <c r="BZ139" t="str">
        <f t="shared" si="323"/>
        <v>71 Sales occupations</v>
      </c>
      <c r="CA139" s="68">
        <f t="shared" si="313"/>
        <v>-1.0000295033951883</v>
      </c>
      <c r="CB139" s="68">
        <f t="shared" si="313"/>
        <v>-0.84451864277527022</v>
      </c>
      <c r="CC139" s="68">
        <f t="shared" si="313"/>
        <v>-1.7295622430718876</v>
      </c>
      <c r="CD139" s="68">
        <f t="shared" si="313"/>
        <v>-4.2296900671990887</v>
      </c>
      <c r="CE139" s="68">
        <f t="shared" si="314"/>
        <v>-5.9592523102709762</v>
      </c>
      <c r="CK139" t="str">
        <f t="shared" si="324"/>
        <v>71 Sales occupations</v>
      </c>
      <c r="CL139" s="68">
        <f t="shared" si="315"/>
        <v>-1.6669042801744132</v>
      </c>
      <c r="CM139" s="68">
        <f t="shared" si="315"/>
        <v>0.12140699597110771</v>
      </c>
      <c r="CN139" s="68">
        <f t="shared" si="315"/>
        <v>-2.4523141696212445</v>
      </c>
      <c r="CO139" s="68">
        <f t="shared" si="315"/>
        <v>-1.5653568162200389</v>
      </c>
      <c r="CP139" s="68">
        <f t="shared" si="316"/>
        <v>-4.0176709858412831</v>
      </c>
    </row>
    <row r="140" spans="1:94" x14ac:dyDescent="0.2">
      <c r="A140" t="str">
        <f t="shared" si="298"/>
        <v>72 Customer service occupations</v>
      </c>
      <c r="B140" s="27">
        <f t="shared" si="299"/>
        <v>2.5132356606010833E-2</v>
      </c>
      <c r="C140" s="27">
        <f t="shared" si="299"/>
        <v>6.0365451184035968E-3</v>
      </c>
      <c r="D140" s="27">
        <f t="shared" si="299"/>
        <v>6.0989232347839248E-2</v>
      </c>
      <c r="E140" s="27">
        <f t="shared" si="299"/>
        <v>0.12532025492015778</v>
      </c>
      <c r="F140" s="27">
        <f t="shared" si="300"/>
        <v>0.18630948726799701</v>
      </c>
      <c r="L140" t="str">
        <f t="shared" si="317"/>
        <v>72 Customer service occupations</v>
      </c>
      <c r="M140" s="27">
        <f t="shared" si="301"/>
        <v>0.30576299277720032</v>
      </c>
      <c r="N140" s="27">
        <f t="shared" si="301"/>
        <v>5.5235381822815177E-2</v>
      </c>
      <c r="O140" s="27">
        <f t="shared" si="301"/>
        <v>0.40705785508517356</v>
      </c>
      <c r="P140" s="27">
        <f t="shared" si="301"/>
        <v>0.98838440487354173</v>
      </c>
      <c r="Q140" s="27">
        <f t="shared" si="302"/>
        <v>1.3954422599587153</v>
      </c>
      <c r="W140" t="str">
        <f t="shared" si="318"/>
        <v>72 Customer service occupations</v>
      </c>
      <c r="X140" s="27">
        <f t="shared" si="303"/>
        <v>0.3196441349246304</v>
      </c>
      <c r="Y140" s="27">
        <f t="shared" si="303"/>
        <v>0.60920238191691922</v>
      </c>
      <c r="Z140" s="27">
        <f t="shared" si="303"/>
        <v>0.72497761782922243</v>
      </c>
      <c r="AA140" s="27">
        <f t="shared" si="303"/>
        <v>1.4639226718507885</v>
      </c>
      <c r="AB140" s="27">
        <f t="shared" si="304"/>
        <v>2.1889002896800109</v>
      </c>
      <c r="AH140" t="str">
        <f t="shared" si="319"/>
        <v>72 Customer service occupations</v>
      </c>
      <c r="AI140" s="27">
        <f t="shared" si="305"/>
        <v>7.236134238012315E-2</v>
      </c>
      <c r="AJ140" s="27">
        <f t="shared" si="305"/>
        <v>0.21196410746901828</v>
      </c>
      <c r="AK140" s="27">
        <f t="shared" si="305"/>
        <v>0.19768519705726151</v>
      </c>
      <c r="AL140" s="27">
        <f t="shared" si="305"/>
        <v>0.44418561154421665</v>
      </c>
      <c r="AM140" s="27">
        <f t="shared" si="306"/>
        <v>0.64187080860147816</v>
      </c>
      <c r="AS140" t="str">
        <f t="shared" si="320"/>
        <v>72 Customer service occupations</v>
      </c>
      <c r="AT140" s="27">
        <f t="shared" si="307"/>
        <v>0.19267589363959914</v>
      </c>
      <c r="AU140" s="27">
        <f t="shared" si="307"/>
        <v>0.12299229481461871</v>
      </c>
      <c r="AV140" s="27">
        <f t="shared" si="307"/>
        <v>0.46001567780889863</v>
      </c>
      <c r="AW140" s="27">
        <f t="shared" si="307"/>
        <v>0.37952150276995145</v>
      </c>
      <c r="AX140" s="27">
        <f t="shared" si="308"/>
        <v>0.83953718057885007</v>
      </c>
      <c r="BD140" t="str">
        <f t="shared" si="321"/>
        <v>72 Customer service occupations</v>
      </c>
      <c r="BE140" s="27">
        <f t="shared" si="309"/>
        <v>1.0115013118978169</v>
      </c>
      <c r="BF140" s="27">
        <f t="shared" si="309"/>
        <v>-6.4919858344391734E-2</v>
      </c>
      <c r="BG140" s="27">
        <f t="shared" si="309"/>
        <v>0.90398923735767678</v>
      </c>
      <c r="BH140" s="27">
        <f t="shared" si="309"/>
        <v>0.70589589843228939</v>
      </c>
      <c r="BI140" s="27">
        <f t="shared" si="310"/>
        <v>1.6098851357899662</v>
      </c>
      <c r="BO140" t="str">
        <f t="shared" si="322"/>
        <v>72 Customer service occupations</v>
      </c>
      <c r="BP140" s="27">
        <f t="shared" si="311"/>
        <v>1.3724776498828044</v>
      </c>
      <c r="BQ140" s="27">
        <f t="shared" si="311"/>
        <v>-0.7464937992701719</v>
      </c>
      <c r="BR140" s="27">
        <f t="shared" si="311"/>
        <v>0.81761355888397969</v>
      </c>
      <c r="BS140" s="27">
        <f t="shared" si="311"/>
        <v>-0.21987778045593842</v>
      </c>
      <c r="BT140" s="27">
        <f t="shared" si="312"/>
        <v>0.59773577842804126</v>
      </c>
      <c r="BZ140" t="str">
        <f t="shared" si="323"/>
        <v>72 Customer service occupations</v>
      </c>
      <c r="CA140" s="68">
        <f t="shared" si="313"/>
        <v>0.10451638506474614</v>
      </c>
      <c r="CB140" s="68">
        <f t="shared" si="313"/>
        <v>-2.5762539373062054E-3</v>
      </c>
      <c r="CC140" s="68">
        <f t="shared" si="313"/>
        <v>-0.1380320455332873</v>
      </c>
      <c r="CD140" s="68">
        <f t="shared" si="313"/>
        <v>-0.3305994352965298</v>
      </c>
      <c r="CE140" s="68">
        <f t="shared" si="314"/>
        <v>-0.46863148082981709</v>
      </c>
      <c r="CK140" t="str">
        <f t="shared" si="324"/>
        <v>72 Customer service occupations</v>
      </c>
      <c r="CL140" s="68">
        <f t="shared" si="315"/>
        <v>5.2310695666030416E-2</v>
      </c>
      <c r="CM140" s="68">
        <f t="shared" si="315"/>
        <v>0.19971232557440755</v>
      </c>
      <c r="CN140" s="68">
        <f t="shared" si="315"/>
        <v>-0.19084908912282983</v>
      </c>
      <c r="CO140" s="68">
        <f t="shared" si="315"/>
        <v>-0.12936249121214327</v>
      </c>
      <c r="CP140" s="68">
        <f t="shared" si="316"/>
        <v>-0.3202115803349731</v>
      </c>
    </row>
    <row r="141" spans="1:94" x14ac:dyDescent="0.2">
      <c r="A141" t="str">
        <f t="shared" si="298"/>
        <v>81 Process, plant and machine operatives</v>
      </c>
      <c r="B141" s="27">
        <f t="shared" si="299"/>
        <v>1.6731524221803136E-2</v>
      </c>
      <c r="C141" s="27">
        <f t="shared" si="299"/>
        <v>-8.2598655656502262E-3</v>
      </c>
      <c r="D141" s="27">
        <f t="shared" si="299"/>
        <v>3.1793632988435683E-2</v>
      </c>
      <c r="E141" s="27">
        <f t="shared" si="299"/>
        <v>0.10399708769626621</v>
      </c>
      <c r="F141" s="27">
        <f t="shared" si="300"/>
        <v>0.13579072068470188</v>
      </c>
      <c r="L141" t="str">
        <f t="shared" si="317"/>
        <v>81 Process, plant and machine operatives</v>
      </c>
      <c r="M141" s="27">
        <f t="shared" si="301"/>
        <v>0.12513624334285067</v>
      </c>
      <c r="N141" s="27">
        <f t="shared" si="301"/>
        <v>-7.3278405470125429E-2</v>
      </c>
      <c r="O141" s="27">
        <f t="shared" si="301"/>
        <v>0.2510796413726199</v>
      </c>
      <c r="P141" s="27">
        <f t="shared" si="301"/>
        <v>0.52068728063366632</v>
      </c>
      <c r="Q141" s="27">
        <f t="shared" si="302"/>
        <v>0.77176692200628616</v>
      </c>
      <c r="W141" t="str">
        <f t="shared" si="318"/>
        <v>81 Process, plant and machine operatives</v>
      </c>
      <c r="X141" s="27">
        <f t="shared" si="303"/>
        <v>-7.8096925313131393E-3</v>
      </c>
      <c r="Y141" s="27">
        <f t="shared" si="303"/>
        <v>-4.4467303944155434E-2</v>
      </c>
      <c r="Z141" s="27">
        <f t="shared" si="303"/>
        <v>0.54780643431466958</v>
      </c>
      <c r="AA141" s="27">
        <f t="shared" si="303"/>
        <v>1.0842875073643536</v>
      </c>
      <c r="AB141" s="27">
        <f t="shared" si="304"/>
        <v>1.6320939416790232</v>
      </c>
      <c r="AH141" t="str">
        <f t="shared" si="319"/>
        <v>81 Process, plant and machine operatives</v>
      </c>
      <c r="AI141" s="27">
        <f t="shared" si="305"/>
        <v>-4.6011876276626507E-3</v>
      </c>
      <c r="AJ141" s="27">
        <f t="shared" si="305"/>
        <v>-1.9284339241010251E-2</v>
      </c>
      <c r="AK141" s="27">
        <f t="shared" si="305"/>
        <v>0.16139743994898925</v>
      </c>
      <c r="AL141" s="27">
        <f t="shared" si="305"/>
        <v>0.23431066171263537</v>
      </c>
      <c r="AM141" s="27">
        <f t="shared" si="306"/>
        <v>0.39570810166162462</v>
      </c>
      <c r="AS141" t="str">
        <f t="shared" si="320"/>
        <v>81 Process, plant and machine operatives</v>
      </c>
      <c r="AT141" s="27">
        <f t="shared" si="307"/>
        <v>-0.10999947327035642</v>
      </c>
      <c r="AU141" s="27">
        <f t="shared" si="307"/>
        <v>-8.2476266769288431E-2</v>
      </c>
      <c r="AV141" s="27">
        <f t="shared" si="307"/>
        <v>0.27289698410477903</v>
      </c>
      <c r="AW141" s="27">
        <f t="shared" si="307"/>
        <v>0.43809062546993904</v>
      </c>
      <c r="AX141" s="27">
        <f t="shared" si="308"/>
        <v>0.71098760957471807</v>
      </c>
      <c r="BD141" t="str">
        <f t="shared" si="321"/>
        <v>81 Process, plant and machine operatives</v>
      </c>
      <c r="BE141" s="27">
        <f t="shared" si="309"/>
        <v>0.70538538486217739</v>
      </c>
      <c r="BF141" s="27">
        <f t="shared" si="309"/>
        <v>-1.1163195939817818</v>
      </c>
      <c r="BG141" s="27">
        <f t="shared" si="309"/>
        <v>1.5342250993461608</v>
      </c>
      <c r="BH141" s="27">
        <f t="shared" si="309"/>
        <v>0.90891478074603604</v>
      </c>
      <c r="BI141" s="27">
        <f t="shared" si="310"/>
        <v>2.4431398800921968</v>
      </c>
      <c r="BO141" t="str">
        <f t="shared" si="322"/>
        <v>81 Process, plant and machine operatives</v>
      </c>
      <c r="BP141" s="27">
        <f t="shared" si="311"/>
        <v>0.60078186491340091</v>
      </c>
      <c r="BQ141" s="27">
        <f t="shared" si="311"/>
        <v>-2.1076747395500259</v>
      </c>
      <c r="BR141" s="27">
        <f t="shared" si="311"/>
        <v>1.8877128210014593</v>
      </c>
      <c r="BS141" s="27">
        <f t="shared" si="311"/>
        <v>-0.64882265294392027</v>
      </c>
      <c r="BT141" s="27">
        <f t="shared" si="312"/>
        <v>1.238890168057539</v>
      </c>
      <c r="BZ141" t="str">
        <f t="shared" si="323"/>
        <v>81 Process, plant and machine operatives</v>
      </c>
      <c r="CA141" s="68">
        <f t="shared" si="313"/>
        <v>-0.7344283675716099</v>
      </c>
      <c r="CB141" s="68">
        <f t="shared" si="313"/>
        <v>-1.1706070301829978</v>
      </c>
      <c r="CC141" s="68">
        <f t="shared" si="313"/>
        <v>-0.41889452610055589</v>
      </c>
      <c r="CD141" s="68">
        <f t="shared" si="313"/>
        <v>-3.3971446720365526</v>
      </c>
      <c r="CE141" s="68">
        <f t="shared" si="314"/>
        <v>-3.8160391981371085</v>
      </c>
      <c r="CK141" t="str">
        <f t="shared" si="324"/>
        <v>81 Process, plant and machine operatives</v>
      </c>
      <c r="CL141" s="68">
        <f t="shared" si="315"/>
        <v>-1.9449784604063431</v>
      </c>
      <c r="CM141" s="68">
        <f t="shared" si="315"/>
        <v>-0.59703712250084173</v>
      </c>
      <c r="CN141" s="68">
        <f t="shared" si="315"/>
        <v>-2.5649761602513728</v>
      </c>
      <c r="CO141" s="68">
        <f t="shared" si="315"/>
        <v>-0.9985951285314898</v>
      </c>
      <c r="CP141" s="68">
        <f t="shared" si="316"/>
        <v>-3.563571288782863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5.588929504495814E-2</v>
      </c>
      <c r="C142" s="27">
        <f t="shared" si="299"/>
        <v>-3.0403696365574523E-2</v>
      </c>
      <c r="D142" s="27">
        <f t="shared" si="299"/>
        <v>6.0759075852503897E-2</v>
      </c>
      <c r="E142" s="27">
        <f t="shared" si="299"/>
        <v>0.12984278597339799</v>
      </c>
      <c r="F142" s="27">
        <f t="shared" si="300"/>
        <v>0.19060186182590189</v>
      </c>
      <c r="L142" t="str">
        <f t="shared" si="317"/>
        <v>82 Transport and mobile machine drivers and operatives</v>
      </c>
      <c r="M142" s="27">
        <f t="shared" si="301"/>
        <v>0.25621050304772303</v>
      </c>
      <c r="N142" s="27">
        <f t="shared" si="301"/>
        <v>-0.14042422185253012</v>
      </c>
      <c r="O142" s="27">
        <f t="shared" si="301"/>
        <v>0.30925356961292283</v>
      </c>
      <c r="P142" s="27">
        <f t="shared" si="301"/>
        <v>0.7102977147636802</v>
      </c>
      <c r="Q142" s="27">
        <f t="shared" si="302"/>
        <v>1.019551284376603</v>
      </c>
      <c r="W142" t="str">
        <f t="shared" si="318"/>
        <v>82 Transport and mobile machine drivers and operatives</v>
      </c>
      <c r="X142" s="27">
        <f t="shared" si="303"/>
        <v>0.4060009128690707</v>
      </c>
      <c r="Y142" s="27">
        <f t="shared" si="303"/>
        <v>-1.773038268013849E-2</v>
      </c>
      <c r="Z142" s="27">
        <f t="shared" si="303"/>
        <v>0.62344603547677524</v>
      </c>
      <c r="AA142" s="27">
        <f t="shared" si="303"/>
        <v>1.3009615594816819</v>
      </c>
      <c r="AB142" s="27">
        <f t="shared" si="304"/>
        <v>1.9244075949584571</v>
      </c>
      <c r="AH142" t="str">
        <f t="shared" si="319"/>
        <v>82 Transport and mobile machine drivers and operatives</v>
      </c>
      <c r="AI142" s="27">
        <f t="shared" si="305"/>
        <v>0.16210966267829785</v>
      </c>
      <c r="AJ142" s="27">
        <f t="shared" si="305"/>
        <v>-6.015743626338288E-2</v>
      </c>
      <c r="AK142" s="27">
        <f t="shared" si="305"/>
        <v>0.23057995660709896</v>
      </c>
      <c r="AL142" s="27">
        <f t="shared" si="305"/>
        <v>0.34038588477804854</v>
      </c>
      <c r="AM142" s="27">
        <f t="shared" si="306"/>
        <v>0.5709658413851475</v>
      </c>
      <c r="AS142" t="str">
        <f t="shared" si="320"/>
        <v>82 Transport and mobile machine drivers and operatives</v>
      </c>
      <c r="AT142" s="27">
        <f t="shared" si="307"/>
        <v>0.14183177430853977</v>
      </c>
      <c r="AU142" s="27">
        <f t="shared" si="307"/>
        <v>-7.8080438464225299E-2</v>
      </c>
      <c r="AV142" s="27">
        <f t="shared" si="307"/>
        <v>0.24821433363744472</v>
      </c>
      <c r="AW142" s="27">
        <f t="shared" si="307"/>
        <v>0.39528249839384899</v>
      </c>
      <c r="AX142" s="27">
        <f t="shared" si="308"/>
        <v>0.64349683203129371</v>
      </c>
      <c r="BD142" t="str">
        <f t="shared" si="321"/>
        <v>82 Transport and mobile machine drivers and operatives</v>
      </c>
      <c r="BE142" s="27">
        <f t="shared" si="309"/>
        <v>2.0700134044992042</v>
      </c>
      <c r="BF142" s="27">
        <f t="shared" si="309"/>
        <v>-0.77827864833098204</v>
      </c>
      <c r="BG142" s="27">
        <f t="shared" si="309"/>
        <v>1.6451183299758174</v>
      </c>
      <c r="BH142" s="27">
        <f t="shared" si="309"/>
        <v>1.7971892770808271</v>
      </c>
      <c r="BI142" s="27">
        <f t="shared" si="310"/>
        <v>3.4423076070566445</v>
      </c>
      <c r="BO142" t="str">
        <f t="shared" si="322"/>
        <v>82 Transport and mobile machine drivers and operatives</v>
      </c>
      <c r="BP142" s="27">
        <f t="shared" si="311"/>
        <v>3.2284553791089561</v>
      </c>
      <c r="BQ142" s="27">
        <f t="shared" si="311"/>
        <v>-2.5998598436971658</v>
      </c>
      <c r="BR142" s="27">
        <f t="shared" si="311"/>
        <v>2.6557580173152839</v>
      </c>
      <c r="BS142" s="27">
        <f t="shared" si="311"/>
        <v>0.66699975205499662</v>
      </c>
      <c r="BT142" s="27">
        <f t="shared" si="312"/>
        <v>3.3227577693702806</v>
      </c>
      <c r="BZ142" t="str">
        <f t="shared" si="323"/>
        <v>82 Transport and mobile machine drivers and operatives</v>
      </c>
      <c r="CA142" s="68">
        <f t="shared" si="313"/>
        <v>0.29788584041960675</v>
      </c>
      <c r="CB142" s="68">
        <f t="shared" si="313"/>
        <v>-1.1781887823876289</v>
      </c>
      <c r="CC142" s="68">
        <f t="shared" si="313"/>
        <v>-1.1101230049912481</v>
      </c>
      <c r="CD142" s="68">
        <f t="shared" si="313"/>
        <v>-2.4836869863501931</v>
      </c>
      <c r="CE142" s="68">
        <f t="shared" si="314"/>
        <v>-3.5938099913414412</v>
      </c>
      <c r="CK142" t="str">
        <f t="shared" si="324"/>
        <v>82 Transport and mobile machine drivers and operatives</v>
      </c>
      <c r="CL142" s="68">
        <f t="shared" si="315"/>
        <v>0.80621856533453151</v>
      </c>
      <c r="CM142" s="68">
        <f t="shared" si="315"/>
        <v>-0.69671481824237702</v>
      </c>
      <c r="CN142" s="68">
        <f t="shared" si="315"/>
        <v>-2.8584516752789089</v>
      </c>
      <c r="CO142" s="68">
        <f t="shared" si="315"/>
        <v>-2.604948300735979</v>
      </c>
      <c r="CP142" s="68">
        <f t="shared" si="316"/>
        <v>-5.4633999760148875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6.0386139135639588E-5</v>
      </c>
      <c r="C143" s="27">
        <f t="shared" si="299"/>
        <v>-1.7860143294542053E-4</v>
      </c>
      <c r="D143" s="27">
        <f t="shared" si="299"/>
        <v>2.6263996632774692E-3</v>
      </c>
      <c r="E143" s="27">
        <f t="shared" si="299"/>
        <v>5.3448694678977409E-3</v>
      </c>
      <c r="F143" s="27">
        <f t="shared" si="300"/>
        <v>7.9712691311752092E-3</v>
      </c>
      <c r="L143" t="str">
        <f t="shared" si="317"/>
        <v>91 Elementary trades and related occupations</v>
      </c>
      <c r="M143" s="27">
        <f t="shared" si="301"/>
        <v>5.2631176739424829E-2</v>
      </c>
      <c r="N143" s="27">
        <f t="shared" si="301"/>
        <v>-7.6388101924229734E-2</v>
      </c>
      <c r="O143" s="27">
        <f t="shared" si="301"/>
        <v>0.30589207591932605</v>
      </c>
      <c r="P143" s="27">
        <f t="shared" si="301"/>
        <v>0.72590532089103654</v>
      </c>
      <c r="Q143" s="27">
        <f t="shared" si="302"/>
        <v>1.0317973968103626</v>
      </c>
      <c r="W143" t="str">
        <f t="shared" si="318"/>
        <v>91 Elementary trades and related occupations</v>
      </c>
      <c r="X143" s="27">
        <f t="shared" si="303"/>
        <v>-8.7961762430059709E-2</v>
      </c>
      <c r="Y143" s="27">
        <f t="shared" si="303"/>
        <v>-6.0924811846116533E-2</v>
      </c>
      <c r="Z143" s="27">
        <f t="shared" si="303"/>
        <v>1.1486415521564446</v>
      </c>
      <c r="AA143" s="27">
        <f t="shared" si="303"/>
        <v>1.071666475640654</v>
      </c>
      <c r="AB143" s="27">
        <f t="shared" si="304"/>
        <v>2.2203080277970986</v>
      </c>
      <c r="AH143" t="str">
        <f t="shared" si="319"/>
        <v>91 Elementary trades and related occupations</v>
      </c>
      <c r="AI143" s="27">
        <f t="shared" si="305"/>
        <v>-4.0976173943186756E-2</v>
      </c>
      <c r="AJ143" s="27">
        <f t="shared" si="305"/>
        <v>-5.9679955961352893E-2</v>
      </c>
      <c r="AK143" s="27">
        <f t="shared" si="305"/>
        <v>0.68903246756341308</v>
      </c>
      <c r="AL143" s="27">
        <f t="shared" si="305"/>
        <v>0.61927031275575239</v>
      </c>
      <c r="AM143" s="27">
        <f t="shared" si="306"/>
        <v>1.3083027803191656</v>
      </c>
      <c r="AS143" t="str">
        <f t="shared" si="320"/>
        <v>91 Elementary trades and related occupations</v>
      </c>
      <c r="AT143" s="27">
        <f t="shared" si="307"/>
        <v>-7.1246774361546916E-2</v>
      </c>
      <c r="AU143" s="27">
        <f t="shared" si="307"/>
        <v>-1.4494360829583441E-2</v>
      </c>
      <c r="AV143" s="27">
        <f t="shared" si="307"/>
        <v>0.8143175876590022</v>
      </c>
      <c r="AW143" s="27">
        <f t="shared" si="307"/>
        <v>0.65089470101129798</v>
      </c>
      <c r="AX143" s="27">
        <f t="shared" si="308"/>
        <v>1.4652122886703003</v>
      </c>
      <c r="BD143" t="str">
        <f t="shared" si="321"/>
        <v>91 Elementary trades and related occupations</v>
      </c>
      <c r="BE143" s="27">
        <f t="shared" si="309"/>
        <v>6.7277676205485637E-2</v>
      </c>
      <c r="BF143" s="27">
        <f t="shared" si="309"/>
        <v>-0.39064597292053671</v>
      </c>
      <c r="BG143" s="27">
        <f t="shared" si="309"/>
        <v>2.1810216018914019</v>
      </c>
      <c r="BH143" s="27">
        <f t="shared" si="309"/>
        <v>1.5558583584555929</v>
      </c>
      <c r="BI143" s="27">
        <f t="shared" si="310"/>
        <v>3.7368799603469949</v>
      </c>
      <c r="BO143" t="str">
        <f t="shared" si="322"/>
        <v>91 Elementary trades and related occupations</v>
      </c>
      <c r="BP143" s="27">
        <f t="shared" si="311"/>
        <v>2.9435969333190037E-2</v>
      </c>
      <c r="BQ143" s="27">
        <f t="shared" si="311"/>
        <v>-0.83024109212574082</v>
      </c>
      <c r="BR143" s="27">
        <f t="shared" si="311"/>
        <v>3.844676131756775</v>
      </c>
      <c r="BS143" s="27">
        <f t="shared" si="311"/>
        <v>1.2917672588396902</v>
      </c>
      <c r="BT143" s="27">
        <f t="shared" si="312"/>
        <v>5.1364433905964653</v>
      </c>
      <c r="BZ143" t="str">
        <f t="shared" si="323"/>
        <v>91 Elementary trades and related occupations</v>
      </c>
      <c r="CA143" s="68">
        <f t="shared" si="313"/>
        <v>-0.37425387363530316</v>
      </c>
      <c r="CB143" s="68">
        <f t="shared" si="313"/>
        <v>-0.88838050401238977</v>
      </c>
      <c r="CC143" s="68">
        <f t="shared" si="313"/>
        <v>3.3243164739513089</v>
      </c>
      <c r="CD143" s="68">
        <f t="shared" si="313"/>
        <v>-1.1250379212985564</v>
      </c>
      <c r="CE143" s="68">
        <f t="shared" si="314"/>
        <v>2.1992785526527525</v>
      </c>
      <c r="CK143" t="str">
        <f t="shared" si="324"/>
        <v>91 Elementary trades and related occupations</v>
      </c>
      <c r="CL143" s="68">
        <f t="shared" si="315"/>
        <v>-0.97082482507676238</v>
      </c>
      <c r="CM143" s="68">
        <f t="shared" si="315"/>
        <v>-0.19711909676961614</v>
      </c>
      <c r="CN143" s="68">
        <f t="shared" si="315"/>
        <v>1.0526470321850492</v>
      </c>
      <c r="CO143" s="68">
        <f t="shared" si="315"/>
        <v>-0.89708672888667484</v>
      </c>
      <c r="CP143" s="68">
        <f t="shared" si="316"/>
        <v>0.15556030329837434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3.898249626262032E-2</v>
      </c>
      <c r="C144" s="27">
        <f t="shared" si="299"/>
        <v>-1.545470082818047E-2</v>
      </c>
      <c r="D144" s="27">
        <f t="shared" si="299"/>
        <v>2.6549769182931546E-2</v>
      </c>
      <c r="E144" s="27">
        <f t="shared" si="299"/>
        <v>6.47082795958836E-2</v>
      </c>
      <c r="F144" s="27">
        <f t="shared" si="300"/>
        <v>9.1258048778815146E-2</v>
      </c>
      <c r="L144" t="str">
        <f t="shared" ref="L144" si="325">A144</f>
        <v>92 Elementary administration and service occupations</v>
      </c>
      <c r="M144" s="27">
        <f t="shared" si="301"/>
        <v>0.83552928294706641</v>
      </c>
      <c r="N144" s="27">
        <f t="shared" si="301"/>
        <v>-0.1579630328585262</v>
      </c>
      <c r="O144" s="27">
        <f t="shared" si="301"/>
        <v>0.76902859047379302</v>
      </c>
      <c r="P144" s="27">
        <f t="shared" si="301"/>
        <v>2.5939472565806634</v>
      </c>
      <c r="Q144" s="27">
        <f t="shared" si="302"/>
        <v>3.3629758470544564</v>
      </c>
      <c r="W144" t="str">
        <f t="shared" ref="W144" si="326">A144</f>
        <v>92 Elementary administration and service occupations</v>
      </c>
      <c r="X144" s="27">
        <f t="shared" si="303"/>
        <v>0.6045869657291707</v>
      </c>
      <c r="Y144" s="27">
        <f t="shared" si="303"/>
        <v>0.5659342399465892</v>
      </c>
      <c r="Z144" s="27">
        <f t="shared" si="303"/>
        <v>0.6621317114301899</v>
      </c>
      <c r="AA144" s="27">
        <f t="shared" si="303"/>
        <v>2.233614830262745</v>
      </c>
      <c r="AB144" s="27">
        <f t="shared" si="304"/>
        <v>2.8957465416929349</v>
      </c>
      <c r="AH144" t="str">
        <f t="shared" ref="AH144" si="327">L144</f>
        <v>92 Elementary administration and service occupations</v>
      </c>
      <c r="AI144" s="27">
        <f t="shared" si="305"/>
        <v>0.34069503679199498</v>
      </c>
      <c r="AJ144" s="27">
        <f t="shared" si="305"/>
        <v>0.26320614285179555</v>
      </c>
      <c r="AK144" s="27">
        <f t="shared" si="305"/>
        <v>0.23397797067741477</v>
      </c>
      <c r="AL144" s="27">
        <f t="shared" si="305"/>
        <v>1.2430562881119807</v>
      </c>
      <c r="AM144" s="27">
        <f t="shared" si="306"/>
        <v>1.4770342587893954</v>
      </c>
      <c r="AS144" t="str">
        <f t="shared" ref="AS144" si="328">W144</f>
        <v>92 Elementary administration and service occupations</v>
      </c>
      <c r="AT144" s="27">
        <f t="shared" si="307"/>
        <v>5.6239363561815914E-2</v>
      </c>
      <c r="AU144" s="27">
        <f t="shared" si="307"/>
        <v>0.28381390157941633</v>
      </c>
      <c r="AV144" s="27">
        <f t="shared" si="307"/>
        <v>0.15406079165152953</v>
      </c>
      <c r="AW144" s="27">
        <f t="shared" si="307"/>
        <v>1.0923932886723531</v>
      </c>
      <c r="AX144" s="27">
        <f t="shared" si="308"/>
        <v>1.2464540803238826</v>
      </c>
      <c r="BD144" t="str">
        <f t="shared" ref="BD144" si="329">AH144</f>
        <v>92 Elementary administration and service occupations</v>
      </c>
      <c r="BE144" s="27">
        <f t="shared" si="309"/>
        <v>0.84949831870195602</v>
      </c>
      <c r="BF144" s="27">
        <f t="shared" si="309"/>
        <v>-1.3568277832131308</v>
      </c>
      <c r="BG144" s="27">
        <f t="shared" si="309"/>
        <v>-1.6873542966454416</v>
      </c>
      <c r="BH144" s="27">
        <f t="shared" si="309"/>
        <v>-1.3317002663712394</v>
      </c>
      <c r="BI144" s="27">
        <f t="shared" si="310"/>
        <v>-3.019054563016681</v>
      </c>
      <c r="BO144" t="str">
        <f t="shared" ref="BO144" si="330">AS144</f>
        <v>92 Elementary administration and service occupations</v>
      </c>
      <c r="BP144" s="27">
        <f t="shared" si="311"/>
        <v>5.5835640780299727</v>
      </c>
      <c r="BQ144" s="27">
        <f t="shared" si="311"/>
        <v>-6.2912191681782836</v>
      </c>
      <c r="BR144" s="27">
        <f t="shared" si="311"/>
        <v>1.0812487392798502</v>
      </c>
      <c r="BS144" s="27">
        <f t="shared" si="311"/>
        <v>-1.7372714128609417</v>
      </c>
      <c r="BT144" s="27">
        <f t="shared" si="312"/>
        <v>-0.65602267358109145</v>
      </c>
      <c r="BZ144" t="str">
        <f t="shared" ref="BZ144" si="331">BD144</f>
        <v>92 Elementary administration and service occupations</v>
      </c>
      <c r="CA144" s="68">
        <f t="shared" si="313"/>
        <v>2.8305211988988006</v>
      </c>
      <c r="CB144" s="68">
        <f t="shared" si="313"/>
        <v>-4.0291953364584145</v>
      </c>
      <c r="CC144" s="68">
        <f t="shared" si="313"/>
        <v>-3.8814700857749784</v>
      </c>
      <c r="CD144" s="68">
        <f t="shared" si="313"/>
        <v>-6.5967195967770742</v>
      </c>
      <c r="CE144" s="68">
        <f t="shared" si="314"/>
        <v>-10.478189682552053</v>
      </c>
      <c r="CK144" t="str">
        <f t="shared" ref="CK144" si="332">BO144</f>
        <v>92 Elementary administration and service occupations</v>
      </c>
      <c r="CL144" s="68">
        <f t="shared" si="315"/>
        <v>-4.1507916092700601</v>
      </c>
      <c r="CM144" s="68">
        <f t="shared" si="315"/>
        <v>-0.51337624559646322</v>
      </c>
      <c r="CN144" s="68">
        <f t="shared" si="315"/>
        <v>-6.4740950650313405</v>
      </c>
      <c r="CO144" s="68">
        <f t="shared" si="315"/>
        <v>-3.6077014430649368</v>
      </c>
      <c r="CP144" s="68">
        <f t="shared" si="316"/>
        <v>-10.081796508096277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4.7380421631376599</v>
      </c>
      <c r="C146" s="29">
        <f>D35-C35</f>
        <v>-0.41943552591358291</v>
      </c>
      <c r="D146" s="29">
        <f>E35-D35</f>
        <v>4.5143153045561313</v>
      </c>
      <c r="E146" s="29">
        <f>F35-E35</f>
        <v>9.4367339969233619</v>
      </c>
      <c r="F146" s="29">
        <f t="shared" ref="F146" si="334">F35-D35</f>
        <v>13.951049301479493</v>
      </c>
      <c r="L146" s="24" t="str">
        <f t="shared" ref="L146" si="335">L35</f>
        <v>All occupations</v>
      </c>
      <c r="M146" s="29">
        <f>N35-M35</f>
        <v>34.502026493985483</v>
      </c>
      <c r="N146" s="29">
        <f t="shared" ref="N146" si="336">O35-N35</f>
        <v>-0.21784582557458521</v>
      </c>
      <c r="O146" s="29">
        <f>P35-O35</f>
        <v>29.883852065901706</v>
      </c>
      <c r="P146" s="29">
        <f>Q35-P35</f>
        <v>66.609361021307933</v>
      </c>
      <c r="Q146" s="29">
        <f>Q35-O35</f>
        <v>96.493213087209639</v>
      </c>
      <c r="W146" s="24" t="str">
        <f t="shared" ref="W146" si="337">W35</f>
        <v>All occupations</v>
      </c>
      <c r="X146" s="29">
        <f>Y35-X35</f>
        <v>8.8153381076055268</v>
      </c>
      <c r="Y146" s="29">
        <f t="shared" ref="Y146" si="338">Z35-Y35</f>
        <v>21.202998582546229</v>
      </c>
      <c r="Z146" s="29">
        <f>AA35-Z35</f>
        <v>14.24196376056986</v>
      </c>
      <c r="AA146" s="29">
        <f>AB35-AA35</f>
        <v>33.734269203379199</v>
      </c>
      <c r="AB146" s="29">
        <f>AB35-Z35</f>
        <v>47.976232963949059</v>
      </c>
      <c r="AH146" s="24" t="str">
        <f t="shared" ref="AH146" si="339">AH35</f>
        <v>All occupations</v>
      </c>
      <c r="AI146" s="29">
        <f>AJ35-AI35</f>
        <v>-1.9781919725371111</v>
      </c>
      <c r="AJ146" s="29">
        <f t="shared" ref="AJ146" si="340">AK35-AJ35</f>
        <v>6.2673232605797011</v>
      </c>
      <c r="AK146" s="29">
        <f>AL35-AK35</f>
        <v>-0.67970449946324152</v>
      </c>
      <c r="AL146" s="29">
        <f>AM35-AL35</f>
        <v>6.6905534168495819</v>
      </c>
      <c r="AM146" s="29">
        <f>AM35-AK35</f>
        <v>6.0108489173863404</v>
      </c>
      <c r="AS146" s="24" t="str">
        <f t="shared" ref="AS146" si="341">AS35</f>
        <v>All occupations</v>
      </c>
      <c r="AT146" s="29">
        <f>AU35-AT35</f>
        <v>0.22531794749321676</v>
      </c>
      <c r="AU146" s="29">
        <f t="shared" ref="AU146" si="342">AV35-AU35</f>
        <v>5.2514492328452249</v>
      </c>
      <c r="AV146" s="29">
        <f>AW35-AV35</f>
        <v>2.363064205324207</v>
      </c>
      <c r="AW146" s="29">
        <f>AX35-AW35</f>
        <v>9.0593992202624776</v>
      </c>
      <c r="AX146" s="29">
        <f>AX35-AV35</f>
        <v>11.422463425586685</v>
      </c>
      <c r="BD146" s="24" t="str">
        <f t="shared" ref="BD146" si="343">BD35</f>
        <v>All occupations</v>
      </c>
      <c r="BE146" s="29">
        <f>BF35-BE35</f>
        <v>27.924372182642202</v>
      </c>
      <c r="BF146" s="29">
        <f t="shared" ref="BF146" si="344">BG35-BF35</f>
        <v>-10.226690980832217</v>
      </c>
      <c r="BG146" s="29">
        <f>BH35-BG35</f>
        <v>8.4980535978284024</v>
      </c>
      <c r="BH146" s="29">
        <f>BI35-BH35</f>
        <v>1.1069999805386317</v>
      </c>
      <c r="BI146" s="29">
        <f>BI35-BG35</f>
        <v>9.6050535783670341</v>
      </c>
      <c r="BO146" s="24" t="str">
        <f t="shared" ref="BO146" si="345">BO35</f>
        <v>All occupations</v>
      </c>
      <c r="BP146" s="29">
        <f>BQ35-BP35</f>
        <v>22.187946973091158</v>
      </c>
      <c r="BQ146" s="29">
        <f t="shared" ref="BQ146" si="346">BR35-BQ35</f>
        <v>-32.781023828791348</v>
      </c>
      <c r="BR146" s="29">
        <f>BS35-BR35</f>
        <v>12.570613607313334</v>
      </c>
      <c r="BS146" s="29">
        <f>BT35-BS35</f>
        <v>-24.606387492568729</v>
      </c>
      <c r="BT146" s="29">
        <f>BT35-BR35</f>
        <v>-12.035773885255395</v>
      </c>
      <c r="BZ146" s="24" t="str">
        <f t="shared" ref="BZ146" si="347">BZ35</f>
        <v>All occupations</v>
      </c>
      <c r="CA146" s="70">
        <f>CB35-CA35</f>
        <v>-2.1629177366967554</v>
      </c>
      <c r="CB146" s="70">
        <f t="shared" ref="CB146" si="348">CC35-CB35</f>
        <v>-12.639887540384393</v>
      </c>
      <c r="CC146" s="70">
        <f>CD35-CC35</f>
        <v>-16.063405099155005</v>
      </c>
      <c r="CD146" s="70">
        <f>CE35-CD35</f>
        <v>-41.251777028743547</v>
      </c>
      <c r="CE146" s="70">
        <f>CE35-CC35</f>
        <v>-57.315182127898552</v>
      </c>
      <c r="CK146" s="24" t="str">
        <f t="shared" ref="CK146" si="349">CK35</f>
        <v>All occupations</v>
      </c>
      <c r="CL146" s="70">
        <f>CM35-CL35</f>
        <v>-10.086934158721846</v>
      </c>
      <c r="CM146" s="70">
        <f t="shared" ref="CM146" si="350">CN35-CM35</f>
        <v>-0.76388737447514643</v>
      </c>
      <c r="CN146" s="70">
        <f>CO35-CN35</f>
        <v>-23.86075294287479</v>
      </c>
      <c r="CO146" s="70">
        <f>CP35-CO35</f>
        <v>-16.103152317949668</v>
      </c>
      <c r="CP146" s="70">
        <f>CP35-CN35</f>
        <v>-39.963905260824461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Greater Birmingham and Solihull</v>
      </c>
    </row>
    <row r="2" spans="1:33" ht="15" x14ac:dyDescent="0.25">
      <c r="A2" s="365" t="s">
        <v>523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0.99597363826234553</v>
      </c>
      <c r="C8" s="69">
        <f>'Basic T2'!O8</f>
        <v>8.9088156495510002</v>
      </c>
      <c r="D8" s="69">
        <f>'Basic T2'!Z8</f>
        <v>20.480691126561268</v>
      </c>
      <c r="E8" s="69">
        <f>'Basic T2'!AK8</f>
        <v>3.7717760708449024</v>
      </c>
      <c r="F8" s="69">
        <f>'Basic T2'!AV8</f>
        <v>5.5620975320111992</v>
      </c>
      <c r="G8" s="69">
        <f>'Basic T2'!BG8</f>
        <v>13.811262775101087</v>
      </c>
      <c r="H8" s="69">
        <f>'Basic T2'!BR8</f>
        <v>10.554814751343807</v>
      </c>
      <c r="I8" s="69">
        <f>'Basic T2'!CC8</f>
        <v>7.7716762271710671</v>
      </c>
      <c r="J8" s="69">
        <f>'Basic T2'!CN8</f>
        <v>2.426570131053245</v>
      </c>
      <c r="K8" s="309">
        <f>SUM(B8:J8)</f>
        <v>74.283677901899921</v>
      </c>
      <c r="L8" s="97"/>
      <c r="M8" s="97">
        <f t="shared" ref="M8:M33" si="0">B8/B$35*100</f>
        <v>6.459891210298629</v>
      </c>
      <c r="N8" s="97">
        <f t="shared" ref="N8:N33" si="1">C8/C$35*100</f>
        <v>8.2203980601708029</v>
      </c>
      <c r="O8" s="97">
        <f t="shared" ref="O8:O33" si="2">D8/D$35*100</f>
        <v>9.8980015895365447</v>
      </c>
      <c r="P8" s="97">
        <f t="shared" ref="P8:P33" si="3">E8/E$35*100</f>
        <v>6.4227021956655639</v>
      </c>
      <c r="Q8" s="97">
        <f t="shared" ref="Q8:Q33" si="4">F8/F$35*100</f>
        <v>9.5593136394705756</v>
      </c>
      <c r="R8" s="97">
        <f t="shared" ref="R8:R33" si="5">G8/G$35*100</f>
        <v>6.4741289914296871</v>
      </c>
      <c r="S8" s="97">
        <f t="shared" ref="S8:S33" si="6">H8/H$35*100</f>
        <v>5.0768133797849098</v>
      </c>
      <c r="T8" s="97">
        <f t="shared" ref="T8:T33" si="7">I8/I$35*100</f>
        <v>6.026672940210057</v>
      </c>
      <c r="U8" s="97">
        <f t="shared" ref="U8:U33" si="8">J8/J$35*100</f>
        <v>3.59943172430942</v>
      </c>
      <c r="V8" s="97">
        <f t="shared" ref="V8:V33" si="9">K8/K$35*100</f>
        <v>6.9735330444329442</v>
      </c>
      <c r="W8" s="97"/>
      <c r="X8" s="97">
        <f t="shared" ref="X8:X32" si="10">IF($K8&gt;0,B8/$K8*100,0)</f>
        <v>1.3407704981673665</v>
      </c>
      <c r="Y8" s="97">
        <f t="shared" ref="Y8:AG23" si="11">IF($K8&gt;0,C8/$K8*100,0)</f>
        <v>11.992965212783497</v>
      </c>
      <c r="Z8" s="97">
        <f t="shared" si="11"/>
        <v>27.570916929568778</v>
      </c>
      <c r="AA8" s="97">
        <f t="shared" si="11"/>
        <v>5.0775300542145523</v>
      </c>
      <c r="AB8" s="97">
        <f t="shared" si="11"/>
        <v>7.4876442431358656</v>
      </c>
      <c r="AC8" s="97">
        <f t="shared" si="11"/>
        <v>18.592594181107238</v>
      </c>
      <c r="AD8" s="97">
        <f t="shared" si="11"/>
        <v>14.20879397662922</v>
      </c>
      <c r="AE8" s="97">
        <f t="shared" si="11"/>
        <v>10.462158641948845</v>
      </c>
      <c r="AF8" s="97">
        <f>IF($K8&gt;0,J8/$K8*100,0)</f>
        <v>3.2666262624446358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0.29571095518371898</v>
      </c>
      <c r="C9" s="69">
        <f>'Basic T2'!O9</f>
        <v>3.066660400673789</v>
      </c>
      <c r="D9" s="69">
        <f>'Basic T2'!Z9</f>
        <v>6.5860204975146415</v>
      </c>
      <c r="E9" s="69">
        <f>'Basic T2'!AK9</f>
        <v>1.8737285356407107</v>
      </c>
      <c r="F9" s="69">
        <f>'Basic T2'!AV9</f>
        <v>2.1190701107033019</v>
      </c>
      <c r="G9" s="69">
        <f>'Basic T2'!BG9</f>
        <v>4.9983651417356851</v>
      </c>
      <c r="H9" s="69">
        <f>'Basic T2'!BR9</f>
        <v>5.6118616865792266</v>
      </c>
      <c r="I9" s="69">
        <f>'Basic T2'!CC9</f>
        <v>3.8291606429501521</v>
      </c>
      <c r="J9" s="69">
        <f>'Basic T2'!CN9</f>
        <v>1.5923543725620304</v>
      </c>
      <c r="K9" s="309">
        <f>SUM(B9:J9)</f>
        <v>29.972932343543256</v>
      </c>
      <c r="L9" s="97"/>
      <c r="M9" s="97">
        <f t="shared" si="0"/>
        <v>1.9179830939231586</v>
      </c>
      <c r="N9" s="97">
        <f t="shared" si="1"/>
        <v>2.8296880528863517</v>
      </c>
      <c r="O9" s="97">
        <f t="shared" si="2"/>
        <v>3.1829219507430464</v>
      </c>
      <c r="P9" s="97">
        <f t="shared" si="3"/>
        <v>3.1906455086144687</v>
      </c>
      <c r="Q9" s="97">
        <f t="shared" si="4"/>
        <v>3.6419454523509263</v>
      </c>
      <c r="R9" s="97">
        <f t="shared" si="5"/>
        <v>2.3430196934780789</v>
      </c>
      <c r="S9" s="97">
        <f t="shared" si="6"/>
        <v>2.6992775493573129</v>
      </c>
      <c r="T9" s="97">
        <f t="shared" si="7"/>
        <v>2.9693850021574071</v>
      </c>
      <c r="U9" s="97">
        <f t="shared" si="8"/>
        <v>2.3620050257747232</v>
      </c>
      <c r="V9" s="97">
        <f t="shared" si="9"/>
        <v>2.8137706699482892</v>
      </c>
      <c r="W9" s="97"/>
      <c r="X9" s="97">
        <f t="shared" si="10"/>
        <v>0.98659334293469891</v>
      </c>
      <c r="Y9" s="97">
        <f t="shared" si="11"/>
        <v>10.231432699091274</v>
      </c>
      <c r="Z9" s="97">
        <f t="shared" si="11"/>
        <v>21.9732271171439</v>
      </c>
      <c r="AA9" s="97">
        <f t="shared" si="11"/>
        <v>6.2514021456574227</v>
      </c>
      <c r="AB9" s="97">
        <f t="shared" si="11"/>
        <v>7.0699459312655142</v>
      </c>
      <c r="AC9" s="97">
        <f t="shared" si="11"/>
        <v>16.676263384728284</v>
      </c>
      <c r="AD9" s="97">
        <f t="shared" si="11"/>
        <v>18.723098635319641</v>
      </c>
      <c r="AE9" s="97">
        <f t="shared" si="11"/>
        <v>12.77539547702955</v>
      </c>
      <c r="AF9" s="97">
        <f t="shared" si="11"/>
        <v>5.3126412668297167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2.8895899954787807</v>
      </c>
      <c r="C10" s="69">
        <f>'Basic T2'!O10</f>
        <v>11.472682966936524</v>
      </c>
      <c r="D10" s="69">
        <f>'Basic T2'!Z10</f>
        <v>20.797087252939285</v>
      </c>
      <c r="E10" s="69">
        <f>'Basic T2'!AK10</f>
        <v>2.0598215859544906</v>
      </c>
      <c r="F10" s="69">
        <f>'Basic T2'!AV10</f>
        <v>5.7007392146457523</v>
      </c>
      <c r="G10" s="69">
        <f>'Basic T2'!BG10</f>
        <v>8.6744394305890911</v>
      </c>
      <c r="H10" s="69">
        <f>'Basic T2'!BR10</f>
        <v>6.2581755624934443</v>
      </c>
      <c r="I10" s="69">
        <f>'Basic T2'!CC10</f>
        <v>3.6837672006667228</v>
      </c>
      <c r="J10" s="69">
        <f>'Basic T2'!CN10</f>
        <v>1.3894404627318155</v>
      </c>
      <c r="K10" s="309">
        <f t="shared" ref="K10:K32" si="12">SUM(B10:J10)</f>
        <v>62.925743672435893</v>
      </c>
      <c r="L10" s="97"/>
      <c r="M10" s="97">
        <f t="shared" si="0"/>
        <v>18.741898676883835</v>
      </c>
      <c r="N10" s="97">
        <f t="shared" si="1"/>
        <v>10.58614573656744</v>
      </c>
      <c r="O10" s="97">
        <f t="shared" si="2"/>
        <v>10.050910949013742</v>
      </c>
      <c r="P10" s="97">
        <f t="shared" si="3"/>
        <v>3.5075307691386124</v>
      </c>
      <c r="Q10" s="97">
        <f t="shared" si="4"/>
        <v>9.7975905341456713</v>
      </c>
      <c r="R10" s="97">
        <f t="shared" si="5"/>
        <v>4.0662060172529459</v>
      </c>
      <c r="S10" s="97">
        <f t="shared" si="6"/>
        <v>3.0101513079293607</v>
      </c>
      <c r="T10" s="97">
        <f t="shared" si="7"/>
        <v>2.8566372887065992</v>
      </c>
      <c r="U10" s="97">
        <f t="shared" si="8"/>
        <v>2.061014440339008</v>
      </c>
      <c r="V10" s="97">
        <f t="shared" si="9"/>
        <v>5.9072836084496778</v>
      </c>
      <c r="W10" s="97"/>
      <c r="X10" s="97">
        <f t="shared" si="10"/>
        <v>4.5920633223196088</v>
      </c>
      <c r="Y10" s="97">
        <f t="shared" si="11"/>
        <v>18.232097544461823</v>
      </c>
      <c r="Z10" s="97">
        <f t="shared" si="11"/>
        <v>33.05020495458885</v>
      </c>
      <c r="AA10" s="97">
        <f t="shared" si="11"/>
        <v>3.2734163567093106</v>
      </c>
      <c r="AB10" s="97">
        <f t="shared" si="11"/>
        <v>9.0594705472553905</v>
      </c>
      <c r="AC10" s="97">
        <f t="shared" si="11"/>
        <v>13.785199704185391</v>
      </c>
      <c r="AD10" s="97">
        <f t="shared" si="11"/>
        <v>9.9453342896840287</v>
      </c>
      <c r="AE10" s="97">
        <f t="shared" si="11"/>
        <v>5.8541496463558955</v>
      </c>
      <c r="AF10" s="97">
        <f t="shared" si="11"/>
        <v>2.2080636344397284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3.2484289748421871</v>
      </c>
      <c r="C11" s="69">
        <f>'Basic T2'!O11</f>
        <v>9.9555399903148292</v>
      </c>
      <c r="D11" s="69">
        <f>'Basic T2'!Z11</f>
        <v>18.751771497886484</v>
      </c>
      <c r="E11" s="69">
        <f>'Basic T2'!AK11</f>
        <v>6.2633738216038237</v>
      </c>
      <c r="F11" s="69">
        <f>'Basic T2'!AV11</f>
        <v>1.27964111523752</v>
      </c>
      <c r="G11" s="69">
        <f>'Basic T2'!BG11</f>
        <v>5.3755080438012071</v>
      </c>
      <c r="H11" s="69">
        <f>'Basic T2'!BR11</f>
        <v>3.9104880619394025</v>
      </c>
      <c r="I11" s="69">
        <f>'Basic T2'!CC11</f>
        <v>1.8875324083700427</v>
      </c>
      <c r="J11" s="69">
        <f>'Basic T2'!CN11</f>
        <v>0.60448878353029822</v>
      </c>
      <c r="K11" s="309">
        <f t="shared" si="12"/>
        <v>51.276772697525793</v>
      </c>
      <c r="L11" s="97"/>
      <c r="M11" s="97">
        <f t="shared" si="0"/>
        <v>21.069330528138927</v>
      </c>
      <c r="N11" s="97">
        <f t="shared" si="1"/>
        <v>9.1862380863680215</v>
      </c>
      <c r="O11" s="97">
        <f t="shared" si="2"/>
        <v>9.0624414452496946</v>
      </c>
      <c r="P11" s="97">
        <f t="shared" si="3"/>
        <v>10.665475373058882</v>
      </c>
      <c r="Q11" s="97">
        <f t="shared" si="4"/>
        <v>2.1992585883502511</v>
      </c>
      <c r="R11" s="97">
        <f t="shared" si="5"/>
        <v>2.5198081476501453</v>
      </c>
      <c r="S11" s="97">
        <f t="shared" si="6"/>
        <v>1.8809253011110896</v>
      </c>
      <c r="T11" s="97">
        <f t="shared" si="7"/>
        <v>1.4637177562187269</v>
      </c>
      <c r="U11" s="97">
        <f t="shared" si="8"/>
        <v>0.89666318586216143</v>
      </c>
      <c r="V11" s="97">
        <f t="shared" si="9"/>
        <v>4.8137124994039562</v>
      </c>
      <c r="W11" s="97"/>
      <c r="X11" s="97">
        <f t="shared" si="10"/>
        <v>6.3350885868036126</v>
      </c>
      <c r="Y11" s="97">
        <f t="shared" si="11"/>
        <v>19.415301444654304</v>
      </c>
      <c r="Z11" s="97">
        <f t="shared" si="11"/>
        <v>36.56971862972042</v>
      </c>
      <c r="AA11" s="97">
        <f t="shared" si="11"/>
        <v>12.21483625451733</v>
      </c>
      <c r="AB11" s="97">
        <f t="shared" si="11"/>
        <v>2.4955570483851166</v>
      </c>
      <c r="AC11" s="97">
        <f t="shared" si="11"/>
        <v>10.483319758656704</v>
      </c>
      <c r="AD11" s="97">
        <f t="shared" si="11"/>
        <v>7.6262367076157496</v>
      </c>
      <c r="AE11" s="97">
        <f t="shared" si="11"/>
        <v>3.6810670973860251</v>
      </c>
      <c r="AF11" s="97">
        <f t="shared" si="11"/>
        <v>1.1788744722607436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3.9546229252036311</v>
      </c>
      <c r="C12" s="69">
        <f>'Basic T2'!O12</f>
        <v>23.139558804514198</v>
      </c>
      <c r="D12" s="69">
        <f>'Basic T2'!Z12</f>
        <v>11.415462499407091</v>
      </c>
      <c r="E12" s="69">
        <f>'Basic T2'!AK12</f>
        <v>0.89955281870314618</v>
      </c>
      <c r="F12" s="69">
        <f>'Basic T2'!AV12</f>
        <v>0.45934683490910333</v>
      </c>
      <c r="G12" s="69">
        <f>'Basic T2'!BG12</f>
        <v>1.8928331677395731</v>
      </c>
      <c r="H12" s="69">
        <f>'Basic T2'!BR12</f>
        <v>1.4854737026566054</v>
      </c>
      <c r="I12" s="69">
        <f>'Basic T2'!CC12</f>
        <v>1.0164683321557371</v>
      </c>
      <c r="J12" s="69">
        <f>'Basic T2'!CN12</f>
        <v>0.40314395874854508</v>
      </c>
      <c r="K12" s="309">
        <f t="shared" si="12"/>
        <v>44.666463044037634</v>
      </c>
      <c r="L12" s="97"/>
      <c r="M12" s="97">
        <f t="shared" si="0"/>
        <v>25.649708880988779</v>
      </c>
      <c r="N12" s="97">
        <f t="shared" si="1"/>
        <v>21.351478332523754</v>
      </c>
      <c r="O12" s="97">
        <f t="shared" si="2"/>
        <v>5.5169166541401484</v>
      </c>
      <c r="P12" s="97">
        <f t="shared" si="3"/>
        <v>1.5317876128599632</v>
      </c>
      <c r="Q12" s="97">
        <f t="shared" si="4"/>
        <v>0.78945765314663119</v>
      </c>
      <c r="R12" s="97">
        <f t="shared" si="5"/>
        <v>0.88727919284069723</v>
      </c>
      <c r="S12" s="97">
        <f t="shared" si="6"/>
        <v>0.71450545998502979</v>
      </c>
      <c r="T12" s="97">
        <f t="shared" si="7"/>
        <v>0.7882369276483997</v>
      </c>
      <c r="U12" s="97">
        <f t="shared" si="8"/>
        <v>0.59800008910245706</v>
      </c>
      <c r="V12" s="97">
        <f t="shared" si="9"/>
        <v>4.1931560850674128</v>
      </c>
      <c r="W12" s="97"/>
      <c r="X12" s="97">
        <f t="shared" si="10"/>
        <v>8.8536737760155368</v>
      </c>
      <c r="Y12" s="97">
        <f t="shared" si="11"/>
        <v>51.805218563422862</v>
      </c>
      <c r="Z12" s="97">
        <f t="shared" si="11"/>
        <v>25.557122103338116</v>
      </c>
      <c r="AA12" s="97">
        <f t="shared" si="11"/>
        <v>2.0139334019267601</v>
      </c>
      <c r="AB12" s="97">
        <f t="shared" si="11"/>
        <v>1.0283931245154185</v>
      </c>
      <c r="AC12" s="97">
        <f t="shared" si="11"/>
        <v>4.2377055149260148</v>
      </c>
      <c r="AD12" s="97">
        <f t="shared" si="11"/>
        <v>3.3257025549393617</v>
      </c>
      <c r="AE12" s="97">
        <f t="shared" si="11"/>
        <v>2.2756857447019678</v>
      </c>
      <c r="AF12" s="97">
        <f t="shared" si="11"/>
        <v>0.90256521621395613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1.1499616925089609</v>
      </c>
      <c r="C13" s="69">
        <f>'Basic T2'!O13</f>
        <v>14.398996521696818</v>
      </c>
      <c r="D13" s="69">
        <f>'Basic T2'!Z13</f>
        <v>24.881877550520436</v>
      </c>
      <c r="E13" s="69">
        <f>'Basic T2'!AK13</f>
        <v>2.4080042211033805</v>
      </c>
      <c r="F13" s="69">
        <f>'Basic T2'!AV13</f>
        <v>3.8689028065094209</v>
      </c>
      <c r="G13" s="69">
        <f>'Basic T2'!BG13</f>
        <v>9.4896380246575855</v>
      </c>
      <c r="H13" s="69">
        <f>'Basic T2'!BR13</f>
        <v>6.0698783724415009</v>
      </c>
      <c r="I13" s="69">
        <f>'Basic T2'!CC13</f>
        <v>3.7675116305312857</v>
      </c>
      <c r="J13" s="69">
        <f>'Basic T2'!CN13</f>
        <v>1.5017879818895943</v>
      </c>
      <c r="K13" s="309">
        <f t="shared" si="12"/>
        <v>67.536558801858973</v>
      </c>
      <c r="L13" s="97"/>
      <c r="M13" s="97">
        <f t="shared" si="0"/>
        <v>7.4586586875726377</v>
      </c>
      <c r="N13" s="97">
        <f t="shared" si="1"/>
        <v>13.28633207056296</v>
      </c>
      <c r="O13" s="97">
        <f t="shared" si="2"/>
        <v>12.025026988777004</v>
      </c>
      <c r="P13" s="97">
        <f t="shared" si="3"/>
        <v>4.100427413387818</v>
      </c>
      <c r="Q13" s="97">
        <f t="shared" si="4"/>
        <v>6.6493000446682977</v>
      </c>
      <c r="R13" s="97">
        <f t="shared" si="5"/>
        <v>4.4483362350014772</v>
      </c>
      <c r="S13" s="97">
        <f t="shared" si="6"/>
        <v>2.9195812963893761</v>
      </c>
      <c r="T13" s="97">
        <f t="shared" si="7"/>
        <v>2.9215782711414522</v>
      </c>
      <c r="U13" s="97">
        <f t="shared" si="8"/>
        <v>2.2276641569200186</v>
      </c>
      <c r="V13" s="97">
        <f t="shared" si="9"/>
        <v>6.3401333619213061</v>
      </c>
      <c r="W13" s="97"/>
      <c r="X13" s="97">
        <f t="shared" si="10"/>
        <v>1.7027247359208175</v>
      </c>
      <c r="Y13" s="97">
        <f t="shared" si="11"/>
        <v>21.320299371398352</v>
      </c>
      <c r="Z13" s="97">
        <f t="shared" si="11"/>
        <v>36.842086703765474</v>
      </c>
      <c r="AA13" s="97">
        <f t="shared" si="11"/>
        <v>3.5654825531873255</v>
      </c>
      <c r="AB13" s="97">
        <f t="shared" si="11"/>
        <v>5.7286051808771274</v>
      </c>
      <c r="AC13" s="97">
        <f t="shared" si="11"/>
        <v>14.05111274990869</v>
      </c>
      <c r="AD13" s="97">
        <f t="shared" si="11"/>
        <v>8.9875446426719989</v>
      </c>
      <c r="AE13" s="97">
        <f t="shared" si="11"/>
        <v>5.5784773423006913</v>
      </c>
      <c r="AF13" s="97">
        <f t="shared" si="11"/>
        <v>2.2236667199695361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0.34703927146220881</v>
      </c>
      <c r="C14" s="69">
        <f>'Basic T2'!O14</f>
        <v>2.2161829993277458</v>
      </c>
      <c r="D14" s="69">
        <f>'Basic T2'!Z14</f>
        <v>5.1322639133574439</v>
      </c>
      <c r="E14" s="69">
        <f>'Basic T2'!AK14</f>
        <v>0.98552048790499913</v>
      </c>
      <c r="F14" s="69">
        <f>'Basic T2'!AV14</f>
        <v>2.0779681504777874</v>
      </c>
      <c r="G14" s="69">
        <f>'Basic T2'!BG14</f>
        <v>3.3270159635540364</v>
      </c>
      <c r="H14" s="69">
        <f>'Basic T2'!BR14</f>
        <v>2.8193144146918074</v>
      </c>
      <c r="I14" s="69">
        <f>'Basic T2'!CC14</f>
        <v>2.3643713093335812</v>
      </c>
      <c r="J14" s="69">
        <f>'Basic T2'!CN14</f>
        <v>0.77308534884564606</v>
      </c>
      <c r="K14" s="309">
        <f t="shared" si="12"/>
        <v>20.042761858955256</v>
      </c>
      <c r="L14" s="97"/>
      <c r="M14" s="97">
        <f t="shared" si="0"/>
        <v>2.250898872442495</v>
      </c>
      <c r="N14" s="97">
        <f t="shared" si="1"/>
        <v>2.0449302292584184</v>
      </c>
      <c r="O14" s="97">
        <f t="shared" si="2"/>
        <v>2.4803438545319376</v>
      </c>
      <c r="P14" s="97">
        <f t="shared" si="3"/>
        <v>1.6781761384161233</v>
      </c>
      <c r="Q14" s="97">
        <f t="shared" si="4"/>
        <v>3.5713054596626521</v>
      </c>
      <c r="R14" s="97">
        <f t="shared" si="5"/>
        <v>1.5595627174240705</v>
      </c>
      <c r="S14" s="97">
        <f t="shared" si="6"/>
        <v>1.3560762059329867</v>
      </c>
      <c r="T14" s="97">
        <f t="shared" si="7"/>
        <v>1.8334902502438057</v>
      </c>
      <c r="U14" s="97">
        <f t="shared" si="8"/>
        <v>1.1467494364261481</v>
      </c>
      <c r="V14" s="97">
        <f t="shared" si="9"/>
        <v>1.8815554920383111</v>
      </c>
      <c r="W14" s="97"/>
      <c r="X14" s="97">
        <f t="shared" si="10"/>
        <v>1.7314942616411373</v>
      </c>
      <c r="Y14" s="97">
        <f t="shared" si="11"/>
        <v>11.057273518108177</v>
      </c>
      <c r="Z14" s="97">
        <f t="shared" si="11"/>
        <v>25.606570339328311</v>
      </c>
      <c r="AA14" s="97">
        <f t="shared" si="11"/>
        <v>4.9170892456852755</v>
      </c>
      <c r="AB14" s="97">
        <f t="shared" si="11"/>
        <v>10.367673702361213</v>
      </c>
      <c r="AC14" s="97">
        <f t="shared" si="11"/>
        <v>16.599588354972649</v>
      </c>
      <c r="AD14" s="97">
        <f t="shared" si="11"/>
        <v>14.066496596286788</v>
      </c>
      <c r="AE14" s="97">
        <f t="shared" si="11"/>
        <v>11.796634246178813</v>
      </c>
      <c r="AF14" s="97">
        <f t="shared" si="11"/>
        <v>3.8571797354376374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7.801822379760967E-2</v>
      </c>
      <c r="C15" s="69">
        <f>'Basic T2'!O15</f>
        <v>2.4491297020907878</v>
      </c>
      <c r="D15" s="69">
        <f>'Basic T2'!Z15</f>
        <v>6.6700313917193848</v>
      </c>
      <c r="E15" s="69">
        <f>'Basic T2'!AK15</f>
        <v>3.4645354247420501</v>
      </c>
      <c r="F15" s="69">
        <f>'Basic T2'!AV15</f>
        <v>0.96456411103249373</v>
      </c>
      <c r="G15" s="69">
        <f>'Basic T2'!BG15</f>
        <v>3.8470078972097608</v>
      </c>
      <c r="H15" s="69">
        <f>'Basic T2'!BR15</f>
        <v>2.7384047536516825</v>
      </c>
      <c r="I15" s="69">
        <f>'Basic T2'!CC15</f>
        <v>0.91020008288385534</v>
      </c>
      <c r="J15" s="69">
        <f>'Basic T2'!CN15</f>
        <v>0.25601870589432768</v>
      </c>
      <c r="K15" s="309">
        <f t="shared" si="12"/>
        <v>21.377910293021952</v>
      </c>
      <c r="L15" s="97"/>
      <c r="M15" s="97">
        <f t="shared" si="0"/>
        <v>0.50602668463453471</v>
      </c>
      <c r="N15" s="97">
        <f t="shared" si="1"/>
        <v>2.2598762668513057</v>
      </c>
      <c r="O15" s="97">
        <f t="shared" si="2"/>
        <v>3.2235231179223374</v>
      </c>
      <c r="P15" s="97">
        <f t="shared" si="3"/>
        <v>5.8995228935919766</v>
      </c>
      <c r="Q15" s="97">
        <f t="shared" si="4"/>
        <v>1.6577506614492359</v>
      </c>
      <c r="R15" s="97">
        <f t="shared" si="5"/>
        <v>1.8033126849548613</v>
      </c>
      <c r="S15" s="97">
        <f t="shared" si="6"/>
        <v>1.3171590615397066</v>
      </c>
      <c r="T15" s="97">
        <f t="shared" si="7"/>
        <v>0.70582948251433097</v>
      </c>
      <c r="U15" s="97">
        <f t="shared" si="8"/>
        <v>0.37976312335662954</v>
      </c>
      <c r="V15" s="97">
        <f t="shared" si="9"/>
        <v>2.0068952973247813</v>
      </c>
      <c r="W15" s="97"/>
      <c r="X15" s="97">
        <f t="shared" si="10"/>
        <v>0.36494784910326761</v>
      </c>
      <c r="Y15" s="97">
        <f t="shared" si="11"/>
        <v>11.456356905427834</v>
      </c>
      <c r="Z15" s="97">
        <f t="shared" si="11"/>
        <v>31.200577139181728</v>
      </c>
      <c r="AA15" s="97">
        <f t="shared" si="11"/>
        <v>16.20614633167828</v>
      </c>
      <c r="AB15" s="97">
        <f t="shared" si="11"/>
        <v>4.511966313879336</v>
      </c>
      <c r="AC15" s="97">
        <f t="shared" si="11"/>
        <v>17.995247638706189</v>
      </c>
      <c r="AD15" s="97">
        <f t="shared" si="11"/>
        <v>12.80950624320627</v>
      </c>
      <c r="AE15" s="97">
        <f t="shared" si="11"/>
        <v>4.257666303244604</v>
      </c>
      <c r="AF15" s="97">
        <f t="shared" si="11"/>
        <v>1.1975852755724947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4.226842209815955E-2</v>
      </c>
      <c r="C16" s="69">
        <f>'Basic T2'!O16</f>
        <v>0.59150739764426674</v>
      </c>
      <c r="D16" s="69">
        <f>'Basic T2'!Z16</f>
        <v>2.7623545191922618</v>
      </c>
      <c r="E16" s="69">
        <f>'Basic T2'!AK16</f>
        <v>0.78872402690302335</v>
      </c>
      <c r="F16" s="69">
        <f>'Basic T2'!AV16</f>
        <v>0.58484888458306372</v>
      </c>
      <c r="G16" s="69">
        <f>'Basic T2'!BG16</f>
        <v>2.3066848873138057</v>
      </c>
      <c r="H16" s="69">
        <f>'Basic T2'!BR16</f>
        <v>2.6639509167220958</v>
      </c>
      <c r="I16" s="69">
        <f>'Basic T2'!CC16</f>
        <v>1.4544961789237685</v>
      </c>
      <c r="J16" s="69">
        <f>'Basic T2'!CN16</f>
        <v>0.30184770994069354</v>
      </c>
      <c r="K16" s="309">
        <f t="shared" si="12"/>
        <v>11.496682943321138</v>
      </c>
      <c r="L16" s="97"/>
      <c r="M16" s="97">
        <f t="shared" si="0"/>
        <v>0.27415324853524925</v>
      </c>
      <c r="N16" s="97">
        <f t="shared" si="1"/>
        <v>0.54579940313577746</v>
      </c>
      <c r="O16" s="97">
        <f t="shared" si="2"/>
        <v>1.3350032600398474</v>
      </c>
      <c r="P16" s="97">
        <f t="shared" si="3"/>
        <v>1.3430647642423468</v>
      </c>
      <c r="Q16" s="97">
        <f t="shared" si="4"/>
        <v>1.0051520828694409</v>
      </c>
      <c r="R16" s="97">
        <f t="shared" si="5"/>
        <v>1.0812751698543892</v>
      </c>
      <c r="S16" s="97">
        <f t="shared" si="6"/>
        <v>1.2813471364225628</v>
      </c>
      <c r="T16" s="97">
        <f t="shared" si="7"/>
        <v>1.1279127574193335</v>
      </c>
      <c r="U16" s="97">
        <f t="shared" si="8"/>
        <v>0.44774317839274519</v>
      </c>
      <c r="V16" s="97">
        <f t="shared" si="9"/>
        <v>1.0792747568651015</v>
      </c>
      <c r="W16" s="97"/>
      <c r="X16" s="97">
        <f t="shared" si="10"/>
        <v>0.36765754354141678</v>
      </c>
      <c r="Y16" s="97">
        <f t="shared" si="11"/>
        <v>5.1450266182029134</v>
      </c>
      <c r="Z16" s="97">
        <f t="shared" si="11"/>
        <v>24.027404537558539</v>
      </c>
      <c r="AA16" s="97">
        <f t="shared" si="11"/>
        <v>6.8604486249768515</v>
      </c>
      <c r="AB16" s="97">
        <f t="shared" si="11"/>
        <v>5.0871097991166643</v>
      </c>
      <c r="AC16" s="97">
        <f t="shared" si="11"/>
        <v>20.063916685236997</v>
      </c>
      <c r="AD16" s="97">
        <f t="shared" si="11"/>
        <v>23.17147415350518</v>
      </c>
      <c r="AE16" s="97">
        <f t="shared" si="11"/>
        <v>12.651442038494597</v>
      </c>
      <c r="AF16" s="97">
        <f t="shared" si="11"/>
        <v>2.6255199993668468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0.16355971622978605</v>
      </c>
      <c r="C17" s="69">
        <f>'Basic T2'!O17</f>
        <v>3.2169613065152634</v>
      </c>
      <c r="D17" s="69">
        <f>'Basic T2'!Z17</f>
        <v>6.9033879787860339</v>
      </c>
      <c r="E17" s="69">
        <f>'Basic T2'!AK17</f>
        <v>1.030420769752858</v>
      </c>
      <c r="F17" s="69">
        <f>'Basic T2'!AV17</f>
        <v>1.0783552647911594</v>
      </c>
      <c r="G17" s="69">
        <f>'Basic T2'!BG17</f>
        <v>2.9886525927473886</v>
      </c>
      <c r="H17" s="69">
        <f>'Basic T2'!BR17</f>
        <v>1.3946522102124495</v>
      </c>
      <c r="I17" s="69">
        <f>'Basic T2'!CC17</f>
        <v>1.0977726117065254</v>
      </c>
      <c r="J17" s="69">
        <f>'Basic T2'!CN17</f>
        <v>0.70594212397232592</v>
      </c>
      <c r="K17" s="309">
        <f t="shared" si="12"/>
        <v>18.579704574713787</v>
      </c>
      <c r="L17" s="97"/>
      <c r="M17" s="97">
        <f t="shared" si="0"/>
        <v>1.0608493364092675</v>
      </c>
      <c r="N17" s="97">
        <f t="shared" si="1"/>
        <v>2.9683746441711811</v>
      </c>
      <c r="O17" s="97">
        <f t="shared" si="2"/>
        <v>3.3363007510325304</v>
      </c>
      <c r="P17" s="97">
        <f t="shared" si="3"/>
        <v>1.7546337895050561</v>
      </c>
      <c r="Q17" s="97">
        <f t="shared" si="4"/>
        <v>1.8533181289227849</v>
      </c>
      <c r="R17" s="97">
        <f t="shared" si="5"/>
        <v>1.4009524480918256</v>
      </c>
      <c r="S17" s="97">
        <f t="shared" si="6"/>
        <v>0.67082077400285078</v>
      </c>
      <c r="T17" s="97">
        <f t="shared" si="7"/>
        <v>0.85128565576948501</v>
      </c>
      <c r="U17" s="97">
        <f t="shared" si="8"/>
        <v>1.047153117082775</v>
      </c>
      <c r="V17" s="97">
        <f t="shared" si="9"/>
        <v>1.744207980367847</v>
      </c>
      <c r="W17" s="97"/>
      <c r="X17" s="97">
        <f t="shared" si="10"/>
        <v>0.88031386921180699</v>
      </c>
      <c r="Y17" s="97">
        <f t="shared" si="11"/>
        <v>17.314383517665913</v>
      </c>
      <c r="Z17" s="97">
        <f t="shared" si="11"/>
        <v>37.155531461900964</v>
      </c>
      <c r="AA17" s="97">
        <f t="shared" si="11"/>
        <v>5.5459480833469135</v>
      </c>
      <c r="AB17" s="97">
        <f t="shared" si="11"/>
        <v>5.8039419327407202</v>
      </c>
      <c r="AC17" s="97">
        <f t="shared" si="11"/>
        <v>16.085576499503773</v>
      </c>
      <c r="AD17" s="97">
        <f t="shared" si="11"/>
        <v>7.5063206985029982</v>
      </c>
      <c r="AE17" s="97">
        <f t="shared" si="11"/>
        <v>5.9084503055045809</v>
      </c>
      <c r="AF17" s="97">
        <f t="shared" si="11"/>
        <v>3.7995336316223463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0.85449838140718126</v>
      </c>
      <c r="C18" s="69">
        <f>'Basic T2'!O18</f>
        <v>8.7559789920146649</v>
      </c>
      <c r="D18" s="69">
        <f>'Basic T2'!Z18</f>
        <v>17.464633981865795</v>
      </c>
      <c r="E18" s="69">
        <f>'Basic T2'!AK18</f>
        <v>4.91825367640224</v>
      </c>
      <c r="F18" s="69">
        <f>'Basic T2'!AV18</f>
        <v>4.2564186394298336</v>
      </c>
      <c r="G18" s="69">
        <f>'Basic T2'!BG18</f>
        <v>12.413357021699767</v>
      </c>
      <c r="H18" s="69">
        <f>'Basic T2'!BR18</f>
        <v>9.7707201075679659</v>
      </c>
      <c r="I18" s="69">
        <f>'Basic T2'!CC18</f>
        <v>6.1828115325476318</v>
      </c>
      <c r="J18" s="69">
        <f>'Basic T2'!CN18</f>
        <v>2.1707077155593764</v>
      </c>
      <c r="K18" s="309">
        <f t="shared" si="12"/>
        <v>66.787380048494455</v>
      </c>
      <c r="L18" s="97"/>
      <c r="M18" s="97">
        <f t="shared" si="0"/>
        <v>5.5422818147046815</v>
      </c>
      <c r="N18" s="97">
        <f t="shared" si="1"/>
        <v>8.0793716642325268</v>
      </c>
      <c r="O18" s="97">
        <f t="shared" si="2"/>
        <v>8.4403877703616264</v>
      </c>
      <c r="P18" s="97">
        <f t="shared" si="3"/>
        <v>8.3749613160870595</v>
      </c>
      <c r="Q18" s="97">
        <f t="shared" si="4"/>
        <v>7.3153051561981268</v>
      </c>
      <c r="R18" s="97">
        <f t="shared" si="5"/>
        <v>5.8188505919992188</v>
      </c>
      <c r="S18" s="97">
        <f t="shared" si="6"/>
        <v>4.699667757401337</v>
      </c>
      <c r="T18" s="97">
        <f t="shared" si="7"/>
        <v>4.7945619282684637</v>
      </c>
      <c r="U18" s="97">
        <f t="shared" si="8"/>
        <v>3.2199004329606185</v>
      </c>
      <c r="V18" s="97">
        <f t="shared" si="9"/>
        <v>6.2698026655915688</v>
      </c>
      <c r="W18" s="97"/>
      <c r="X18" s="97">
        <f t="shared" si="10"/>
        <v>1.2794309056392512</v>
      </c>
      <c r="Y18" s="97">
        <f t="shared" si="11"/>
        <v>13.110229785412949</v>
      </c>
      <c r="Z18" s="97">
        <f t="shared" si="11"/>
        <v>26.149601869671617</v>
      </c>
      <c r="AA18" s="97">
        <f t="shared" si="11"/>
        <v>7.3640464303751489</v>
      </c>
      <c r="AB18" s="97">
        <f t="shared" si="11"/>
        <v>6.3730882036984227</v>
      </c>
      <c r="AC18" s="97">
        <f t="shared" si="11"/>
        <v>18.586381158665606</v>
      </c>
      <c r="AD18" s="97">
        <f t="shared" si="11"/>
        <v>14.629590351460751</v>
      </c>
      <c r="AE18" s="97">
        <f t="shared" si="11"/>
        <v>9.2574548186472949</v>
      </c>
      <c r="AF18" s="97">
        <f t="shared" si="11"/>
        <v>3.2501764764289613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0.70552497697969208</v>
      </c>
      <c r="C19" s="69">
        <f>'Basic T2'!O19</f>
        <v>7.2482991926320333</v>
      </c>
      <c r="D19" s="69">
        <f>'Basic T2'!Z19</f>
        <v>21.990349529783433</v>
      </c>
      <c r="E19" s="69">
        <f>'Basic T2'!AK19</f>
        <v>7.6420099763894971</v>
      </c>
      <c r="F19" s="69">
        <f>'Basic T2'!AV19</f>
        <v>7.6878972115696342</v>
      </c>
      <c r="G19" s="69">
        <f>'Basic T2'!BG19</f>
        <v>22.52555381836007</v>
      </c>
      <c r="H19" s="69">
        <f>'Basic T2'!BR19</f>
        <v>25.975093687270039</v>
      </c>
      <c r="I19" s="69">
        <f>'Basic T2'!CC19</f>
        <v>11.178033632818202</v>
      </c>
      <c r="J19" s="69">
        <f>'Basic T2'!CN19</f>
        <v>4.9129573080311912</v>
      </c>
      <c r="K19" s="309">
        <f t="shared" si="12"/>
        <v>109.86571933383379</v>
      </c>
      <c r="L19" s="97"/>
      <c r="M19" s="97">
        <f t="shared" si="0"/>
        <v>4.5760393873364276</v>
      </c>
      <c r="N19" s="97">
        <f t="shared" si="1"/>
        <v>6.6881959360841581</v>
      </c>
      <c r="O19" s="97">
        <f t="shared" si="2"/>
        <v>10.62759617120431</v>
      </c>
      <c r="P19" s="97">
        <f t="shared" si="3"/>
        <v>13.013061574373955</v>
      </c>
      <c r="Q19" s="97">
        <f t="shared" si="4"/>
        <v>13.212824883139326</v>
      </c>
      <c r="R19" s="97">
        <f t="shared" si="5"/>
        <v>10.559015739412519</v>
      </c>
      <c r="S19" s="97">
        <f t="shared" si="6"/>
        <v>12.493890824176681</v>
      </c>
      <c r="T19" s="97">
        <f t="shared" si="7"/>
        <v>8.6681882840331745</v>
      </c>
      <c r="U19" s="97">
        <f t="shared" si="8"/>
        <v>7.2875925440612166</v>
      </c>
      <c r="V19" s="97">
        <f t="shared" si="9"/>
        <v>10.313870366471042</v>
      </c>
      <c r="W19" s="97"/>
      <c r="X19" s="97">
        <f t="shared" si="10"/>
        <v>0.6421702613495941</v>
      </c>
      <c r="Y19" s="97">
        <f t="shared" si="11"/>
        <v>6.5974165887064622</v>
      </c>
      <c r="Z19" s="97">
        <f t="shared" si="11"/>
        <v>20.01566062928546</v>
      </c>
      <c r="AA19" s="97">
        <f t="shared" si="11"/>
        <v>6.9557729405737341</v>
      </c>
      <c r="AB19" s="97">
        <f t="shared" si="11"/>
        <v>6.9975395948662404</v>
      </c>
      <c r="AC19" s="97">
        <f t="shared" si="11"/>
        <v>20.502804655485647</v>
      </c>
      <c r="AD19" s="97">
        <f t="shared" si="11"/>
        <v>23.642582822712065</v>
      </c>
      <c r="AE19" s="97">
        <f t="shared" si="11"/>
        <v>10.174268826159555</v>
      </c>
      <c r="AF19" s="97">
        <f t="shared" si="11"/>
        <v>4.4717836808612397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5.4950427930424886E-2</v>
      </c>
      <c r="C20" s="69">
        <f>'Basic T2'!O20</f>
        <v>1.1016243524987634</v>
      </c>
      <c r="D20" s="69">
        <f>'Basic T2'!Z20</f>
        <v>3.3462245308917953</v>
      </c>
      <c r="E20" s="69">
        <f>'Basic T2'!AK20</f>
        <v>1.5333413246711807</v>
      </c>
      <c r="F20" s="69">
        <f>'Basic T2'!AV20</f>
        <v>1.2025660843496686</v>
      </c>
      <c r="G20" s="69">
        <f>'Basic T2'!BG20</f>
        <v>3.9039767208390495</v>
      </c>
      <c r="H20" s="69">
        <f>'Basic T2'!BR20</f>
        <v>4.4620364393421577</v>
      </c>
      <c r="I20" s="69">
        <f>'Basic T2'!CC20</f>
        <v>4.0166043414632853</v>
      </c>
      <c r="J20" s="69">
        <f>'Basic T2'!CN20</f>
        <v>1.7621659090634283</v>
      </c>
      <c r="K20" s="309">
        <f t="shared" si="12"/>
        <v>21.383490131049751</v>
      </c>
      <c r="L20" s="97"/>
      <c r="M20" s="97">
        <f t="shared" si="0"/>
        <v>0.35640881721449513</v>
      </c>
      <c r="N20" s="97">
        <f t="shared" si="1"/>
        <v>1.0164977081745046</v>
      </c>
      <c r="O20" s="97">
        <f t="shared" si="2"/>
        <v>1.6171786157528081</v>
      </c>
      <c r="P20" s="97">
        <f t="shared" si="3"/>
        <v>2.611023164602738</v>
      </c>
      <c r="Q20" s="97">
        <f t="shared" si="4"/>
        <v>2.0667933825913654</v>
      </c>
      <c r="R20" s="97">
        <f t="shared" si="5"/>
        <v>1.8300172317201966</v>
      </c>
      <c r="S20" s="97">
        <f t="shared" si="6"/>
        <v>2.1462173264060347</v>
      </c>
      <c r="T20" s="97">
        <f t="shared" si="7"/>
        <v>3.1147412718502316</v>
      </c>
      <c r="U20" s="97">
        <f t="shared" si="8"/>
        <v>2.6138934932930962</v>
      </c>
      <c r="V20" s="97">
        <f t="shared" si="9"/>
        <v>2.0074191160958557</v>
      </c>
      <c r="W20" s="97"/>
      <c r="X20" s="97">
        <f t="shared" si="10"/>
        <v>0.25697595478408125</v>
      </c>
      <c r="Y20" s="97">
        <f t="shared" si="11"/>
        <v>5.1517518690700417</v>
      </c>
      <c r="Z20" s="97">
        <f t="shared" si="11"/>
        <v>15.64863598217268</v>
      </c>
      <c r="AA20" s="97">
        <f t="shared" si="11"/>
        <v>7.1706784779941177</v>
      </c>
      <c r="AB20" s="97">
        <f t="shared" si="11"/>
        <v>5.6238063897880295</v>
      </c>
      <c r="AC20" s="97">
        <f t="shared" si="11"/>
        <v>18.256966925947729</v>
      </c>
      <c r="AD20" s="97">
        <f t="shared" si="11"/>
        <v>20.866736028573222</v>
      </c>
      <c r="AE20" s="97">
        <f t="shared" si="11"/>
        <v>18.783670564755013</v>
      </c>
      <c r="AF20" s="97">
        <f t="shared" si="11"/>
        <v>8.2407778069150996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1.7143100072266437E-2</v>
      </c>
      <c r="C21" s="69">
        <f>'Basic T2'!O21</f>
        <v>0.12215684237865224</v>
      </c>
      <c r="D21" s="69">
        <f>'Basic T2'!Z21</f>
        <v>0.79494116246127011</v>
      </c>
      <c r="E21" s="69">
        <f>'Basic T2'!AK21</f>
        <v>0.34519921879499754</v>
      </c>
      <c r="F21" s="69">
        <f>'Basic T2'!AV21</f>
        <v>0.58421522627361422</v>
      </c>
      <c r="G21" s="69">
        <f>'Basic T2'!BG21</f>
        <v>0.91568023429485523</v>
      </c>
      <c r="H21" s="69">
        <f>'Basic T2'!BR21</f>
        <v>1.5388646846915834</v>
      </c>
      <c r="I21" s="69">
        <f>'Basic T2'!CC21</f>
        <v>1.4799918289209613</v>
      </c>
      <c r="J21" s="69">
        <f>'Basic T2'!CN21</f>
        <v>1.1047364791578536</v>
      </c>
      <c r="K21" s="309">
        <f t="shared" si="12"/>
        <v>6.9029287770460543</v>
      </c>
      <c r="L21" s="97"/>
      <c r="M21" s="97">
        <f t="shared" si="0"/>
        <v>0.1111902536570285</v>
      </c>
      <c r="N21" s="97">
        <f t="shared" si="1"/>
        <v>0.11271732513363583</v>
      </c>
      <c r="O21" s="97">
        <f t="shared" si="2"/>
        <v>0.38418278177269605</v>
      </c>
      <c r="P21" s="97">
        <f t="shared" si="3"/>
        <v>0.58781638645902456</v>
      </c>
      <c r="Q21" s="97">
        <f t="shared" si="4"/>
        <v>1.0040630443393859</v>
      </c>
      <c r="R21" s="97">
        <f t="shared" si="5"/>
        <v>0.42923171097829332</v>
      </c>
      <c r="S21" s="97">
        <f t="shared" si="6"/>
        <v>0.74018625669636218</v>
      </c>
      <c r="T21" s="97">
        <f t="shared" si="7"/>
        <v>1.1476837745641226</v>
      </c>
      <c r="U21" s="97">
        <f t="shared" si="8"/>
        <v>1.638701259524989</v>
      </c>
      <c r="V21" s="97">
        <f t="shared" si="9"/>
        <v>0.64802663639876878</v>
      </c>
      <c r="W21" s="97"/>
      <c r="X21" s="97">
        <f t="shared" si="10"/>
        <v>0.24834531292386336</v>
      </c>
      <c r="Y21" s="97">
        <f t="shared" si="11"/>
        <v>1.7696378787052527</v>
      </c>
      <c r="Z21" s="97">
        <f t="shared" si="11"/>
        <v>11.515998326748585</v>
      </c>
      <c r="AA21" s="97">
        <f t="shared" si="11"/>
        <v>5.0007646021623504</v>
      </c>
      <c r="AB21" s="97">
        <f t="shared" si="11"/>
        <v>8.463295003365447</v>
      </c>
      <c r="AC21" s="97">
        <f t="shared" si="11"/>
        <v>13.265097524107716</v>
      </c>
      <c r="AD21" s="97">
        <f t="shared" si="11"/>
        <v>22.292924270183537</v>
      </c>
      <c r="AE21" s="97">
        <f t="shared" si="11"/>
        <v>21.440056485042987</v>
      </c>
      <c r="AF21" s="97">
        <f t="shared" si="11"/>
        <v>16.003880596760254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2.1639404243360773E-2</v>
      </c>
      <c r="C22" s="69">
        <f>'Basic T2'!O22</f>
        <v>0.69195917442306298</v>
      </c>
      <c r="D22" s="69">
        <f>'Basic T2'!Z22</f>
        <v>1.8222235239473843</v>
      </c>
      <c r="E22" s="69">
        <f>'Basic T2'!AK22</f>
        <v>0.69677916134873052</v>
      </c>
      <c r="F22" s="69">
        <f>'Basic T2'!AV22</f>
        <v>3.0651102852403938</v>
      </c>
      <c r="G22" s="69">
        <f>'Basic T2'!BG22</f>
        <v>16.779030844989418</v>
      </c>
      <c r="H22" s="69">
        <f>'Basic T2'!BR22</f>
        <v>9.9320356790726692</v>
      </c>
      <c r="I22" s="69">
        <f>'Basic T2'!CC22</f>
        <v>4.8967020989038978</v>
      </c>
      <c r="J22" s="69">
        <f>'Basic T2'!CN22</f>
        <v>2.515293523035977</v>
      </c>
      <c r="K22" s="309">
        <f t="shared" si="12"/>
        <v>40.4207736952049</v>
      </c>
      <c r="L22" s="97"/>
      <c r="M22" s="97">
        <f t="shared" si="0"/>
        <v>0.1403533104668018</v>
      </c>
      <c r="N22" s="97">
        <f t="shared" si="1"/>
        <v>0.63848889447290536</v>
      </c>
      <c r="O22" s="97">
        <f t="shared" si="2"/>
        <v>0.88065247530298651</v>
      </c>
      <c r="P22" s="97">
        <f t="shared" si="3"/>
        <v>1.1864980755567567</v>
      </c>
      <c r="Q22" s="97">
        <f t="shared" si="4"/>
        <v>5.2678599013321028</v>
      </c>
      <c r="R22" s="97">
        <f t="shared" si="5"/>
        <v>7.86529166887449</v>
      </c>
      <c r="S22" s="97">
        <f t="shared" si="6"/>
        <v>4.777259744667476</v>
      </c>
      <c r="T22" s="97">
        <f t="shared" si="7"/>
        <v>3.797227415696911</v>
      </c>
      <c r="U22" s="97">
        <f t="shared" si="8"/>
        <v>3.7310387970678613</v>
      </c>
      <c r="V22" s="97">
        <f t="shared" si="9"/>
        <v>3.7945832652134728</v>
      </c>
      <c r="W22" s="97"/>
      <c r="X22" s="97">
        <f t="shared" si="10"/>
        <v>5.3535353891377507E-2</v>
      </c>
      <c r="Y22" s="97">
        <f t="shared" si="11"/>
        <v>1.711889979248838</v>
      </c>
      <c r="Z22" s="97">
        <f t="shared" si="11"/>
        <v>4.5081361818750985</v>
      </c>
      <c r="AA22" s="97">
        <f t="shared" si="11"/>
        <v>1.7238145083585799</v>
      </c>
      <c r="AB22" s="97">
        <f t="shared" si="11"/>
        <v>7.5830074613440823</v>
      </c>
      <c r="AC22" s="97">
        <f t="shared" si="11"/>
        <v>41.510909641444862</v>
      </c>
      <c r="AD22" s="97">
        <f t="shared" si="11"/>
        <v>24.571611998240652</v>
      </c>
      <c r="AE22" s="97">
        <f t="shared" si="11"/>
        <v>12.114320561570031</v>
      </c>
      <c r="AF22" s="97">
        <f t="shared" si="11"/>
        <v>6.2227743140264664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7.9895575388388654E-3</v>
      </c>
      <c r="C23" s="69">
        <f>'Basic T2'!O23</f>
        <v>0.27631077613918825</v>
      </c>
      <c r="D23" s="69">
        <f>'Basic T2'!Z23</f>
        <v>0.92355924523409094</v>
      </c>
      <c r="E23" s="69">
        <f>'Basic T2'!AK23</f>
        <v>0.71185512521768712</v>
      </c>
      <c r="F23" s="69">
        <f>'Basic T2'!AV23</f>
        <v>1.0075594849968872</v>
      </c>
      <c r="G23" s="69">
        <f>'Basic T2'!BG23</f>
        <v>10.736156721618755</v>
      </c>
      <c r="H23" s="69">
        <f>'Basic T2'!BR23</f>
        <v>10.532965642241212</v>
      </c>
      <c r="I23" s="69">
        <f>'Basic T2'!CC23</f>
        <v>4.9959392398144571</v>
      </c>
      <c r="J23" s="69">
        <f>'Basic T2'!CN23</f>
        <v>3.7477863043428483</v>
      </c>
      <c r="K23" s="309">
        <f t="shared" si="12"/>
        <v>32.940122097143963</v>
      </c>
      <c r="L23" s="97"/>
      <c r="M23" s="97">
        <f t="shared" si="0"/>
        <v>5.182031987248794E-2</v>
      </c>
      <c r="N23" s="97">
        <f t="shared" si="1"/>
        <v>0.25495920642306125</v>
      </c>
      <c r="O23" s="97">
        <f t="shared" si="2"/>
        <v>0.44634191399443535</v>
      </c>
      <c r="P23" s="97">
        <f t="shared" si="3"/>
        <v>1.212169914081686</v>
      </c>
      <c r="Q23" s="97">
        <f t="shared" si="4"/>
        <v>1.7316447746693882</v>
      </c>
      <c r="R23" s="97">
        <f t="shared" si="5"/>
        <v>5.0326508603740576</v>
      </c>
      <c r="S23" s="97">
        <f t="shared" si="6"/>
        <v>5.0663040670170743</v>
      </c>
      <c r="T23" s="97">
        <f t="shared" si="7"/>
        <v>3.8741824733070738</v>
      </c>
      <c r="U23" s="97">
        <f t="shared" si="8"/>
        <v>5.5592462575679855</v>
      </c>
      <c r="V23" s="97">
        <f t="shared" si="9"/>
        <v>3.092321710772671</v>
      </c>
      <c r="W23" s="97"/>
      <c r="X23" s="97">
        <f t="shared" si="10"/>
        <v>2.4254790298824033E-2</v>
      </c>
      <c r="Y23" s="97">
        <f t="shared" si="11"/>
        <v>0.83882741941368044</v>
      </c>
      <c r="Z23" s="97">
        <f t="shared" si="11"/>
        <v>2.8037517362880906</v>
      </c>
      <c r="AA23" s="97">
        <f t="shared" si="11"/>
        <v>2.161057943617664</v>
      </c>
      <c r="AB23" s="97">
        <f t="shared" si="11"/>
        <v>3.0587606264041338</v>
      </c>
      <c r="AC23" s="97">
        <f t="shared" si="11"/>
        <v>32.592947560900576</v>
      </c>
      <c r="AD23" s="97">
        <f t="shared" si="11"/>
        <v>31.976097754520655</v>
      </c>
      <c r="AE23" s="97">
        <f t="shared" si="11"/>
        <v>15.166729573985471</v>
      </c>
      <c r="AF23" s="97">
        <f t="shared" si="11"/>
        <v>11.377572594570911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5.9320825810081773E-2</v>
      </c>
      <c r="C24" s="69">
        <f>'Basic T2'!O24</f>
        <v>0.58217499670784989</v>
      </c>
      <c r="D24" s="69">
        <f>'Basic T2'!Z24</f>
        <v>1.3557592383608597</v>
      </c>
      <c r="E24" s="69">
        <f>'Basic T2'!AK24</f>
        <v>0.53243550787672578</v>
      </c>
      <c r="F24" s="69">
        <f>'Basic T2'!AV24</f>
        <v>0.58874105446089031</v>
      </c>
      <c r="G24" s="69">
        <f>'Basic T2'!BG24</f>
        <v>3.9292383380049887</v>
      </c>
      <c r="H24" s="69">
        <f>'Basic T2'!BR24</f>
        <v>4.4001546853063704</v>
      </c>
      <c r="I24" s="69">
        <f>'Basic T2'!CC24</f>
        <v>3.3620168524127885</v>
      </c>
      <c r="J24" s="69">
        <f>'Basic T2'!CN24</f>
        <v>2.3703839011074392</v>
      </c>
      <c r="K24" s="309">
        <f t="shared" si="12"/>
        <v>17.180225400047995</v>
      </c>
      <c r="L24" s="97"/>
      <c r="M24" s="97">
        <f t="shared" si="0"/>
        <v>0.38475524503517483</v>
      </c>
      <c r="N24" s="97">
        <f t="shared" si="1"/>
        <v>0.53718815181211543</v>
      </c>
      <c r="O24" s="97">
        <f t="shared" si="2"/>
        <v>0.65521749307186405</v>
      </c>
      <c r="P24" s="97">
        <f t="shared" si="3"/>
        <v>0.90664839090623084</v>
      </c>
      <c r="Q24" s="97">
        <f t="shared" si="4"/>
        <v>1.011841370927788</v>
      </c>
      <c r="R24" s="97">
        <f t="shared" si="5"/>
        <v>1.8418587968781086</v>
      </c>
      <c r="S24" s="97">
        <f t="shared" si="6"/>
        <v>2.1164525106082546</v>
      </c>
      <c r="T24" s="97">
        <f t="shared" si="7"/>
        <v>2.6071307394571868</v>
      </c>
      <c r="U24" s="97">
        <f t="shared" si="8"/>
        <v>3.5160883682084796</v>
      </c>
      <c r="V24" s="97">
        <f t="shared" si="9"/>
        <v>1.6128289944967389</v>
      </c>
      <c r="W24" s="97"/>
      <c r="X24" s="97">
        <f t="shared" si="10"/>
        <v>0.34528549206296244</v>
      </c>
      <c r="Y24" s="97">
        <f t="shared" ref="Y24:AG32" si="13">IF($K24&gt;0,C24/$K24*100,0)</f>
        <v>3.38863421842081</v>
      </c>
      <c r="Z24" s="97">
        <f t="shared" si="13"/>
        <v>7.8913937785535238</v>
      </c>
      <c r="AA24" s="97">
        <f t="shared" si="13"/>
        <v>3.0991182914005213</v>
      </c>
      <c r="AB24" s="97">
        <f t="shared" si="13"/>
        <v>3.4268529122979121</v>
      </c>
      <c r="AC24" s="97">
        <f t="shared" si="13"/>
        <v>22.870703070019164</v>
      </c>
      <c r="AD24" s="97">
        <f t="shared" si="13"/>
        <v>25.611740142210699</v>
      </c>
      <c r="AE24" s="97">
        <f t="shared" si="13"/>
        <v>19.569107937334724</v>
      </c>
      <c r="AF24" s="97">
        <f t="shared" si="13"/>
        <v>13.797164157699685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5.2743192308666149E-2</v>
      </c>
      <c r="C25" s="69">
        <f>'Basic T2'!O25</f>
        <v>3.5333162807214662</v>
      </c>
      <c r="D25" s="69">
        <f>'Basic T2'!Z25</f>
        <v>10.32582103155751</v>
      </c>
      <c r="E25" s="69">
        <f>'Basic T2'!AK25</f>
        <v>8.5942210075024157</v>
      </c>
      <c r="F25" s="69">
        <f>'Basic T2'!AV25</f>
        <v>4.4995983778062101</v>
      </c>
      <c r="G25" s="69">
        <f>'Basic T2'!BG25</f>
        <v>28.103557777978558</v>
      </c>
      <c r="H25" s="69">
        <f>'Basic T2'!BR25</f>
        <v>19.378138109624466</v>
      </c>
      <c r="I25" s="69">
        <f>'Basic T2'!CC25</f>
        <v>3.1384397287715009</v>
      </c>
      <c r="J25" s="69">
        <f>'Basic T2'!CN25</f>
        <v>1.1195620746365988</v>
      </c>
      <c r="K25" s="309">
        <f t="shared" si="12"/>
        <v>78.745397580907408</v>
      </c>
      <c r="L25" s="97"/>
      <c r="M25" s="97">
        <f t="shared" si="0"/>
        <v>0.34209267324814102</v>
      </c>
      <c r="N25" s="97">
        <f t="shared" si="1"/>
        <v>3.2602836833284932</v>
      </c>
      <c r="O25" s="97">
        <f t="shared" si="2"/>
        <v>4.9903097679685802</v>
      </c>
      <c r="P25" s="97">
        <f t="shared" si="3"/>
        <v>14.634517293216758</v>
      </c>
      <c r="Q25" s="97">
        <f t="shared" si="4"/>
        <v>7.7332466569584746</v>
      </c>
      <c r="R25" s="97">
        <f t="shared" si="5"/>
        <v>13.173745307398118</v>
      </c>
      <c r="S25" s="97">
        <f t="shared" si="6"/>
        <v>9.3207880145633073</v>
      </c>
      <c r="T25" s="97">
        <f t="shared" si="7"/>
        <v>2.4337542165922583</v>
      </c>
      <c r="U25" s="97">
        <f t="shared" si="8"/>
        <v>1.6606926777885989</v>
      </c>
      <c r="V25" s="97">
        <f t="shared" si="9"/>
        <v>7.3923861558478769</v>
      </c>
      <c r="W25" s="97"/>
      <c r="X25" s="97">
        <f t="shared" si="10"/>
        <v>6.6979396801539859E-2</v>
      </c>
      <c r="Y25" s="97">
        <f t="shared" si="13"/>
        <v>4.4870130690382766</v>
      </c>
      <c r="Z25" s="97">
        <f t="shared" si="13"/>
        <v>13.112920054722165</v>
      </c>
      <c r="AA25" s="97">
        <f t="shared" si="13"/>
        <v>10.913934365081127</v>
      </c>
      <c r="AB25" s="97">
        <f t="shared" si="13"/>
        <v>5.7141096699436584</v>
      </c>
      <c r="AC25" s="97">
        <f t="shared" si="13"/>
        <v>35.689143291331277</v>
      </c>
      <c r="AD25" s="97">
        <f t="shared" si="13"/>
        <v>24.608597714824267</v>
      </c>
      <c r="AE25" s="97">
        <f t="shared" si="13"/>
        <v>3.9855532198524912</v>
      </c>
      <c r="AF25" s="97">
        <f t="shared" si="13"/>
        <v>1.4217492184051752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3.2272944232968316E-2</v>
      </c>
      <c r="C26" s="69">
        <f>'Basic T2'!O26</f>
        <v>0.5180791049510528</v>
      </c>
      <c r="D26" s="69">
        <f>'Basic T2'!Z26</f>
        <v>2.1330724185551424</v>
      </c>
      <c r="E26" s="69">
        <f>'Basic T2'!AK26</f>
        <v>1.3801184875071839</v>
      </c>
      <c r="F26" s="69">
        <f>'Basic T2'!AV26</f>
        <v>1.5699166209667337</v>
      </c>
      <c r="G26" s="69">
        <f>'Basic T2'!BG26</f>
        <v>4.6935866637998656</v>
      </c>
      <c r="H26" s="69">
        <f>'Basic T2'!BR26</f>
        <v>5.0764195587803531</v>
      </c>
      <c r="I26" s="69">
        <f>'Basic T2'!CC26</f>
        <v>3.2099300475469241</v>
      </c>
      <c r="J26" s="69">
        <f>'Basic T2'!CN26</f>
        <v>1.7427335371136345</v>
      </c>
      <c r="K26" s="309">
        <f t="shared" si="12"/>
        <v>20.356129383453858</v>
      </c>
      <c r="L26" s="97"/>
      <c r="M26" s="97">
        <f t="shared" si="0"/>
        <v>0.20932251695410342</v>
      </c>
      <c r="N26" s="97">
        <f t="shared" si="1"/>
        <v>0.47804518994276218</v>
      </c>
      <c r="O26" s="97">
        <f t="shared" si="2"/>
        <v>1.0308809433717723</v>
      </c>
      <c r="P26" s="97">
        <f t="shared" si="3"/>
        <v>2.3501103653816369</v>
      </c>
      <c r="Q26" s="97">
        <f t="shared" si="4"/>
        <v>2.6981413542765327</v>
      </c>
      <c r="R26" s="97">
        <f t="shared" si="5"/>
        <v>2.2001525847930328</v>
      </c>
      <c r="S26" s="97">
        <f t="shared" si="6"/>
        <v>2.44173254998499</v>
      </c>
      <c r="T26" s="97">
        <f t="shared" si="7"/>
        <v>2.4891925489489917</v>
      </c>
      <c r="U26" s="97">
        <f t="shared" si="8"/>
        <v>2.5850686531701741</v>
      </c>
      <c r="V26" s="97">
        <f t="shared" si="9"/>
        <v>1.9109735129126824</v>
      </c>
      <c r="W26" s="97"/>
      <c r="X26" s="97">
        <f t="shared" si="10"/>
        <v>0.15854165408872298</v>
      </c>
      <c r="Y26" s="97">
        <f t="shared" si="13"/>
        <v>2.5450766950428445</v>
      </c>
      <c r="Z26" s="97">
        <f t="shared" si="13"/>
        <v>10.478772159352529</v>
      </c>
      <c r="AA26" s="97">
        <f t="shared" si="13"/>
        <v>6.7798669457710874</v>
      </c>
      <c r="AB26" s="97">
        <f t="shared" si="13"/>
        <v>7.7122550726309216</v>
      </c>
      <c r="AC26" s="97">
        <f t="shared" si="13"/>
        <v>23.057363093864836</v>
      </c>
      <c r="AD26" s="97">
        <f t="shared" si="13"/>
        <v>24.938039364726365</v>
      </c>
      <c r="AE26" s="97">
        <f t="shared" si="13"/>
        <v>15.768862474199356</v>
      </c>
      <c r="AF26" s="97">
        <f t="shared" si="13"/>
        <v>8.5612225403233424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2.5738881481171668E-3</v>
      </c>
      <c r="C27" s="69">
        <f>'Basic T2'!O27</f>
        <v>3.8165746437151093E-2</v>
      </c>
      <c r="D27" s="69">
        <f>'Basic T2'!Z27</f>
        <v>0.17257844549702375</v>
      </c>
      <c r="E27" s="69">
        <f>'Basic T2'!AK27</f>
        <v>5.2867497624099917E-2</v>
      </c>
      <c r="F27" s="69">
        <f>'Basic T2'!AV27</f>
        <v>4.5932976725277172E-2</v>
      </c>
      <c r="G27" s="69">
        <f>'Basic T2'!BG27</f>
        <v>0.17281966631901255</v>
      </c>
      <c r="H27" s="69">
        <f>'Basic T2'!BR27</f>
        <v>0.27943561480001888</v>
      </c>
      <c r="I27" s="69">
        <f>'Basic T2'!CC27</f>
        <v>0.23952700264152854</v>
      </c>
      <c r="J27" s="69">
        <f>'Basic T2'!CN27</f>
        <v>9.4860148727630142E-2</v>
      </c>
      <c r="K27" s="309">
        <f t="shared" si="12"/>
        <v>1.0987609869198594</v>
      </c>
      <c r="L27" s="97"/>
      <c r="M27" s="97">
        <f t="shared" si="0"/>
        <v>1.6694254532000213E-2</v>
      </c>
      <c r="N27" s="97">
        <f t="shared" si="1"/>
        <v>3.5216536105193708E-2</v>
      </c>
      <c r="O27" s="97">
        <f t="shared" si="2"/>
        <v>8.3404496327468061E-2</v>
      </c>
      <c r="P27" s="97">
        <f t="shared" si="3"/>
        <v>9.0024483609810024E-2</v>
      </c>
      <c r="Q27" s="97">
        <f t="shared" si="4"/>
        <v>7.8942831977391964E-2</v>
      </c>
      <c r="R27" s="97">
        <f t="shared" si="5"/>
        <v>8.1010464446610655E-2</v>
      </c>
      <c r="S27" s="97">
        <f t="shared" si="6"/>
        <v>0.13440714038344828</v>
      </c>
      <c r="T27" s="97">
        <f t="shared" si="7"/>
        <v>0.1857451163781669</v>
      </c>
      <c r="U27" s="97">
        <f t="shared" si="8"/>
        <v>0.14070997756604697</v>
      </c>
      <c r="V27" s="97">
        <f t="shared" si="9"/>
        <v>0.10314844750065101</v>
      </c>
      <c r="W27" s="97"/>
      <c r="X27" s="97">
        <f t="shared" si="10"/>
        <v>0.23425368926981199</v>
      </c>
      <c r="Y27" s="97">
        <f t="shared" si="13"/>
        <v>3.4735258069310029</v>
      </c>
      <c r="Z27" s="97">
        <f t="shared" si="13"/>
        <v>15.706641166866545</v>
      </c>
      <c r="AA27" s="97">
        <f t="shared" si="13"/>
        <v>4.8115557663093407</v>
      </c>
      <c r="AB27" s="97">
        <f t="shared" si="13"/>
        <v>4.1804338952769351</v>
      </c>
      <c r="AC27" s="97">
        <f t="shared" si="13"/>
        <v>15.728595060830783</v>
      </c>
      <c r="AD27" s="97">
        <f t="shared" si="13"/>
        <v>25.431883560350705</v>
      </c>
      <c r="AE27" s="97">
        <f t="shared" si="13"/>
        <v>21.799736748297835</v>
      </c>
      <c r="AF27" s="97">
        <f t="shared" si="13"/>
        <v>8.6333743058670311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0.1248465121590985</v>
      </c>
      <c r="C28" s="69">
        <f>'Basic T2'!O28</f>
        <v>2.0574094161415606</v>
      </c>
      <c r="D28" s="69">
        <f>'Basic T2'!Z28</f>
        <v>7.9988598853098329</v>
      </c>
      <c r="E28" s="69">
        <f>'Basic T2'!AK28</f>
        <v>2.6768922220088878</v>
      </c>
      <c r="F28" s="69">
        <f>'Basic T2'!AV28</f>
        <v>2.2104720795049939</v>
      </c>
      <c r="G28" s="69">
        <f>'Basic T2'!BG28</f>
        <v>14.93057453213644</v>
      </c>
      <c r="H28" s="69">
        <f>'Basic T2'!BR28</f>
        <v>14.351976164811026</v>
      </c>
      <c r="I28" s="69">
        <f>'Basic T2'!CC28</f>
        <v>9.1726261388280665</v>
      </c>
      <c r="J28" s="69">
        <f>'Basic T2'!CN28</f>
        <v>5.6042452480346858</v>
      </c>
      <c r="K28" s="309">
        <f t="shared" si="12"/>
        <v>59.127902198934592</v>
      </c>
      <c r="L28" s="97"/>
      <c r="M28" s="97">
        <f t="shared" si="0"/>
        <v>0.80975525410499438</v>
      </c>
      <c r="N28" s="97">
        <f t="shared" si="1"/>
        <v>1.8984256761761167</v>
      </c>
      <c r="O28" s="97">
        <f t="shared" si="2"/>
        <v>3.8657253981335753</v>
      </c>
      <c r="P28" s="97">
        <f t="shared" si="3"/>
        <v>4.5582985916778558</v>
      </c>
      <c r="Q28" s="97">
        <f t="shared" si="4"/>
        <v>3.7990336878613427</v>
      </c>
      <c r="R28" s="97">
        <f t="shared" si="5"/>
        <v>6.9988144466752988</v>
      </c>
      <c r="S28" s="97">
        <f t="shared" si="6"/>
        <v>6.9032291268390207</v>
      </c>
      <c r="T28" s="97">
        <f t="shared" si="7"/>
        <v>7.1130623723449871</v>
      </c>
      <c r="U28" s="97">
        <f t="shared" si="8"/>
        <v>8.3130085046545634</v>
      </c>
      <c r="V28" s="97">
        <f t="shared" si="9"/>
        <v>5.5507534289941738</v>
      </c>
      <c r="W28" s="97"/>
      <c r="X28" s="97">
        <f t="shared" si="10"/>
        <v>0.21114652730119701</v>
      </c>
      <c r="Y28" s="97">
        <f t="shared" si="13"/>
        <v>3.4795914274439323</v>
      </c>
      <c r="Z28" s="97">
        <f t="shared" si="13"/>
        <v>13.528063042720232</v>
      </c>
      <c r="AA28" s="97">
        <f t="shared" si="13"/>
        <v>4.5272910461165017</v>
      </c>
      <c r="AB28" s="97">
        <f t="shared" si="13"/>
        <v>3.7384584896448829</v>
      </c>
      <c r="AC28" s="97">
        <f t="shared" si="13"/>
        <v>25.251317866652588</v>
      </c>
      <c r="AD28" s="97">
        <f t="shared" si="13"/>
        <v>24.272764010000053</v>
      </c>
      <c r="AE28" s="97">
        <f t="shared" si="13"/>
        <v>15.513193936708522</v>
      </c>
      <c r="AF28" s="97">
        <f t="shared" si="13"/>
        <v>9.4781736534120888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8.9361075437569978E-2</v>
      </c>
      <c r="C29" s="69">
        <f>'Basic T2'!O29</f>
        <v>0.8984930532001203</v>
      </c>
      <c r="D29" s="69">
        <f>'Basic T2'!Z29</f>
        <v>3.6935190125886939</v>
      </c>
      <c r="E29" s="69">
        <f>'Basic T2'!AK29</f>
        <v>1.0165328108140119</v>
      </c>
      <c r="F29" s="69">
        <f>'Basic T2'!AV29</f>
        <v>1.9067803689935325</v>
      </c>
      <c r="G29" s="69">
        <f>'Basic T2'!BG29</f>
        <v>5.3351944071029802</v>
      </c>
      <c r="H29" s="69">
        <f>'Basic T2'!BR29</f>
        <v>5.6557680982290384</v>
      </c>
      <c r="I29" s="69">
        <f>'Basic T2'!CC29</f>
        <v>2.733436503148067</v>
      </c>
      <c r="J29" s="69">
        <f>'Basic T2'!CN29</f>
        <v>1.2366394505529557</v>
      </c>
      <c r="K29" s="309">
        <f t="shared" si="12"/>
        <v>22.565724780066972</v>
      </c>
      <c r="L29" s="97"/>
      <c r="M29" s="97">
        <f t="shared" si="0"/>
        <v>0.57959649089621446</v>
      </c>
      <c r="N29" s="97">
        <f t="shared" si="1"/>
        <v>0.82906312602567533</v>
      </c>
      <c r="O29" s="97">
        <f t="shared" si="2"/>
        <v>1.7850206729681077</v>
      </c>
      <c r="P29" s="97">
        <f t="shared" si="3"/>
        <v>1.7309849241709432</v>
      </c>
      <c r="Q29" s="97">
        <f t="shared" si="4"/>
        <v>3.2770931260897411</v>
      </c>
      <c r="R29" s="97">
        <f t="shared" si="5"/>
        <v>2.5009108398262385</v>
      </c>
      <c r="S29" s="97">
        <f t="shared" si="6"/>
        <v>2.7203963149039776</v>
      </c>
      <c r="T29" s="97">
        <f t="shared" si="7"/>
        <v>2.1196878672982642</v>
      </c>
      <c r="U29" s="97">
        <f t="shared" si="8"/>
        <v>1.8343583863042319</v>
      </c>
      <c r="V29" s="97">
        <f t="shared" si="9"/>
        <v>2.1184038253085955</v>
      </c>
      <c r="W29" s="97"/>
      <c r="X29" s="97">
        <f>IF($K29&gt;0,B29/$K29*100,0)</f>
        <v>0.39600356872430476</v>
      </c>
      <c r="Y29" s="97">
        <f t="shared" si="13"/>
        <v>3.9816715924577259</v>
      </c>
      <c r="Z29" s="97">
        <f t="shared" si="13"/>
        <v>16.367827971788866</v>
      </c>
      <c r="AA29" s="97">
        <f t="shared" si="13"/>
        <v>4.5047647293471726</v>
      </c>
      <c r="AB29" s="97">
        <f t="shared" si="13"/>
        <v>8.4498964140422945</v>
      </c>
      <c r="AC29" s="97">
        <f t="shared" si="13"/>
        <v>23.642911801422521</v>
      </c>
      <c r="AD29" s="97">
        <f t="shared" si="13"/>
        <v>25.063533980636681</v>
      </c>
      <c r="AE29" s="97">
        <f t="shared" si="13"/>
        <v>12.113222729555751</v>
      </c>
      <c r="AF29" s="97">
        <f t="shared" si="13"/>
        <v>5.4801672120246669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5.7144102010580886E-2</v>
      </c>
      <c r="C30" s="69">
        <f>'Basic T2'!O30</f>
        <v>0.36762515038554072</v>
      </c>
      <c r="D30" s="69">
        <f>'Basic T2'!Z30</f>
        <v>1.0354953031236216</v>
      </c>
      <c r="E30" s="69">
        <f>'Basic T2'!AK30</f>
        <v>0.47548786307722812</v>
      </c>
      <c r="F30" s="69">
        <f>'Basic T2'!AV30</f>
        <v>1.0525840768785921</v>
      </c>
      <c r="G30" s="69">
        <f>'Basic T2'!BG30</f>
        <v>7.0427045422633068</v>
      </c>
      <c r="H30" s="69">
        <f>'Basic T2'!BR30</f>
        <v>8.9083020294171682</v>
      </c>
      <c r="I30" s="69">
        <f>'Basic T2'!CC30</f>
        <v>7.212298566499987</v>
      </c>
      <c r="J30" s="69">
        <f>'Basic T2'!CN30</f>
        <v>4.1673059959971139</v>
      </c>
      <c r="K30" s="309">
        <f t="shared" si="12"/>
        <v>30.318947629653142</v>
      </c>
      <c r="L30" s="97"/>
      <c r="M30" s="97">
        <f t="shared" si="0"/>
        <v>0.37063700093769425</v>
      </c>
      <c r="N30" s="97">
        <f t="shared" si="1"/>
        <v>0.33921737658266693</v>
      </c>
      <c r="O30" s="97">
        <f t="shared" si="2"/>
        <v>0.50043888133164327</v>
      </c>
      <c r="P30" s="97">
        <f t="shared" si="3"/>
        <v>0.80967610081749719</v>
      </c>
      <c r="Q30" s="97">
        <f t="shared" si="4"/>
        <v>1.8090264086319894</v>
      </c>
      <c r="R30" s="97">
        <f t="shared" si="5"/>
        <v>3.301318525148885</v>
      </c>
      <c r="S30" s="97">
        <f t="shared" si="6"/>
        <v>4.2848489527826281</v>
      </c>
      <c r="T30" s="97">
        <f t="shared" si="7"/>
        <v>5.5928944203151882</v>
      </c>
      <c r="U30" s="97">
        <f t="shared" si="8"/>
        <v>6.1815371478203289</v>
      </c>
      <c r="V30" s="97">
        <f t="shared" si="9"/>
        <v>2.8462535665915163</v>
      </c>
      <c r="W30" s="97"/>
      <c r="X30" s="97">
        <f t="shared" si="10"/>
        <v>0.18847653523004101</v>
      </c>
      <c r="Y30" s="97">
        <f t="shared" si="13"/>
        <v>1.2125260905361657</v>
      </c>
      <c r="Z30" s="97">
        <f t="shared" si="13"/>
        <v>3.4153405183195269</v>
      </c>
      <c r="AA30" s="97">
        <f t="shared" si="13"/>
        <v>1.5682861716881689</v>
      </c>
      <c r="AB30" s="97">
        <f t="shared" si="13"/>
        <v>3.4717038656352401</v>
      </c>
      <c r="AC30" s="97">
        <f t="shared" si="13"/>
        <v>23.228723596511841</v>
      </c>
      <c r="AD30" s="97">
        <f t="shared" si="13"/>
        <v>29.381963181019159</v>
      </c>
      <c r="AE30" s="97">
        <f t="shared" si="13"/>
        <v>23.788090057077284</v>
      </c>
      <c r="AF30" s="97">
        <f t="shared" si="13"/>
        <v>13.744889983982564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9.5866739017543834E-2</v>
      </c>
      <c r="C31" s="69">
        <f>'Basic T2'!O31</f>
        <v>0.55880378853398827</v>
      </c>
      <c r="D31" s="69">
        <f>'Basic T2'!Z31</f>
        <v>1.9905984977626119</v>
      </c>
      <c r="E31" s="69">
        <f>'Basic T2'!AK31</f>
        <v>0.89792455949423933</v>
      </c>
      <c r="F31" s="69">
        <f>'Basic T2'!AV31</f>
        <v>1.4193022437320846</v>
      </c>
      <c r="G31" s="69">
        <f>'Basic T2'!BG31</f>
        <v>8.2071368192242282</v>
      </c>
      <c r="H31" s="69">
        <f>'Basic T2'!BR31</f>
        <v>12.7924993562644</v>
      </c>
      <c r="I31" s="69">
        <f>'Basic T2'!CC31</f>
        <v>10.536211155283233</v>
      </c>
      <c r="J31" s="69">
        <f>'Basic T2'!CN31</f>
        <v>7.4620392916855405</v>
      </c>
      <c r="K31" s="309">
        <f t="shared" si="12"/>
        <v>43.960382450997869</v>
      </c>
      <c r="L31" s="97"/>
      <c r="M31" s="97">
        <f t="shared" si="0"/>
        <v>0.62179226532529941</v>
      </c>
      <c r="N31" s="97">
        <f t="shared" si="1"/>
        <v>0.51562292452559688</v>
      </c>
      <c r="O31" s="97">
        <f t="shared" si="2"/>
        <v>0.96202549871135823</v>
      </c>
      <c r="P31" s="97">
        <f t="shared" si="3"/>
        <v>1.5290149604543775</v>
      </c>
      <c r="Q31" s="97">
        <f t="shared" si="4"/>
        <v>2.4392875563498824</v>
      </c>
      <c r="R31" s="97">
        <f t="shared" si="5"/>
        <v>3.8471545493841131</v>
      </c>
      <c r="S31" s="97">
        <f t="shared" si="6"/>
        <v>6.1531285411242616</v>
      </c>
      <c r="T31" s="97">
        <f t="shared" si="7"/>
        <v>8.1704765877770669</v>
      </c>
      <c r="U31" s="97">
        <f t="shared" si="8"/>
        <v>11.06875116066735</v>
      </c>
      <c r="V31" s="97">
        <f t="shared" si="9"/>
        <v>4.126871317179396</v>
      </c>
      <c r="W31" s="97"/>
      <c r="X31" s="97">
        <f t="shared" si="10"/>
        <v>0.21807530706632358</v>
      </c>
      <c r="Y31" s="97">
        <f t="shared" si="13"/>
        <v>1.2711531551320792</v>
      </c>
      <c r="Z31" s="97">
        <f t="shared" si="13"/>
        <v>4.5281646491167571</v>
      </c>
      <c r="AA31" s="97">
        <f t="shared" si="13"/>
        <v>2.0425767689695271</v>
      </c>
      <c r="AB31" s="97">
        <f t="shared" si="13"/>
        <v>3.2285939398142505</v>
      </c>
      <c r="AC31" s="97">
        <f t="shared" si="13"/>
        <v>18.669393580396232</v>
      </c>
      <c r="AD31" s="97">
        <f t="shared" si="13"/>
        <v>29.100063837078878</v>
      </c>
      <c r="AE31" s="97">
        <f t="shared" si="13"/>
        <v>23.967514766341775</v>
      </c>
      <c r="AF31" s="97">
        <f t="shared" si="13"/>
        <v>16.974463996084175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6.0692006162808777E-4</v>
      </c>
      <c r="C32" s="69">
        <f>'Basic T2'!O32</f>
        <v>0.16781534442358198</v>
      </c>
      <c r="D32" s="69">
        <f>'Basic T2'!Z32</f>
        <v>0.55990828401956894</v>
      </c>
      <c r="E32" s="69">
        <f>'Basic T2'!AK32</f>
        <v>0.39678698533535528</v>
      </c>
      <c r="F32" s="69">
        <f>'Basic T2'!AV32</f>
        <v>0.46105466891571989</v>
      </c>
      <c r="G32" s="69">
        <f>'Basic T2'!BG32</f>
        <v>2.223624926636588</v>
      </c>
      <c r="H32" s="69">
        <f>'Basic T2'!BR32</f>
        <v>4.0320969656185959</v>
      </c>
      <c r="I32" s="69">
        <f>'Basic T2'!CC32</f>
        <v>5.1679338167678734</v>
      </c>
      <c r="J32" s="69">
        <f>'Basic T2'!CN32</f>
        <v>3.6624599118670678</v>
      </c>
      <c r="K32" s="309">
        <f t="shared" si="12"/>
        <v>16.672287823645981</v>
      </c>
      <c r="L32" s="97"/>
      <c r="M32" s="97">
        <f t="shared" si="0"/>
        <v>3.9364872932836272E-3</v>
      </c>
      <c r="N32" s="97">
        <f t="shared" si="1"/>
        <v>0.15484762352625794</v>
      </c>
      <c r="O32" s="97">
        <f t="shared" si="2"/>
        <v>0.27059502294007187</v>
      </c>
      <c r="P32" s="97">
        <f t="shared" si="3"/>
        <v>0.67566170261906311</v>
      </c>
      <c r="Q32" s="97">
        <f t="shared" si="4"/>
        <v>0.79239282658065369</v>
      </c>
      <c r="R32" s="97">
        <f t="shared" si="5"/>
        <v>1.0423402145064378</v>
      </c>
      <c r="S32" s="97">
        <f t="shared" si="6"/>
        <v>1.9394185787141756</v>
      </c>
      <c r="T32" s="97">
        <f t="shared" si="7"/>
        <v>4.0075584700018494</v>
      </c>
      <c r="U32" s="97">
        <f t="shared" si="8"/>
        <v>5.432678094518482</v>
      </c>
      <c r="V32" s="97">
        <f t="shared" si="9"/>
        <v>1.5651453098220733</v>
      </c>
      <c r="W32" s="97"/>
      <c r="X32" s="97">
        <f t="shared" si="10"/>
        <v>3.6402926103957065E-3</v>
      </c>
      <c r="Y32" s="97">
        <f t="shared" si="13"/>
        <v>1.0065525871354786</v>
      </c>
      <c r="Z32" s="97">
        <f t="shared" si="13"/>
        <v>3.3583170464791396</v>
      </c>
      <c r="AA32" s="97">
        <f t="shared" si="13"/>
        <v>2.3799192380340268</v>
      </c>
      <c r="AB32" s="97">
        <f t="shared" si="13"/>
        <v>2.765395330218658</v>
      </c>
      <c r="AC32" s="97">
        <f t="shared" si="13"/>
        <v>13.337251312821413</v>
      </c>
      <c r="AD32" s="97">
        <f t="shared" si="13"/>
        <v>24.184425126706074</v>
      </c>
      <c r="AE32" s="97">
        <f t="shared" si="13"/>
        <v>30.997148510345973</v>
      </c>
      <c r="AF32" s="97">
        <f t="shared" si="13"/>
        <v>21.967350555648832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7.6152361256793685E-2</v>
      </c>
      <c r="C33" s="69">
        <f>'Basic T2'!O33</f>
        <v>2.0402563534534179</v>
      </c>
      <c r="D33" s="69">
        <f>'Basic T2'!Z33</f>
        <v>6.9289439059802707</v>
      </c>
      <c r="E33" s="69">
        <f>'Basic T2'!AK33</f>
        <v>3.3095250969178998</v>
      </c>
      <c r="F33" s="69">
        <f>'Basic T2'!AV33</f>
        <v>2.9314305048284801</v>
      </c>
      <c r="G33" s="69">
        <f>'Basic T2'!BG33</f>
        <v>14.706451521228875</v>
      </c>
      <c r="H33" s="69">
        <f>'Basic T2'!BR33</f>
        <v>27.308837207345963</v>
      </c>
      <c r="I33" s="69">
        <f>'Basic T2'!CC33</f>
        <v>23.649211306149038</v>
      </c>
      <c r="J33" s="69">
        <f>'Basic T2'!CN33</f>
        <v>13.786811294124846</v>
      </c>
      <c r="K33" s="309">
        <f t="shared" ref="K33" si="14">SUM(B33:J33)</f>
        <v>94.73761955128559</v>
      </c>
      <c r="L33" s="97"/>
      <c r="M33" s="97">
        <f t="shared" si="0"/>
        <v>0.49392468859368388</v>
      </c>
      <c r="N33" s="97">
        <f t="shared" si="1"/>
        <v>1.8825980949583254</v>
      </c>
      <c r="O33" s="97">
        <f t="shared" si="2"/>
        <v>3.3486515357998758</v>
      </c>
      <c r="P33" s="97">
        <f t="shared" si="3"/>
        <v>5.6355662975038125</v>
      </c>
      <c r="Q33" s="97">
        <f t="shared" si="4"/>
        <v>5.0381107930400422</v>
      </c>
      <c r="R33" s="97">
        <f t="shared" si="5"/>
        <v>6.8937551696062211</v>
      </c>
      <c r="S33" s="97">
        <f t="shared" si="6"/>
        <v>13.135414821275807</v>
      </c>
      <c r="T33" s="97">
        <f t="shared" si="7"/>
        <v>18.339166181136502</v>
      </c>
      <c r="U33" s="97">
        <f t="shared" si="8"/>
        <v>20.450546767259901</v>
      </c>
      <c r="V33" s="97">
        <f t="shared" si="9"/>
        <v>8.8936888849832965</v>
      </c>
      <c r="W33" s="97"/>
      <c r="X33" s="97">
        <f t="shared" ref="X33" si="15">IF($K33&gt;0,B33/$K33*100,0)</f>
        <v>8.0382388345285688E-2</v>
      </c>
      <c r="Y33" s="97">
        <f t="shared" ref="Y33" si="16">IF($K33&gt;0,C33/$K33*100,0)</f>
        <v>2.1535862555095533</v>
      </c>
      <c r="Z33" s="97">
        <f t="shared" ref="Z33" si="17">IF($K33&gt;0,D33/$K33*100,0)</f>
        <v>7.3138252141002251</v>
      </c>
      <c r="AA33" s="97">
        <f t="shared" ref="AA33" si="18">IF($K33&gt;0,E33/$K33*100,0)</f>
        <v>3.4933589344899154</v>
      </c>
      <c r="AB33" s="97">
        <f t="shared" ref="AB33" si="19">IF($K33&gt;0,F33/$K33*100,0)</f>
        <v>3.0942623624204209</v>
      </c>
      <c r="AC33" s="97">
        <f t="shared" ref="AC33" si="20">IF($K33&gt;0,G33/$K33*100,0)</f>
        <v>15.523349215321621</v>
      </c>
      <c r="AD33" s="97">
        <f t="shared" ref="AD33" si="21">IF($K33&gt;0,H33/$K33*100,0)</f>
        <v>28.825758275003423</v>
      </c>
      <c r="AE33" s="97">
        <f t="shared" ref="AE33" si="22">IF($K33&gt;0,I33/$K33*100,0)</f>
        <v>24.962851524200154</v>
      </c>
      <c r="AF33" s="97">
        <f>IF($K33&gt;0,J33/$K33*100,0)</f>
        <v>14.552625830609397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15.417808223682197</v>
      </c>
      <c r="C35" s="310">
        <f t="shared" ref="C35:K35" si="24">SUM(C8:C33)</f>
        <v>108.37450430430731</v>
      </c>
      <c r="D35" s="310">
        <f t="shared" si="24"/>
        <v>206.91743622482321</v>
      </c>
      <c r="E35" s="310">
        <f t="shared" si="24"/>
        <v>58.725688284135757</v>
      </c>
      <c r="F35" s="310">
        <f t="shared" si="24"/>
        <v>58.185113929573347</v>
      </c>
      <c r="G35" s="310">
        <f t="shared" si="24"/>
        <v>213.33005248094594</v>
      </c>
      <c r="H35" s="310">
        <f t="shared" si="24"/>
        <v>207.90235846311501</v>
      </c>
      <c r="I35" s="310">
        <f t="shared" si="24"/>
        <v>128.95467041721014</v>
      </c>
      <c r="J35" s="310">
        <f t="shared" si="24"/>
        <v>67.415367672206699</v>
      </c>
      <c r="K35" s="310">
        <f t="shared" si="24"/>
        <v>1065.2229999999997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1.4473784572509421</v>
      </c>
      <c r="Y35" s="98">
        <f t="shared" ref="Y35:AG35" si="26">IF($K35&gt;0,C35/$K35*100,0)</f>
        <v>10.173879488549096</v>
      </c>
      <c r="Z35" s="98">
        <f t="shared" si="26"/>
        <v>19.424799898690065</v>
      </c>
      <c r="AA35" s="98">
        <f t="shared" si="26"/>
        <v>5.512994770497424</v>
      </c>
      <c r="AB35" s="98">
        <f t="shared" si="26"/>
        <v>5.4622472411479439</v>
      </c>
      <c r="AC35" s="98">
        <f t="shared" si="26"/>
        <v>20.026797438747192</v>
      </c>
      <c r="AD35" s="98">
        <f t="shared" si="26"/>
        <v>19.517261499527805</v>
      </c>
      <c r="AE35" s="98">
        <f t="shared" si="26"/>
        <v>12.105884910221631</v>
      </c>
      <c r="AF35" s="98">
        <f t="shared" si="26"/>
        <v>6.3287562953678922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automation\Data\Results\Workbooks\LEPs\BS_LEP\[BS_LEP_MainTables.Main.xlsm]Manager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automation\Data\Results\Workbooks\LEPs\BS_LEP\[BS_LEP_MainTables.Main.xlsm]Manager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automation\Data\Results\Workbooks\LEPs\BS_LEP\[BS_LEP_MainTables.Main.xlsm]Manager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automation\Data\Results\Workbooks\LEPs\BS_LEP\[BS_LEP_MainTables.Main.xlsm]Manager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automation\Data\Results\Workbooks\LEPs\BS_LEP\[BS_LEP_MainTables.Main.xlsm]Manager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automation\Data\Results\Workbooks\LEPs\BS_LEP\[BS_LEP_MainTables.Main.xlsm]Manager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automation\Data\Results\Workbooks\LEPs\BS_LEP\[BS_LEP_MainTables.Main.xlsm]Manager</v>
      </c>
      <c r="Y79" s="91" t="str">
        <f ca="1">CELL("filename")</f>
        <v>M:\IE\Projects\Nuffield via NFER AI and automation\Data\Results\Workbooks\LEPs\BS_LEP\[BS_LEP_MainTables.Main.xlsm]Manager</v>
      </c>
      <c r="AW79" s="91" t="str">
        <f ca="1">CELL("filename")</f>
        <v>M:\IE\Projects\Nuffield via NFER AI and automation\Data\Results\Workbooks\LEPs\BS_LEP\[BS_LEP_MainTables.Main.xlsm]Manager</v>
      </c>
      <c r="BU79" s="91" t="str">
        <f ca="1">CELL("filename")</f>
        <v>M:\IE\Projects\Nuffield via NFER AI and automation\Data\Results\Workbooks\LEPs\BS_LEP\[BS_LEP_MainTables.Main.xlsm]Manager</v>
      </c>
      <c r="CS79" s="91" t="str">
        <f ca="1">CELL("filename")</f>
        <v>M:\IE\Projects\Nuffield via NFER AI and automation\Data\Results\Workbooks\LEPs\BS_LEP\[BS_LEP_MainTables.Main.xlsm]Manager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automation\Data\Results\Workbooks\LEPs\BS_LEP\[BS_LEP_MainTables.Main.xlsm]Manager</v>
      </c>
      <c r="Y96" s="91" t="str">
        <f ca="1">CELL("filename")</f>
        <v>M:\IE\Projects\Nuffield via NFER AI and automation\Data\Results\Workbooks\LEPs\BS_LEP\[BS_LEP_MainTables.Main.xlsm]Manager</v>
      </c>
      <c r="AW96" s="91" t="str">
        <f ca="1">CELL("filename")</f>
        <v>M:\IE\Projects\Nuffield via NFER AI and automation\Data\Results\Workbooks\LEPs\BS_LEP\[BS_LEP_MainTables.Main.xlsm]Manager</v>
      </c>
      <c r="BU96" s="91" t="str">
        <f ca="1">CELL("filename")</f>
        <v>M:\IE\Projects\Nuffield via NFER AI and automation\Data\Results\Workbooks\LEPs\BS_LEP\[BS_LEP_MainTables.Main.xlsm]Manager</v>
      </c>
      <c r="CS96" s="91" t="str">
        <f ca="1">CELL("filename")</f>
        <v>M:\IE\Projects\Nuffield via NFER AI and automation\Data\Results\Workbooks\LEPs\BS_LEP\[BS_LEP_MainTables.Main.xlsm]Manager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497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471</v>
      </c>
      <c r="E4" s="126" t="s">
        <v>328</v>
      </c>
      <c r="F4" s="126" t="s">
        <v>443</v>
      </c>
      <c r="G4" s="126" t="s">
        <v>444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472</v>
      </c>
      <c r="E5" s="126" t="s">
        <v>329</v>
      </c>
      <c r="F5" s="126" t="s">
        <v>445</v>
      </c>
      <c r="G5" s="126" t="s">
        <v>446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473</v>
      </c>
      <c r="E6" s="126" t="s">
        <v>498</v>
      </c>
      <c r="F6" s="126" t="s">
        <v>447</v>
      </c>
      <c r="G6" s="126" t="s">
        <v>448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474</v>
      </c>
      <c r="E7" s="126" t="s">
        <v>499</v>
      </c>
      <c r="F7" s="126" t="s">
        <v>449</v>
      </c>
      <c r="G7" s="126" t="s">
        <v>450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475</v>
      </c>
      <c r="E8" s="126" t="s">
        <v>330</v>
      </c>
      <c r="F8" s="126" t="s">
        <v>451</v>
      </c>
      <c r="G8" s="126" t="s">
        <v>452</v>
      </c>
    </row>
    <row r="9" spans="1:12" x14ac:dyDescent="0.2">
      <c r="A9" s="10" t="s">
        <v>257</v>
      </c>
      <c r="B9" s="126" t="s">
        <v>315</v>
      </c>
      <c r="C9" s="10" t="s">
        <v>453</v>
      </c>
      <c r="D9" s="126" t="s">
        <v>476</v>
      </c>
      <c r="E9" s="126" t="s">
        <v>500</v>
      </c>
      <c r="F9" s="126" t="s">
        <v>448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477</v>
      </c>
      <c r="E10" s="126" t="s">
        <v>501</v>
      </c>
      <c r="F10" s="126" t="s">
        <v>450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478</v>
      </c>
      <c r="E11" s="126" t="s">
        <v>331</v>
      </c>
      <c r="F11" s="126" t="s">
        <v>452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479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480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481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482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483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484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485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486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487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488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489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490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491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492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493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494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495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496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471</v>
      </c>
      <c r="C12" s="358" t="s">
        <v>472</v>
      </c>
      <c r="D12" s="358" t="s">
        <v>473</v>
      </c>
      <c r="E12" s="358" t="s">
        <v>474</v>
      </c>
      <c r="F12" s="358" t="s">
        <v>475</v>
      </c>
      <c r="G12" s="358" t="s">
        <v>476</v>
      </c>
      <c r="H12" s="358" t="s">
        <v>477</v>
      </c>
      <c r="I12" s="358" t="s">
        <v>478</v>
      </c>
      <c r="J12" s="358" t="s">
        <v>479</v>
      </c>
      <c r="K12" s="358" t="s">
        <v>480</v>
      </c>
      <c r="L12" s="358" t="s">
        <v>481</v>
      </c>
      <c r="M12" s="358" t="s">
        <v>482</v>
      </c>
      <c r="N12" s="358" t="s">
        <v>483</v>
      </c>
      <c r="O12" s="358" t="s">
        <v>484</v>
      </c>
      <c r="P12" s="358" t="s">
        <v>485</v>
      </c>
      <c r="Q12" s="358" t="s">
        <v>486</v>
      </c>
      <c r="R12" s="358" t="s">
        <v>487</v>
      </c>
      <c r="S12" s="358" t="s">
        <v>488</v>
      </c>
      <c r="T12" s="358" t="s">
        <v>489</v>
      </c>
      <c r="U12" s="358" t="s">
        <v>490</v>
      </c>
      <c r="V12" s="358" t="s">
        <v>491</v>
      </c>
      <c r="W12" s="358" t="s">
        <v>492</v>
      </c>
      <c r="X12" s="358" t="s">
        <v>493</v>
      </c>
      <c r="Y12" s="358" t="s">
        <v>494</v>
      </c>
      <c r="Z12" s="358" t="s">
        <v>495</v>
      </c>
      <c r="AA12" s="125" t="s">
        <v>496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498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499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500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501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502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503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471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472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473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474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475</v>
      </c>
    </row>
    <row r="231" spans="1:6" x14ac:dyDescent="0.2">
      <c r="A231" s="89"/>
      <c r="B231" s="89"/>
      <c r="C231" s="89">
        <v>6</v>
      </c>
      <c r="D231" s="126" t="s">
        <v>476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498</v>
      </c>
      <c r="C233" s="89">
        <v>7</v>
      </c>
      <c r="D233" s="126" t="s">
        <v>477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478</v>
      </c>
    </row>
    <row r="235" spans="1:6" x14ac:dyDescent="0.2">
      <c r="A235" s="89"/>
      <c r="B235" s="89"/>
      <c r="C235" s="89">
        <v>9</v>
      </c>
      <c r="D235" s="126" t="s">
        <v>479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480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481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499</v>
      </c>
      <c r="C239" s="89">
        <v>12</v>
      </c>
      <c r="D239" s="126" t="s">
        <v>482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483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484</v>
      </c>
    </row>
    <row r="243" spans="1:6" x14ac:dyDescent="0.2">
      <c r="A243" s="89"/>
      <c r="B243" s="89"/>
      <c r="C243" s="89">
        <v>15</v>
      </c>
      <c r="D243" s="126" t="s">
        <v>485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486</v>
      </c>
    </row>
    <row r="245" spans="1:6" x14ac:dyDescent="0.2">
      <c r="A245" s="89"/>
      <c r="B245" s="89"/>
      <c r="C245" s="89">
        <v>17</v>
      </c>
      <c r="D245" s="126" t="s">
        <v>487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500</v>
      </c>
      <c r="C247" s="89">
        <v>18</v>
      </c>
      <c r="D247" s="126" t="s">
        <v>488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489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490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501</v>
      </c>
      <c r="C251" s="89">
        <v>21</v>
      </c>
      <c r="D251" s="126" t="s">
        <v>491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492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493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494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495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496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444</v>
      </c>
      <c r="C264" s="14">
        <v>1</v>
      </c>
      <c r="D264" s="126" t="s">
        <v>443</v>
      </c>
    </row>
    <row r="265" spans="1:6" x14ac:dyDescent="0.2">
      <c r="C265" s="14">
        <v>2</v>
      </c>
      <c r="D265" s="126" t="s">
        <v>445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446</v>
      </c>
      <c r="C267" s="14">
        <v>3</v>
      </c>
      <c r="D267" s="126" t="s">
        <v>447</v>
      </c>
      <c r="E267" s="126"/>
      <c r="F267" s="126"/>
    </row>
    <row r="268" spans="1:6" x14ac:dyDescent="0.2">
      <c r="C268" s="14">
        <v>4</v>
      </c>
      <c r="D268" s="126" t="s">
        <v>449</v>
      </c>
    </row>
    <row r="269" spans="1:6" x14ac:dyDescent="0.2">
      <c r="C269" s="14">
        <v>5</v>
      </c>
      <c r="D269" s="126" t="s">
        <v>451</v>
      </c>
    </row>
    <row r="271" spans="1:6" x14ac:dyDescent="0.2">
      <c r="A271" s="14">
        <v>3</v>
      </c>
      <c r="B271" s="126" t="s">
        <v>448</v>
      </c>
      <c r="C271" s="14">
        <v>6</v>
      </c>
      <c r="D271" s="126" t="s">
        <v>448</v>
      </c>
    </row>
    <row r="273" spans="1:4" x14ac:dyDescent="0.2">
      <c r="A273" s="14">
        <v>4</v>
      </c>
      <c r="B273" s="126" t="s">
        <v>450</v>
      </c>
      <c r="C273" s="14">
        <v>7</v>
      </c>
      <c r="D273" s="126" t="s">
        <v>450</v>
      </c>
    </row>
    <row r="275" spans="1:4" x14ac:dyDescent="0.2">
      <c r="A275" s="14">
        <v>5</v>
      </c>
      <c r="B275" s="126" t="s">
        <v>452</v>
      </c>
      <c r="C275" s="14">
        <v>8</v>
      </c>
      <c r="D275" s="126" t="s">
        <v>452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6" ma:contentTypeDescription="Create a new document." ma:contentTypeScope="" ma:versionID="b34f5c9dd34a4bac27ce1c192defbbad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5954b999f508fe67fa54cfd672f1adfe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c566321-f672-4e06-a901-b5e72b4c4357" xsi:nil="true"/>
    <lcf76f155ced4ddcb4097134ff3c332f xmlns="591b7eeb-5105-4999-94f6-a746eb4c6310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5C6DC36-30B3-4781-8AB9-4E130065F451}"/>
</file>

<file path=customXml/itemProps2.xml><?xml version="1.0" encoding="utf-8"?>
<ds:datastoreItem xmlns:ds="http://schemas.openxmlformats.org/officeDocument/2006/customXml" ds:itemID="{770D188F-0736-45C5-9CC0-EB42D6E0D19D}"/>
</file>

<file path=customXml/itemProps3.xml><?xml version="1.0" encoding="utf-8"?>
<ds:datastoreItem xmlns:ds="http://schemas.openxmlformats.org/officeDocument/2006/customXml" ds:itemID="{69229AB5-FAEC-43B9-B146-2869C058B9B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2023-03-09T10:18:11Z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0x01010061ED900E45533240984673D798A9AA08</vt:lpwstr>
  </property>
</Properties>
</file>